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10.10.2.14\Compartido Planificacion\POA 2024\PEI 2021-2028 POM 2024-2028 Y POA 2024 MINTRAB\"/>
    </mc:Choice>
  </mc:AlternateContent>
  <xr:revisionPtr revIDLastSave="0" documentId="13_ncr:1_{41AA2FB8-4389-40E0-A228-36AF98C09DC2}" xr6:coauthVersionLast="47" xr6:coauthVersionMax="47" xr10:uidLastSave="{00000000-0000-0000-0000-000000000000}"/>
  <bookViews>
    <workbookView xWindow="-120" yWindow="-120" windowWidth="29040" windowHeight="15840" tabRatio="952" firstSheet="5" activeTab="9" xr2:uid="{00000000-000D-0000-FFFF-FFFF00000000}"/>
  </bookViews>
  <sheets>
    <sheet name="Lista a seleccionar" sheetId="137" state="hidden" r:id="rId1"/>
    <sheet name=" ANEXO 1. POM 2024-2028" sheetId="150" r:id="rId2"/>
    <sheet name="ANEXO 2. SEGUIMIENTO POM " sheetId="151" r:id="rId3"/>
    <sheet name=" ANEXO 3. POA 2024" sheetId="152" r:id="rId4"/>
    <sheet name="ANEXO 4. PROGRA MENSUAL POA" sheetId="153" r:id="rId5"/>
    <sheet name="ANEXO 5. INSUMO DE LAS ACCIONES" sheetId="156" r:id="rId6"/>
    <sheet name="ANEXO 6. SEGUIMIENTO POA 2024" sheetId="154" r:id="rId7"/>
    <sheet name="ANEXO 7. RECURSOS HUMANOS" sheetId="157" r:id="rId8"/>
    <sheet name="ANEXO 8. APORTES " sheetId="162" r:id="rId9"/>
    <sheet name="ANEXO 9. PRESUPUESTO" sheetId="158" r:id="rId10"/>
    <sheet name="ANEXO 10. RUTA DE TRABAJO" sheetId="155" r:id="rId11"/>
    <sheet name="ANEXO 11. CLASIFICA-TEMÁTICOS" sheetId="83" r:id="rId12"/>
  </sheets>
  <definedNames>
    <definedName name="_xlnm.Print_Area" localSheetId="1">' ANEXO 1. POM 2024-2028'!$A$1:$X$125</definedName>
    <definedName name="_xlnm.Print_Area" localSheetId="3">' ANEXO 3. POA 2024'!$A$1:$V$105</definedName>
    <definedName name="_xlnm.Print_Area" localSheetId="11">'ANEXO 11. CLASIFICA-TEMÁTICOS'!#REF!</definedName>
    <definedName name="_xlnm.Print_Area" localSheetId="2">'ANEXO 2. SEGUIMIENTO POM '!$A$3:$U$24</definedName>
    <definedName name="_xlnm.Print_Area" localSheetId="4">'ANEXO 4. PROGRA MENSUAL POA'!$A$2:$V$167</definedName>
    <definedName name="_xlnm.Print_Area" localSheetId="5">'ANEXO 5. INSUMO DE LAS ACCIONES'!$A$1:$P$3184</definedName>
    <definedName name="_xlnm.Print_Area" localSheetId="6">'ANEXO 6. SEGUIMIENTO POA 2024'!$A$1:$R$26</definedName>
    <definedName name="_xlnm.Print_Area" localSheetId="7">'ANEXO 7. RECURSOS HUMANOS'!$A$1:$M$143</definedName>
    <definedName name="DPSE_21" localSheetId="1">#REF!</definedName>
    <definedName name="DPSE_21" localSheetId="3">#REF!</definedName>
    <definedName name="DPSE_21" localSheetId="2">#REF!</definedName>
    <definedName name="DPSE_21" localSheetId="4">#REF!</definedName>
    <definedName name="DPSE_21" localSheetId="6">#REF!</definedName>
    <definedName name="DPSE_21">#REF!</definedName>
    <definedName name="DPSE25" localSheetId="1">#REF!</definedName>
    <definedName name="DPSE25" localSheetId="3">#REF!</definedName>
    <definedName name="DPSE25" localSheetId="2">#REF!</definedName>
    <definedName name="DPSE25" localSheetId="4">#REF!</definedName>
    <definedName name="DPSE25" localSheetId="6">#REF!</definedName>
    <definedName name="DPSE25">#REF!</definedName>
    <definedName name="SPPD_16">#REF!</definedName>
    <definedName name="SPPD14">#REF!</definedName>
    <definedName name="SPPD14POA">#REF!</definedName>
    <definedName name="SPPD15">#REF!</definedName>
    <definedName name="SPPD15ACCIONES">#REF!</definedName>
    <definedName name="SPPD16">#REF!</definedName>
    <definedName name="SPPD16POA">#REF!</definedName>
    <definedName name="SPPP16SEGUIMIENTO">#REF!</definedName>
    <definedName name="_xlnm.Print_Titles" localSheetId="11">'ANEXO 11. CLASIFICA-TEMÁTICOS'!#REF!</definedName>
    <definedName name="_xlnm.Print_Titles" localSheetId="4">'ANEXO 4. PROGRA MENSUAL POA'!$2:$4</definedName>
    <definedName name="Z_4FD28BFF_A4CF_416E_91D3_B2989AA79332_.wvu.PrintTitles" localSheetId="11" hidden="1">'ANEXO 11. CLASIFICA-TEMÁTICOS'!#REF!</definedName>
  </definedNames>
  <calcPr calcId="191029"/>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8" l="1"/>
  <c r="C29" i="158"/>
  <c r="O29" i="158"/>
  <c r="P29" i="158"/>
  <c r="Q29" i="158"/>
  <c r="N29" i="158"/>
  <c r="K29" i="158"/>
  <c r="H29" i="158"/>
  <c r="E29" i="158"/>
  <c r="V20" i="150" l="1"/>
  <c r="X83" i="150"/>
  <c r="V83" i="150"/>
  <c r="V102" i="150" s="1"/>
  <c r="T83" i="150"/>
  <c r="T102" i="150"/>
  <c r="R83" i="150"/>
  <c r="P102" i="150" l="1"/>
  <c r="K109" i="157"/>
  <c r="L109" i="157" s="1"/>
  <c r="M109" i="157" s="1"/>
  <c r="J109" i="157"/>
  <c r="I109" i="157"/>
  <c r="L108" i="157"/>
  <c r="M108" i="157" s="1"/>
  <c r="K108" i="157"/>
  <c r="J108" i="157"/>
  <c r="I108" i="157"/>
  <c r="M107" i="157"/>
  <c r="L107" i="157"/>
  <c r="I107" i="157"/>
  <c r="J107" i="157" s="1"/>
  <c r="K107" i="157" s="1"/>
  <c r="J106" i="157"/>
  <c r="K106" i="157" s="1"/>
  <c r="L106" i="157" s="1"/>
  <c r="M106" i="157" s="1"/>
  <c r="I106" i="157"/>
  <c r="J105" i="157"/>
  <c r="K105" i="157" s="1"/>
  <c r="L105" i="157" s="1"/>
  <c r="M105" i="157" s="1"/>
  <c r="I105" i="157"/>
  <c r="L104" i="157"/>
  <c r="M104" i="157" s="1"/>
  <c r="K104" i="157"/>
  <c r="J104" i="157"/>
  <c r="I104" i="157"/>
  <c r="I103" i="157"/>
  <c r="J103" i="157" s="1"/>
  <c r="K103" i="157" s="1"/>
  <c r="L103" i="157" s="1"/>
  <c r="M103" i="157" s="1"/>
  <c r="M102" i="157"/>
  <c r="J102" i="157"/>
  <c r="K102" i="157" s="1"/>
  <c r="L102" i="157" s="1"/>
  <c r="I102" i="157"/>
  <c r="J101" i="157"/>
  <c r="K101" i="157" s="1"/>
  <c r="L101" i="157" s="1"/>
  <c r="M101" i="157" s="1"/>
  <c r="I101" i="157"/>
  <c r="K100" i="157"/>
  <c r="L100" i="157" s="1"/>
  <c r="M100" i="157" s="1"/>
  <c r="J100" i="157"/>
  <c r="I100" i="157"/>
  <c r="I99" i="157"/>
  <c r="J99" i="157" s="1"/>
  <c r="K99" i="157" s="1"/>
  <c r="L99" i="157" s="1"/>
  <c r="M99" i="157" s="1"/>
  <c r="I98" i="157"/>
  <c r="J98" i="157" s="1"/>
  <c r="K98" i="157" s="1"/>
  <c r="L98" i="157" s="1"/>
  <c r="M98" i="157" s="1"/>
  <c r="K97" i="157"/>
  <c r="L97" i="157" s="1"/>
  <c r="M97" i="157" s="1"/>
  <c r="J97" i="157"/>
  <c r="I97" i="157"/>
  <c r="K96" i="157"/>
  <c r="L96" i="157" s="1"/>
  <c r="M96" i="157" s="1"/>
  <c r="J96" i="157"/>
  <c r="I96" i="157"/>
  <c r="L95" i="157"/>
  <c r="M95" i="157" s="1"/>
  <c r="I95" i="157"/>
  <c r="J95" i="157" s="1"/>
  <c r="K95" i="157" s="1"/>
  <c r="I94" i="157"/>
  <c r="I91" i="157" s="1"/>
  <c r="K93" i="157"/>
  <c r="L93" i="157" s="1"/>
  <c r="M93" i="157" s="1"/>
  <c r="J93" i="157"/>
  <c r="I93" i="157"/>
  <c r="L92" i="157"/>
  <c r="M92" i="157" s="1"/>
  <c r="K92" i="157"/>
  <c r="J92" i="157"/>
  <c r="I92" i="157"/>
  <c r="G91" i="157"/>
  <c r="F91" i="157"/>
  <c r="D91" i="157"/>
  <c r="M86" i="157"/>
  <c r="L86" i="157"/>
  <c r="K86" i="157"/>
  <c r="J86" i="157"/>
  <c r="I86" i="157"/>
  <c r="F85" i="157"/>
  <c r="M81" i="157"/>
  <c r="L81" i="157"/>
  <c r="K81" i="157"/>
  <c r="J81" i="157"/>
  <c r="I81" i="157"/>
  <c r="M76" i="157"/>
  <c r="L76" i="157"/>
  <c r="K76" i="157"/>
  <c r="J76" i="157"/>
  <c r="I76" i="157"/>
  <c r="F70" i="157"/>
  <c r="I69" i="157"/>
  <c r="J69" i="157" s="1"/>
  <c r="K69" i="157" s="1"/>
  <c r="L69" i="157" s="1"/>
  <c r="M69" i="157" s="1"/>
  <c r="N69" i="157" s="1"/>
  <c r="G69" i="157"/>
  <c r="I68" i="157"/>
  <c r="J68" i="157" s="1"/>
  <c r="K68" i="157" s="1"/>
  <c r="L68" i="157" s="1"/>
  <c r="M68" i="157" s="1"/>
  <c r="N68" i="157" s="1"/>
  <c r="G68" i="157"/>
  <c r="D68" i="157"/>
  <c r="K67" i="157"/>
  <c r="L67" i="157" s="1"/>
  <c r="M67" i="157" s="1"/>
  <c r="N67" i="157" s="1"/>
  <c r="I67" i="157"/>
  <c r="J67" i="157" s="1"/>
  <c r="G67" i="157"/>
  <c r="K66" i="157"/>
  <c r="L66" i="157" s="1"/>
  <c r="M66" i="157" s="1"/>
  <c r="N66" i="157" s="1"/>
  <c r="J66" i="157"/>
  <c r="I66" i="157"/>
  <c r="G66" i="157"/>
  <c r="I65" i="157"/>
  <c r="J65" i="157" s="1"/>
  <c r="K65" i="157" s="1"/>
  <c r="L65" i="157" s="1"/>
  <c r="M65" i="157" s="1"/>
  <c r="N65" i="157" s="1"/>
  <c r="G65" i="157"/>
  <c r="I64" i="157"/>
  <c r="J64" i="157" s="1"/>
  <c r="K64" i="157" s="1"/>
  <c r="L64" i="157" s="1"/>
  <c r="M64" i="157" s="1"/>
  <c r="N64" i="157" s="1"/>
  <c r="G64" i="157"/>
  <c r="I63" i="157"/>
  <c r="J63" i="157" s="1"/>
  <c r="K63" i="157" s="1"/>
  <c r="L63" i="157" s="1"/>
  <c r="M63" i="157" s="1"/>
  <c r="N63" i="157" s="1"/>
  <c r="G63" i="157"/>
  <c r="J62" i="157"/>
  <c r="K62" i="157" s="1"/>
  <c r="L62" i="157" s="1"/>
  <c r="M62" i="157" s="1"/>
  <c r="N62" i="157" s="1"/>
  <c r="I62" i="157"/>
  <c r="D62" i="157"/>
  <c r="G62" i="157" s="1"/>
  <c r="J61" i="157"/>
  <c r="K61" i="157" s="1"/>
  <c r="L61" i="157" s="1"/>
  <c r="M61" i="157" s="1"/>
  <c r="N61" i="157" s="1"/>
  <c r="I61" i="157"/>
  <c r="G61" i="157"/>
  <c r="M60" i="157"/>
  <c r="N60" i="157" s="1"/>
  <c r="J60" i="157"/>
  <c r="K60" i="157" s="1"/>
  <c r="L60" i="157" s="1"/>
  <c r="I60" i="157"/>
  <c r="G60" i="157"/>
  <c r="M59" i="157"/>
  <c r="N59" i="157" s="1"/>
  <c r="L59" i="157"/>
  <c r="I59" i="157"/>
  <c r="J59" i="157" s="1"/>
  <c r="K59" i="157" s="1"/>
  <c r="G59" i="157"/>
  <c r="L58" i="157"/>
  <c r="M58" i="157" s="1"/>
  <c r="N58" i="157" s="1"/>
  <c r="K58" i="157"/>
  <c r="I58" i="157"/>
  <c r="J58" i="157" s="1"/>
  <c r="G58" i="157"/>
  <c r="N57" i="157"/>
  <c r="K57" i="157"/>
  <c r="L57" i="157" s="1"/>
  <c r="M57" i="157" s="1"/>
  <c r="J57" i="157"/>
  <c r="I57" i="157"/>
  <c r="G57" i="157"/>
  <c r="I56" i="157"/>
  <c r="J56" i="157" s="1"/>
  <c r="K56" i="157" s="1"/>
  <c r="L56" i="157" s="1"/>
  <c r="M56" i="157" s="1"/>
  <c r="N56" i="157" s="1"/>
  <c r="G56" i="157"/>
  <c r="I55" i="157"/>
  <c r="J55" i="157" s="1"/>
  <c r="K55" i="157" s="1"/>
  <c r="L55" i="157" s="1"/>
  <c r="M55" i="157" s="1"/>
  <c r="N55" i="157" s="1"/>
  <c r="G55" i="157"/>
  <c r="I54" i="157"/>
  <c r="J54" i="157" s="1"/>
  <c r="K54" i="157" s="1"/>
  <c r="L54" i="157" s="1"/>
  <c r="M54" i="157" s="1"/>
  <c r="N54" i="157" s="1"/>
  <c r="G54" i="157"/>
  <c r="J53" i="157"/>
  <c r="K53" i="157" s="1"/>
  <c r="L53" i="157" s="1"/>
  <c r="M53" i="157" s="1"/>
  <c r="N53" i="157" s="1"/>
  <c r="I53" i="157"/>
  <c r="G53" i="157"/>
  <c r="M52" i="157"/>
  <c r="N52" i="157" s="1"/>
  <c r="J52" i="157"/>
  <c r="K52" i="157" s="1"/>
  <c r="L52" i="157" s="1"/>
  <c r="I52" i="157"/>
  <c r="G52" i="157"/>
  <c r="M51" i="157"/>
  <c r="N51" i="157" s="1"/>
  <c r="L51" i="157"/>
  <c r="I51" i="157"/>
  <c r="J51" i="157" s="1"/>
  <c r="K51" i="157" s="1"/>
  <c r="G51" i="157"/>
  <c r="L50" i="157"/>
  <c r="M50" i="157" s="1"/>
  <c r="N50" i="157" s="1"/>
  <c r="K50" i="157"/>
  <c r="I50" i="157"/>
  <c r="J50" i="157" s="1"/>
  <c r="G50" i="157"/>
  <c r="N49" i="157"/>
  <c r="K49" i="157"/>
  <c r="L49" i="157" s="1"/>
  <c r="M49" i="157" s="1"/>
  <c r="J49" i="157"/>
  <c r="I49" i="157"/>
  <c r="G49" i="157"/>
  <c r="I48" i="157"/>
  <c r="J48" i="157" s="1"/>
  <c r="K48" i="157" s="1"/>
  <c r="L48" i="157" s="1"/>
  <c r="M48" i="157" s="1"/>
  <c r="N48" i="157" s="1"/>
  <c r="G48" i="157"/>
  <c r="I47" i="157"/>
  <c r="J47" i="157" s="1"/>
  <c r="K47" i="157" s="1"/>
  <c r="L47" i="157" s="1"/>
  <c r="M47" i="157" s="1"/>
  <c r="N47" i="157" s="1"/>
  <c r="G47" i="157"/>
  <c r="I46" i="157"/>
  <c r="J46" i="157" s="1"/>
  <c r="K46" i="157" s="1"/>
  <c r="L46" i="157" s="1"/>
  <c r="M46" i="157" s="1"/>
  <c r="N46" i="157" s="1"/>
  <c r="G46" i="157"/>
  <c r="D46" i="157"/>
  <c r="K45" i="157"/>
  <c r="L45" i="157" s="1"/>
  <c r="M45" i="157" s="1"/>
  <c r="N45" i="157" s="1"/>
  <c r="I45" i="157"/>
  <c r="J45" i="157" s="1"/>
  <c r="G45" i="157"/>
  <c r="K44" i="157"/>
  <c r="L44" i="157" s="1"/>
  <c r="M44" i="157" s="1"/>
  <c r="N44" i="157" s="1"/>
  <c r="J44" i="157"/>
  <c r="I44" i="157"/>
  <c r="G44" i="157"/>
  <c r="I43" i="157"/>
  <c r="J43" i="157" s="1"/>
  <c r="K43" i="157" s="1"/>
  <c r="L43" i="157" s="1"/>
  <c r="M43" i="157" s="1"/>
  <c r="N43" i="157" s="1"/>
  <c r="G43" i="157"/>
  <c r="I42" i="157"/>
  <c r="J42" i="157" s="1"/>
  <c r="K42" i="157" s="1"/>
  <c r="L42" i="157" s="1"/>
  <c r="M42" i="157" s="1"/>
  <c r="N42" i="157" s="1"/>
  <c r="G42" i="157"/>
  <c r="I41" i="157"/>
  <c r="J41" i="157" s="1"/>
  <c r="K41" i="157" s="1"/>
  <c r="L41" i="157" s="1"/>
  <c r="M41" i="157" s="1"/>
  <c r="N41" i="157" s="1"/>
  <c r="G41" i="157"/>
  <c r="J40" i="157"/>
  <c r="K40" i="157" s="1"/>
  <c r="L40" i="157" s="1"/>
  <c r="M40" i="157" s="1"/>
  <c r="N40" i="157" s="1"/>
  <c r="I40" i="157"/>
  <c r="D40" i="157"/>
  <c r="G40" i="157" s="1"/>
  <c r="J39" i="157"/>
  <c r="K39" i="157" s="1"/>
  <c r="L39" i="157" s="1"/>
  <c r="M39" i="157" s="1"/>
  <c r="N39" i="157" s="1"/>
  <c r="I39" i="157"/>
  <c r="D39" i="157"/>
  <c r="G39" i="157" s="1"/>
  <c r="K38" i="157"/>
  <c r="L38" i="157" s="1"/>
  <c r="M38" i="157" s="1"/>
  <c r="N38" i="157" s="1"/>
  <c r="J38" i="157"/>
  <c r="I38" i="157"/>
  <c r="D38" i="157"/>
  <c r="G38" i="157" s="1"/>
  <c r="N37" i="157"/>
  <c r="K37" i="157"/>
  <c r="L37" i="157" s="1"/>
  <c r="M37" i="157" s="1"/>
  <c r="J37" i="157"/>
  <c r="I37" i="157"/>
  <c r="D37" i="157"/>
  <c r="G37" i="157" s="1"/>
  <c r="J36" i="157"/>
  <c r="K36" i="157" s="1"/>
  <c r="L36" i="157" s="1"/>
  <c r="M36" i="157" s="1"/>
  <c r="N36" i="157" s="1"/>
  <c r="I36" i="157"/>
  <c r="G36" i="157"/>
  <c r="J35" i="157"/>
  <c r="K35" i="157" s="1"/>
  <c r="L35" i="157" s="1"/>
  <c r="M35" i="157" s="1"/>
  <c r="N35" i="157" s="1"/>
  <c r="I35" i="157"/>
  <c r="D35" i="157"/>
  <c r="G35" i="157" s="1"/>
  <c r="M34" i="157"/>
  <c r="N34" i="157" s="1"/>
  <c r="J34" i="157"/>
  <c r="K34" i="157" s="1"/>
  <c r="L34" i="157" s="1"/>
  <c r="I34" i="157"/>
  <c r="G34" i="157"/>
  <c r="M33" i="157"/>
  <c r="N33" i="157" s="1"/>
  <c r="L33" i="157"/>
  <c r="I33" i="157"/>
  <c r="J33" i="157" s="1"/>
  <c r="K33" i="157" s="1"/>
  <c r="G33" i="157"/>
  <c r="L32" i="157"/>
  <c r="M32" i="157" s="1"/>
  <c r="N32" i="157" s="1"/>
  <c r="K32" i="157"/>
  <c r="I32" i="157"/>
  <c r="J32" i="157" s="1"/>
  <c r="G32" i="157"/>
  <c r="N31" i="157"/>
  <c r="K31" i="157"/>
  <c r="L31" i="157" s="1"/>
  <c r="M31" i="157" s="1"/>
  <c r="J31" i="157"/>
  <c r="I31" i="157"/>
  <c r="D31" i="157"/>
  <c r="G31" i="157" s="1"/>
  <c r="J30" i="157"/>
  <c r="K30" i="157" s="1"/>
  <c r="L30" i="157" s="1"/>
  <c r="M30" i="157" s="1"/>
  <c r="N30" i="157" s="1"/>
  <c r="I30" i="157"/>
  <c r="G30" i="157"/>
  <c r="J29" i="157"/>
  <c r="K29" i="157" s="1"/>
  <c r="L29" i="157" s="1"/>
  <c r="M29" i="157" s="1"/>
  <c r="N29" i="157" s="1"/>
  <c r="I29" i="157"/>
  <c r="G29" i="157"/>
  <c r="D29" i="157"/>
  <c r="I28" i="157"/>
  <c r="J28" i="157" s="1"/>
  <c r="K28" i="157" s="1"/>
  <c r="L28" i="157" s="1"/>
  <c r="M28" i="157" s="1"/>
  <c r="N28" i="157" s="1"/>
  <c r="D28" i="157"/>
  <c r="G28" i="157" s="1"/>
  <c r="I27" i="157"/>
  <c r="J27" i="157" s="1"/>
  <c r="K27" i="157" s="1"/>
  <c r="L27" i="157" s="1"/>
  <c r="M27" i="157" s="1"/>
  <c r="N27" i="157" s="1"/>
  <c r="G27" i="157"/>
  <c r="I26" i="157"/>
  <c r="J26" i="157" s="1"/>
  <c r="K26" i="157" s="1"/>
  <c r="L26" i="157" s="1"/>
  <c r="M26" i="157" s="1"/>
  <c r="N26" i="157" s="1"/>
  <c r="G26" i="157"/>
  <c r="I25" i="157"/>
  <c r="J25" i="157" s="1"/>
  <c r="K25" i="157" s="1"/>
  <c r="L25" i="157" s="1"/>
  <c r="M25" i="157" s="1"/>
  <c r="N25" i="157" s="1"/>
  <c r="G25" i="157"/>
  <c r="J24" i="157"/>
  <c r="K24" i="157" s="1"/>
  <c r="L24" i="157" s="1"/>
  <c r="M24" i="157" s="1"/>
  <c r="N24" i="157" s="1"/>
  <c r="I24" i="157"/>
  <c r="G24" i="157"/>
  <c r="M23" i="157"/>
  <c r="N23" i="157" s="1"/>
  <c r="J23" i="157"/>
  <c r="K23" i="157" s="1"/>
  <c r="L23" i="157" s="1"/>
  <c r="I23" i="157"/>
  <c r="G23" i="157"/>
  <c r="M22" i="157"/>
  <c r="N22" i="157" s="1"/>
  <c r="L22" i="157"/>
  <c r="I22" i="157"/>
  <c r="J22" i="157" s="1"/>
  <c r="K22" i="157" s="1"/>
  <c r="G22" i="157"/>
  <c r="L21" i="157"/>
  <c r="M21" i="157" s="1"/>
  <c r="N21" i="157" s="1"/>
  <c r="K21" i="157"/>
  <c r="I21" i="157"/>
  <c r="J21" i="157" s="1"/>
  <c r="G21" i="157"/>
  <c r="J20" i="157"/>
  <c r="K20" i="157" s="1"/>
  <c r="L20" i="157" s="1"/>
  <c r="M20" i="157" s="1"/>
  <c r="N20" i="157" s="1"/>
  <c r="I20" i="157"/>
  <c r="D20" i="157"/>
  <c r="G20" i="157" s="1"/>
  <c r="J19" i="157"/>
  <c r="K19" i="157" s="1"/>
  <c r="L19" i="157" s="1"/>
  <c r="M19" i="157" s="1"/>
  <c r="N19" i="157" s="1"/>
  <c r="I19" i="157"/>
  <c r="D19" i="157"/>
  <c r="G19" i="157" s="1"/>
  <c r="J18" i="157"/>
  <c r="K18" i="157" s="1"/>
  <c r="L18" i="157" s="1"/>
  <c r="M18" i="157" s="1"/>
  <c r="N18" i="157" s="1"/>
  <c r="I18" i="157"/>
  <c r="D18" i="157"/>
  <c r="G18" i="157" s="1"/>
  <c r="J17" i="157"/>
  <c r="K17" i="157" s="1"/>
  <c r="L17" i="157" s="1"/>
  <c r="M17" i="157" s="1"/>
  <c r="N17" i="157" s="1"/>
  <c r="I17" i="157"/>
  <c r="D17" i="157"/>
  <c r="G17" i="157" s="1"/>
  <c r="J16" i="157"/>
  <c r="K16" i="157" s="1"/>
  <c r="L16" i="157" s="1"/>
  <c r="M16" i="157" s="1"/>
  <c r="N16" i="157" s="1"/>
  <c r="I16" i="157"/>
  <c r="D16" i="157"/>
  <c r="G16" i="157" s="1"/>
  <c r="J15" i="157"/>
  <c r="K15" i="157" s="1"/>
  <c r="L15" i="157" s="1"/>
  <c r="M15" i="157" s="1"/>
  <c r="N15" i="157" s="1"/>
  <c r="I15" i="157"/>
  <c r="D15" i="157"/>
  <c r="G15" i="157" s="1"/>
  <c r="J14" i="157"/>
  <c r="K14" i="157" s="1"/>
  <c r="L14" i="157" s="1"/>
  <c r="M14" i="157" s="1"/>
  <c r="N14" i="157" s="1"/>
  <c r="I14" i="157"/>
  <c r="D14" i="157"/>
  <c r="G14" i="157" s="1"/>
  <c r="J13" i="157"/>
  <c r="K13" i="157" s="1"/>
  <c r="L13" i="157" s="1"/>
  <c r="M13" i="157" s="1"/>
  <c r="N13" i="157" s="1"/>
  <c r="I13" i="157"/>
  <c r="D13" i="157"/>
  <c r="G13" i="157" s="1"/>
  <c r="J12" i="157"/>
  <c r="K12" i="157" s="1"/>
  <c r="L12" i="157" s="1"/>
  <c r="M12" i="157" s="1"/>
  <c r="N12" i="157" s="1"/>
  <c r="I12" i="157"/>
  <c r="G12" i="157"/>
  <c r="I11" i="157"/>
  <c r="I70" i="157" s="1"/>
  <c r="G11" i="157"/>
  <c r="I10" i="157"/>
  <c r="J10" i="157" s="1"/>
  <c r="K10" i="157" s="1"/>
  <c r="L10" i="157" s="1"/>
  <c r="M10" i="157" s="1"/>
  <c r="N10" i="157" s="1"/>
  <c r="G10" i="157"/>
  <c r="D10" i="157"/>
  <c r="I9" i="157"/>
  <c r="J9" i="157" s="1"/>
  <c r="K9" i="157" s="1"/>
  <c r="L9" i="157" s="1"/>
  <c r="M9" i="157" s="1"/>
  <c r="N9" i="157" s="1"/>
  <c r="G9" i="157"/>
  <c r="D9" i="157"/>
  <c r="I8" i="157"/>
  <c r="J8" i="157" s="1"/>
  <c r="K8" i="157" s="1"/>
  <c r="L8" i="157" s="1"/>
  <c r="M8" i="157" s="1"/>
  <c r="N8" i="157" s="1"/>
  <c r="G8" i="157"/>
  <c r="D8" i="157"/>
  <c r="I7" i="157"/>
  <c r="J7" i="157" s="1"/>
  <c r="K7" i="157" s="1"/>
  <c r="L7" i="157" s="1"/>
  <c r="M7" i="157" s="1"/>
  <c r="N7" i="157" s="1"/>
  <c r="G7" i="157"/>
  <c r="D7" i="157"/>
  <c r="I6" i="157"/>
  <c r="J6" i="157" s="1"/>
  <c r="G6" i="157"/>
  <c r="D6" i="157"/>
  <c r="K6" i="157" l="1"/>
  <c r="M91" i="157"/>
  <c r="J11" i="157"/>
  <c r="K11" i="157" s="1"/>
  <c r="L11" i="157" s="1"/>
  <c r="M11" i="157" s="1"/>
  <c r="N11" i="157" s="1"/>
  <c r="J94" i="157"/>
  <c r="K94" i="157" s="1"/>
  <c r="L94" i="157" s="1"/>
  <c r="M94" i="157" s="1"/>
  <c r="D70" i="157"/>
  <c r="L91" i="157"/>
  <c r="K91" i="157"/>
  <c r="J91" i="157" l="1"/>
  <c r="K70" i="157"/>
  <c r="L6" i="157"/>
  <c r="J70" i="157"/>
  <c r="L70" i="157" l="1"/>
  <c r="M6" i="157"/>
  <c r="X102" i="150"/>
  <c r="R102" i="150"/>
  <c r="M70" i="157" l="1"/>
  <c r="N6" i="157"/>
  <c r="V166" i="153"/>
  <c r="V102" i="152"/>
  <c r="T102" i="152"/>
  <c r="R102" i="152"/>
  <c r="P102" i="152"/>
  <c r="P83" i="150" l="1"/>
  <c r="X20" i="150"/>
  <c r="T20" i="150"/>
  <c r="R20" i="150"/>
  <c r="O2887" i="156"/>
  <c r="O2886" i="156"/>
  <c r="N2885" i="156"/>
  <c r="O2885" i="156" s="1"/>
  <c r="N2884" i="156"/>
  <c r="O2884" i="156" s="1"/>
  <c r="N2883" i="156"/>
  <c r="O2883" i="156" s="1"/>
  <c r="N2882" i="156"/>
  <c r="O2882" i="156" s="1"/>
  <c r="N2881" i="156"/>
  <c r="O2881" i="156" s="1"/>
  <c r="N2880" i="156"/>
  <c r="O2880" i="156" s="1"/>
  <c r="N2879" i="156"/>
  <c r="O2879" i="156" s="1"/>
  <c r="N2878" i="156"/>
  <c r="O2878" i="156" s="1"/>
  <c r="N2877" i="156"/>
  <c r="O2877" i="156" s="1"/>
  <c r="N21" i="154" l="1"/>
  <c r="N22" i="154"/>
  <c r="N23" i="154"/>
  <c r="K21" i="154"/>
  <c r="K22" i="154"/>
  <c r="K23" i="154"/>
  <c r="O2876" i="156"/>
  <c r="Q6" i="158"/>
  <c r="Q7" i="158"/>
  <c r="Q8" i="158"/>
  <c r="Q9" i="158"/>
  <c r="Q10" i="158"/>
  <c r="Q11" i="158"/>
  <c r="Q12" i="158"/>
  <c r="Q13" i="158"/>
  <c r="Q14" i="158"/>
  <c r="Q15" i="158"/>
  <c r="Q16" i="158"/>
  <c r="Q17" i="158"/>
  <c r="Q18" i="158"/>
  <c r="Q19" i="158"/>
  <c r="Q20" i="158"/>
  <c r="Q21" i="158"/>
  <c r="Q24" i="158"/>
  <c r="Q5" i="158"/>
  <c r="N6" i="158"/>
  <c r="N7" i="158"/>
  <c r="N8" i="158"/>
  <c r="N9" i="158"/>
  <c r="N10" i="158"/>
  <c r="N11" i="158"/>
  <c r="N12" i="158"/>
  <c r="N13" i="158"/>
  <c r="N14" i="158"/>
  <c r="N15" i="158"/>
  <c r="N16" i="158"/>
  <c r="N17" i="158"/>
  <c r="N18" i="158"/>
  <c r="N19" i="158"/>
  <c r="N20" i="158"/>
  <c r="N21" i="158"/>
  <c r="N24" i="158"/>
  <c r="N5" i="158"/>
  <c r="K6" i="158"/>
  <c r="K7" i="158"/>
  <c r="K8" i="158"/>
  <c r="K9" i="158"/>
  <c r="K10" i="158"/>
  <c r="K11" i="158"/>
  <c r="K12" i="158"/>
  <c r="K13" i="158"/>
  <c r="K14" i="158"/>
  <c r="K15" i="158"/>
  <c r="K16" i="158"/>
  <c r="K17" i="158"/>
  <c r="K18" i="158"/>
  <c r="K19" i="158"/>
  <c r="K20" i="158"/>
  <c r="K21" i="158"/>
  <c r="K24" i="158"/>
  <c r="K5" i="158"/>
  <c r="H6" i="158"/>
  <c r="H7" i="158"/>
  <c r="H8" i="158"/>
  <c r="H9" i="158"/>
  <c r="H10" i="158"/>
  <c r="H11" i="158"/>
  <c r="H12" i="158"/>
  <c r="H13" i="158"/>
  <c r="H14" i="158"/>
  <c r="H15" i="158"/>
  <c r="H16" i="158"/>
  <c r="H17" i="158"/>
  <c r="H18" i="158"/>
  <c r="H19" i="158"/>
  <c r="H20" i="158"/>
  <c r="H21" i="158"/>
  <c r="H5" i="158"/>
  <c r="O3182" i="156"/>
  <c r="O3181" i="156"/>
  <c r="O3180" i="156"/>
  <c r="O3179" i="156"/>
  <c r="O3178" i="156"/>
  <c r="O3177" i="156"/>
  <c r="O3176" i="156"/>
  <c r="O3175" i="156"/>
  <c r="O3174" i="156"/>
  <c r="O3173" i="156"/>
  <c r="O3172" i="156"/>
  <c r="O3171" i="156"/>
  <c r="O3170" i="156"/>
  <c r="O3169" i="156"/>
  <c r="O3168" i="156"/>
  <c r="O3167" i="156"/>
  <c r="O3166" i="156"/>
  <c r="O3165" i="156"/>
  <c r="O3164" i="156"/>
  <c r="O3163" i="156"/>
  <c r="O3162" i="156"/>
  <c r="M3162" i="156"/>
  <c r="K3162" i="156"/>
  <c r="O3161" i="156"/>
  <c r="O3160" i="156"/>
  <c r="O3159" i="156"/>
  <c r="O3158" i="156"/>
  <c r="O3157" i="156"/>
  <c r="O3156" i="156"/>
  <c r="O3155" i="156"/>
  <c r="O3154" i="156"/>
  <c r="O3153" i="156"/>
  <c r="O3152" i="156"/>
  <c r="O3151" i="156"/>
  <c r="O3150" i="156"/>
  <c r="O3149" i="156"/>
  <c r="M3149" i="156"/>
  <c r="L3149" i="156"/>
  <c r="K3149" i="156"/>
  <c r="O3148" i="156"/>
  <c r="O3147" i="156"/>
  <c r="O3146" i="156"/>
  <c r="O3145" i="156"/>
  <c r="O3144" i="156"/>
  <c r="O3143" i="156"/>
  <c r="O3142" i="156"/>
  <c r="O3141" i="156"/>
  <c r="O3183" i="156" s="1"/>
  <c r="M3141" i="156"/>
  <c r="L3141" i="156"/>
  <c r="K3141" i="156"/>
  <c r="O3136" i="156"/>
  <c r="O3135" i="156"/>
  <c r="O3134" i="156"/>
  <c r="O3133" i="156"/>
  <c r="O3132" i="156"/>
  <c r="O3129" i="156"/>
  <c r="O3128" i="156"/>
  <c r="O3127" i="156"/>
  <c r="O3126" i="156"/>
  <c r="O3125" i="156"/>
  <c r="O3124" i="156"/>
  <c r="O3123" i="156"/>
  <c r="O3122" i="156"/>
  <c r="O3121" i="156"/>
  <c r="O3120" i="156"/>
  <c r="O3119" i="156"/>
  <c r="O3118" i="156"/>
  <c r="O3117" i="156"/>
  <c r="O3116" i="156"/>
  <c r="O3115" i="156"/>
  <c r="O3114" i="156"/>
  <c r="O3113" i="156"/>
  <c r="O3112" i="156"/>
  <c r="O3111" i="156"/>
  <c r="O3110" i="156"/>
  <c r="O3109" i="156"/>
  <c r="O3108" i="156"/>
  <c r="O3107" i="156"/>
  <c r="O3106" i="156"/>
  <c r="O3105" i="156"/>
  <c r="O3104" i="156"/>
  <c r="O3103" i="156"/>
  <c r="O3102" i="156"/>
  <c r="O3101" i="156"/>
  <c r="O3100" i="156"/>
  <c r="O3099" i="156"/>
  <c r="O3098" i="156"/>
  <c r="O3097" i="156"/>
  <c r="O3096" i="156"/>
  <c r="O3095" i="156"/>
  <c r="O3094" i="156"/>
  <c r="O3093" i="156"/>
  <c r="O3092" i="156"/>
  <c r="O3091" i="156"/>
  <c r="O3090" i="156"/>
  <c r="O3089" i="156"/>
  <c r="O3088" i="156"/>
  <c r="O3087" i="156"/>
  <c r="O3086" i="156"/>
  <c r="O3085" i="156"/>
  <c r="O3084" i="156"/>
  <c r="O3083" i="156"/>
  <c r="O3082" i="156"/>
  <c r="O3081" i="156"/>
  <c r="O3080" i="156"/>
  <c r="O3079" i="156"/>
  <c r="O3078" i="156"/>
  <c r="O3077" i="156"/>
  <c r="O3076" i="156"/>
  <c r="O3075" i="156"/>
  <c r="O3074" i="156"/>
  <c r="O3073" i="156"/>
  <c r="O3072" i="156"/>
  <c r="O3071" i="156"/>
  <c r="O3070" i="156"/>
  <c r="O3069" i="156"/>
  <c r="O3068" i="156"/>
  <c r="O3067" i="156"/>
  <c r="O3066" i="156"/>
  <c r="O3065" i="156"/>
  <c r="O3064" i="156"/>
  <c r="O3063" i="156"/>
  <c r="O3062" i="156"/>
  <c r="O3061" i="156"/>
  <c r="O3060" i="156"/>
  <c r="O3059" i="156"/>
  <c r="O3058" i="156"/>
  <c r="O3057" i="156"/>
  <c r="O3056" i="156"/>
  <c r="O3055" i="156"/>
  <c r="N3049" i="156"/>
  <c r="J3049" i="156" s="1"/>
  <c r="O3049" i="156" s="1"/>
  <c r="N3048" i="156"/>
  <c r="J3048" i="156" s="1"/>
  <c r="O3048" i="156" s="1"/>
  <c r="N3047" i="156"/>
  <c r="J3047" i="156" s="1"/>
  <c r="O3047" i="156" s="1"/>
  <c r="N3046" i="156"/>
  <c r="J3046" i="156" s="1"/>
  <c r="O3046" i="156" s="1"/>
  <c r="N3045" i="156"/>
  <c r="J3045" i="156" s="1"/>
  <c r="O3045" i="156" s="1"/>
  <c r="N3044" i="156"/>
  <c r="J3044" i="156"/>
  <c r="O3044" i="156" s="1"/>
  <c r="N3043" i="156"/>
  <c r="J3043" i="156" s="1"/>
  <c r="O3043" i="156" s="1"/>
  <c r="N3042" i="156"/>
  <c r="O3042" i="156" s="1"/>
  <c r="N3041" i="156"/>
  <c r="O3041" i="156" s="1"/>
  <c r="N3038" i="156"/>
  <c r="J3038" i="156" s="1"/>
  <c r="O3038" i="156" s="1"/>
  <c r="N3037" i="156"/>
  <c r="J3037" i="156" s="1"/>
  <c r="O3037" i="156" s="1"/>
  <c r="N3036" i="156"/>
  <c r="J3036" i="156" s="1"/>
  <c r="O3036" i="156" s="1"/>
  <c r="N3035" i="156"/>
  <c r="J3035" i="156" s="1"/>
  <c r="O3035" i="156" s="1"/>
  <c r="N3034" i="156"/>
  <c r="J3034" i="156" s="1"/>
  <c r="O3034" i="156" s="1"/>
  <c r="N3033" i="156"/>
  <c r="J3033" i="156" s="1"/>
  <c r="O3033" i="156" s="1"/>
  <c r="N3032" i="156"/>
  <c r="J3032" i="156" s="1"/>
  <c r="O3032" i="156" s="1"/>
  <c r="N3031" i="156"/>
  <c r="J3031" i="156" s="1"/>
  <c r="O3031" i="156" s="1"/>
  <c r="O3030" i="156"/>
  <c r="N3030" i="156"/>
  <c r="N3029" i="156"/>
  <c r="J3029" i="156" s="1"/>
  <c r="O3029" i="156" s="1"/>
  <c r="N3028" i="156"/>
  <c r="J3028" i="156" s="1"/>
  <c r="O3028" i="156" s="1"/>
  <c r="N3027" i="156"/>
  <c r="J3027" i="156" s="1"/>
  <c r="O3027" i="156" s="1"/>
  <c r="N3024" i="156"/>
  <c r="J3024" i="156" s="1"/>
  <c r="O3024" i="156" s="1"/>
  <c r="N3023" i="156"/>
  <c r="J3023" i="156" s="1"/>
  <c r="O3023" i="156" s="1"/>
  <c r="N3022" i="156"/>
  <c r="J3022" i="156" s="1"/>
  <c r="O3022" i="156" s="1"/>
  <c r="N3021" i="156"/>
  <c r="J3021" i="156"/>
  <c r="O3021" i="156" s="1"/>
  <c r="N3020" i="156"/>
  <c r="J3020" i="156" s="1"/>
  <c r="O3020" i="156" s="1"/>
  <c r="N3019" i="156"/>
  <c r="J3019" i="156" s="1"/>
  <c r="O3019" i="156" s="1"/>
  <c r="N3018" i="156"/>
  <c r="J3018" i="156"/>
  <c r="O3018" i="156" s="1"/>
  <c r="N3017" i="156"/>
  <c r="J3017" i="156" s="1"/>
  <c r="O3017" i="156" s="1"/>
  <c r="N3016" i="156"/>
  <c r="J3016" i="156" s="1"/>
  <c r="O3016" i="156" s="1"/>
  <c r="N3015" i="156"/>
  <c r="J3015" i="156" s="1"/>
  <c r="O3015" i="156" s="1"/>
  <c r="N3014" i="156"/>
  <c r="J3014" i="156" s="1"/>
  <c r="O3014" i="156" s="1"/>
  <c r="N3013" i="156"/>
  <c r="J3013" i="156" s="1"/>
  <c r="O3013" i="156" s="1"/>
  <c r="N3012" i="156"/>
  <c r="J3012" i="156" s="1"/>
  <c r="O3012" i="156" s="1"/>
  <c r="N3011" i="156"/>
  <c r="J3011" i="156" s="1"/>
  <c r="O3011" i="156" s="1"/>
  <c r="N3010" i="156"/>
  <c r="J3010" i="156" s="1"/>
  <c r="O3010" i="156" s="1"/>
  <c r="N3009" i="156"/>
  <c r="J3009" i="156" s="1"/>
  <c r="O3009" i="156" s="1"/>
  <c r="N3008" i="156"/>
  <c r="J3008" i="156" s="1"/>
  <c r="O3008" i="156" s="1"/>
  <c r="N3007" i="156"/>
  <c r="J3007" i="156" s="1"/>
  <c r="O3007" i="156" s="1"/>
  <c r="N3004" i="156"/>
  <c r="J3004" i="156" s="1"/>
  <c r="O3004" i="156" s="1"/>
  <c r="N3003" i="156"/>
  <c r="J3003" i="156" s="1"/>
  <c r="O3003" i="156" s="1"/>
  <c r="N3002" i="156"/>
  <c r="J3002" i="156" s="1"/>
  <c r="O3002" i="156" s="1"/>
  <c r="N3001" i="156"/>
  <c r="J3001" i="156" s="1"/>
  <c r="O3001" i="156" s="1"/>
  <c r="N3000" i="156"/>
  <c r="J3000" i="156" s="1"/>
  <c r="O3000" i="156" s="1"/>
  <c r="N2999" i="156"/>
  <c r="J2999" i="156" s="1"/>
  <c r="O2999" i="156" s="1"/>
  <c r="N2996" i="156"/>
  <c r="J2996" i="156" s="1"/>
  <c r="O2996" i="156" s="1"/>
  <c r="N2995" i="156"/>
  <c r="J2995" i="156" s="1"/>
  <c r="O2995" i="156" s="1"/>
  <c r="N2994" i="156"/>
  <c r="J2994" i="156" s="1"/>
  <c r="O2994" i="156" s="1"/>
  <c r="N2993" i="156"/>
  <c r="J2993" i="156" s="1"/>
  <c r="O2993" i="156" s="1"/>
  <c r="N2992" i="156"/>
  <c r="J2992" i="156" s="1"/>
  <c r="O2992" i="156" s="1"/>
  <c r="N2991" i="156"/>
  <c r="J2991" i="156" s="1"/>
  <c r="O2991" i="156" s="1"/>
  <c r="N2990" i="156"/>
  <c r="J2990" i="156" s="1"/>
  <c r="O2990" i="156" s="1"/>
  <c r="N2989" i="156"/>
  <c r="J2989" i="156" s="1"/>
  <c r="O2989" i="156" s="1"/>
  <c r="N2988" i="156"/>
  <c r="J2988" i="156" s="1"/>
  <c r="O2988" i="156" s="1"/>
  <c r="N2987" i="156"/>
  <c r="J2987" i="156" s="1"/>
  <c r="O2987" i="156" s="1"/>
  <c r="N2986" i="156"/>
  <c r="J2986" i="156" s="1"/>
  <c r="O2986" i="156" s="1"/>
  <c r="N2985" i="156"/>
  <c r="J2985" i="156" s="1"/>
  <c r="O2985" i="156" s="1"/>
  <c r="O2984" i="156"/>
  <c r="N2984" i="156"/>
  <c r="N2983" i="156"/>
  <c r="J2983" i="156" s="1"/>
  <c r="O2983" i="156" s="1"/>
  <c r="N2982" i="156"/>
  <c r="J2982" i="156" s="1"/>
  <c r="O2982" i="156" s="1"/>
  <c r="N2981" i="156"/>
  <c r="J2981" i="156" s="1"/>
  <c r="O2981" i="156" s="1"/>
  <c r="N2978" i="156"/>
  <c r="J2978" i="156" s="1"/>
  <c r="O2978" i="156" s="1"/>
  <c r="N2977" i="156"/>
  <c r="J2977" i="156" s="1"/>
  <c r="O2977" i="156" s="1"/>
  <c r="N2976" i="156"/>
  <c r="J2976" i="156" s="1"/>
  <c r="O2976" i="156" s="1"/>
  <c r="N2975" i="156"/>
  <c r="J2975" i="156" s="1"/>
  <c r="O2975" i="156" s="1"/>
  <c r="N2974" i="156"/>
  <c r="J2974" i="156" s="1"/>
  <c r="O2974" i="156" s="1"/>
  <c r="N2973" i="156"/>
  <c r="J2973" i="156" s="1"/>
  <c r="O2973" i="156" s="1"/>
  <c r="N2972" i="156"/>
  <c r="J2972" i="156" s="1"/>
  <c r="O2972" i="156" s="1"/>
  <c r="N2971" i="156"/>
  <c r="J2971" i="156" s="1"/>
  <c r="O2971" i="156" s="1"/>
  <c r="N2970" i="156"/>
  <c r="J2970" i="156" s="1"/>
  <c r="O2970" i="156" s="1"/>
  <c r="N2969" i="156"/>
  <c r="J2969" i="156" s="1"/>
  <c r="O2969" i="156" s="1"/>
  <c r="N2968" i="156"/>
  <c r="J2968" i="156" s="1"/>
  <c r="O2968" i="156" s="1"/>
  <c r="N2967" i="156"/>
  <c r="J2967" i="156" s="1"/>
  <c r="O2967" i="156" s="1"/>
  <c r="N2966" i="156"/>
  <c r="J2966" i="156" s="1"/>
  <c r="O2966" i="156" s="1"/>
  <c r="N2965" i="156"/>
  <c r="J2965" i="156" s="1"/>
  <c r="O2965" i="156" s="1"/>
  <c r="N2964" i="156"/>
  <c r="J2964" i="156" s="1"/>
  <c r="O2964" i="156" s="1"/>
  <c r="N2963" i="156"/>
  <c r="J2963" i="156" s="1"/>
  <c r="O2963" i="156" s="1"/>
  <c r="N2962" i="156"/>
  <c r="J2962" i="156" s="1"/>
  <c r="O2962" i="156" s="1"/>
  <c r="N2959" i="156"/>
  <c r="J2959" i="156" s="1"/>
  <c r="O2959" i="156" s="1"/>
  <c r="N2958" i="156"/>
  <c r="J2958" i="156" s="1"/>
  <c r="O2958" i="156" s="1"/>
  <c r="N2957" i="156"/>
  <c r="J2957" i="156" s="1"/>
  <c r="O2957" i="156" s="1"/>
  <c r="N2956" i="156"/>
  <c r="J2956" i="156" s="1"/>
  <c r="O2956" i="156" s="1"/>
  <c r="N2955" i="156"/>
  <c r="J2955" i="156" s="1"/>
  <c r="O2955" i="156" s="1"/>
  <c r="N2954" i="156"/>
  <c r="J2954" i="156"/>
  <c r="O2954" i="156" s="1"/>
  <c r="N2953" i="156"/>
  <c r="J2953" i="156" s="1"/>
  <c r="O2953" i="156" s="1"/>
  <c r="N2952" i="156"/>
  <c r="J2952" i="156" s="1"/>
  <c r="O2952" i="156" s="1"/>
  <c r="N2951" i="156"/>
  <c r="J2951" i="156" s="1"/>
  <c r="O2951" i="156" s="1"/>
  <c r="N2950" i="156"/>
  <c r="J2950" i="156" s="1"/>
  <c r="O2950" i="156" s="1"/>
  <c r="N2949" i="156"/>
  <c r="J2949" i="156" s="1"/>
  <c r="O2949" i="156" s="1"/>
  <c r="N2946" i="156"/>
  <c r="J2946" i="156" s="1"/>
  <c r="O2946" i="156" s="1"/>
  <c r="N2945" i="156"/>
  <c r="J2945" i="156" s="1"/>
  <c r="O2945" i="156" s="1"/>
  <c r="N2944" i="156"/>
  <c r="J2944" i="156" s="1"/>
  <c r="O2944" i="156" s="1"/>
  <c r="N2943" i="156"/>
  <c r="J2943" i="156" s="1"/>
  <c r="O2943" i="156" s="1"/>
  <c r="N2942" i="156"/>
  <c r="J2942" i="156" s="1"/>
  <c r="O2942" i="156" s="1"/>
  <c r="N2941" i="156"/>
  <c r="J2941" i="156" s="1"/>
  <c r="O2941" i="156" s="1"/>
  <c r="N2940" i="156"/>
  <c r="J2940" i="156" s="1"/>
  <c r="O2940" i="156" s="1"/>
  <c r="N2939" i="156"/>
  <c r="J2939" i="156" s="1"/>
  <c r="O2939" i="156" s="1"/>
  <c r="N2938" i="156"/>
  <c r="J2938" i="156" s="1"/>
  <c r="O2938" i="156" s="1"/>
  <c r="N2937" i="156"/>
  <c r="J2937" i="156" s="1"/>
  <c r="O2937" i="156" s="1"/>
  <c r="N2936" i="156"/>
  <c r="J2936" i="156" s="1"/>
  <c r="O2936" i="156" s="1"/>
  <c r="N2935" i="156"/>
  <c r="J2935" i="156" s="1"/>
  <c r="O2935" i="156" s="1"/>
  <c r="N2932" i="156"/>
  <c r="J2932" i="156"/>
  <c r="O2932" i="156" s="1"/>
  <c r="N2931" i="156"/>
  <c r="J2931" i="156" s="1"/>
  <c r="O2931" i="156" s="1"/>
  <c r="N2930" i="156"/>
  <c r="J2930" i="156" s="1"/>
  <c r="O2930" i="156" s="1"/>
  <c r="N2929" i="156"/>
  <c r="J2929" i="156" s="1"/>
  <c r="O2929" i="156" s="1"/>
  <c r="N2928" i="156"/>
  <c r="J2928" i="156" s="1"/>
  <c r="O2928" i="156" s="1"/>
  <c r="N2927" i="156"/>
  <c r="J2927" i="156" s="1"/>
  <c r="O2927" i="156" s="1"/>
  <c r="N2926" i="156"/>
  <c r="J2926" i="156" s="1"/>
  <c r="O2926" i="156" s="1"/>
  <c r="N2925" i="156"/>
  <c r="J2925" i="156" s="1"/>
  <c r="O2925" i="156" s="1"/>
  <c r="N2924" i="156"/>
  <c r="J2924" i="156" s="1"/>
  <c r="O2924" i="156" s="1"/>
  <c r="N2923" i="156"/>
  <c r="J2923" i="156" s="1"/>
  <c r="O2923" i="156" s="1"/>
  <c r="N2922" i="156"/>
  <c r="J2922" i="156" s="1"/>
  <c r="O2922" i="156" s="1"/>
  <c r="N2921" i="156"/>
  <c r="J2921" i="156" s="1"/>
  <c r="O2921" i="156" s="1"/>
  <c r="N2920" i="156"/>
  <c r="J2920" i="156" s="1"/>
  <c r="O2920" i="156" s="1"/>
  <c r="N2919" i="156"/>
  <c r="J2919" i="156" s="1"/>
  <c r="O2919" i="156" s="1"/>
  <c r="N2918" i="156"/>
  <c r="J2918" i="156" s="1"/>
  <c r="O2918" i="156" s="1"/>
  <c r="N2917" i="156"/>
  <c r="J2917" i="156" s="1"/>
  <c r="O2917" i="156" s="1"/>
  <c r="N2916" i="156"/>
  <c r="J2916" i="156" s="1"/>
  <c r="O2916" i="156" s="1"/>
  <c r="N2913" i="156"/>
  <c r="J2913" i="156" s="1"/>
  <c r="O2913" i="156" s="1"/>
  <c r="N2912" i="156"/>
  <c r="J2912" i="156"/>
  <c r="O2912" i="156" s="1"/>
  <c r="N2911" i="156"/>
  <c r="J2911" i="156" s="1"/>
  <c r="O2911" i="156" s="1"/>
  <c r="N2910" i="156"/>
  <c r="J2910" i="156" s="1"/>
  <c r="O2910" i="156" s="1"/>
  <c r="N2909" i="156"/>
  <c r="J2909" i="156" s="1"/>
  <c r="O2909" i="156" s="1"/>
  <c r="N2908" i="156"/>
  <c r="J2908" i="156" s="1"/>
  <c r="O2908" i="156" s="1"/>
  <c r="N2907" i="156"/>
  <c r="J2907" i="156" s="1"/>
  <c r="O2907" i="156" s="1"/>
  <c r="N2906" i="156"/>
  <c r="J2906" i="156"/>
  <c r="O2906" i="156" s="1"/>
  <c r="N2905" i="156"/>
  <c r="J2905" i="156" s="1"/>
  <c r="O2905" i="156" s="1"/>
  <c r="N2904" i="156"/>
  <c r="J2904" i="156" s="1"/>
  <c r="O2904" i="156" s="1"/>
  <c r="N2903" i="156"/>
  <c r="J2903" i="156" s="1"/>
  <c r="O2903" i="156" s="1"/>
  <c r="N2902" i="156"/>
  <c r="J2902" i="156" s="1"/>
  <c r="O2902" i="156" s="1"/>
  <c r="N2901" i="156"/>
  <c r="J2901" i="156" s="1"/>
  <c r="O2901" i="156" s="1"/>
  <c r="N2900" i="156"/>
  <c r="J2900" i="156" s="1"/>
  <c r="O2900" i="156" s="1"/>
  <c r="N2899" i="156"/>
  <c r="J2899" i="156" s="1"/>
  <c r="O2899" i="156" s="1"/>
  <c r="N2898" i="156"/>
  <c r="J2898" i="156" s="1"/>
  <c r="O2898" i="156" s="1"/>
  <c r="N2897" i="156"/>
  <c r="J2897" i="156" s="1"/>
  <c r="O2897" i="156" s="1"/>
  <c r="N2896" i="156"/>
  <c r="J2896" i="156" s="1"/>
  <c r="O2896" i="156" s="1"/>
  <c r="N2895" i="156"/>
  <c r="J2895" i="156" s="1"/>
  <c r="O2895" i="156" s="1"/>
  <c r="N2894" i="156"/>
  <c r="J2894" i="156" s="1"/>
  <c r="O2894" i="156" s="1"/>
  <c r="N2893" i="156"/>
  <c r="J2893" i="156" s="1"/>
  <c r="O2893" i="156" s="1"/>
  <c r="N2892" i="156"/>
  <c r="J2892" i="156" s="1"/>
  <c r="O2892" i="156" s="1"/>
  <c r="N2891" i="156"/>
  <c r="J2891" i="156" s="1"/>
  <c r="O2891" i="156" s="1"/>
  <c r="O2781" i="156"/>
  <c r="O2721" i="156"/>
  <c r="O2121" i="156"/>
  <c r="O2092" i="156"/>
  <c r="O2065" i="156"/>
  <c r="N2064" i="156"/>
  <c r="J2064" i="156"/>
  <c r="N2063" i="156"/>
  <c r="J2063" i="156"/>
  <c r="N2062" i="156"/>
  <c r="J2062" i="156"/>
  <c r="N2061" i="156"/>
  <c r="J2061" i="156"/>
  <c r="N2060" i="156"/>
  <c r="J2060" i="156"/>
  <c r="N2059" i="156"/>
  <c r="J2059" i="156"/>
  <c r="N2058" i="156"/>
  <c r="J2058" i="156"/>
  <c r="N2057" i="156"/>
  <c r="J2057" i="156"/>
  <c r="N2056" i="156"/>
  <c r="J2056" i="156"/>
  <c r="N2055" i="156"/>
  <c r="J2055" i="156"/>
  <c r="N2054" i="156"/>
  <c r="J2054" i="156"/>
  <c r="N2053" i="156"/>
  <c r="J2053" i="156"/>
  <c r="N2052" i="156"/>
  <c r="J2052" i="156"/>
  <c r="N2051" i="156"/>
  <c r="J2051" i="156"/>
  <c r="N2050" i="156"/>
  <c r="J2050" i="156"/>
  <c r="N2049" i="156"/>
  <c r="J2049" i="156"/>
  <c r="N2048" i="156"/>
  <c r="J2048" i="156"/>
  <c r="N2047" i="156"/>
  <c r="J2047" i="156"/>
  <c r="N2046" i="156"/>
  <c r="J2046" i="156"/>
  <c r="N2045" i="156"/>
  <c r="J2045" i="156"/>
  <c r="N2041" i="156"/>
  <c r="O2041" i="156" s="1"/>
  <c r="N2040" i="156"/>
  <c r="O2040" i="156" s="1"/>
  <c r="N2039" i="156"/>
  <c r="O2039" i="156" s="1"/>
  <c r="N2038" i="156"/>
  <c r="O2038" i="156" s="1"/>
  <c r="N2037" i="156"/>
  <c r="O2037" i="156" s="1"/>
  <c r="N2036" i="156"/>
  <c r="O2036" i="156" s="1"/>
  <c r="N2035" i="156"/>
  <c r="O2035" i="156" s="1"/>
  <c r="N2034" i="156"/>
  <c r="O2034" i="156" s="1"/>
  <c r="N2033" i="156"/>
  <c r="O2033" i="156" s="1"/>
  <c r="N2032" i="156"/>
  <c r="O2032" i="156" s="1"/>
  <c r="N2031" i="156"/>
  <c r="O2031" i="156" s="1"/>
  <c r="N2030" i="156"/>
  <c r="O2030" i="156" s="1"/>
  <c r="N2029" i="156"/>
  <c r="O2029" i="156" s="1"/>
  <c r="N2028" i="156"/>
  <c r="O2028" i="156" s="1"/>
  <c r="N2027" i="156"/>
  <c r="O2027" i="156" s="1"/>
  <c r="N2026" i="156"/>
  <c r="O2026" i="156" s="1"/>
  <c r="N2025" i="156"/>
  <c r="O2025" i="156" s="1"/>
  <c r="N2024" i="156"/>
  <c r="O2024" i="156" s="1"/>
  <c r="N2023" i="156"/>
  <c r="O2023" i="156" s="1"/>
  <c r="N2022" i="156"/>
  <c r="O2022" i="156" s="1"/>
  <c r="N2021" i="156"/>
  <c r="O2021" i="156" s="1"/>
  <c r="N2020" i="156"/>
  <c r="O2020" i="156" s="1"/>
  <c r="N2019" i="156"/>
  <c r="O2019" i="156" s="1"/>
  <c r="N2015" i="156"/>
  <c r="O2015" i="156" s="1"/>
  <c r="N2014" i="156"/>
  <c r="O2014" i="156" s="1"/>
  <c r="N2013" i="156"/>
  <c r="O2013" i="156" s="1"/>
  <c r="N2012" i="156"/>
  <c r="O2012" i="156" s="1"/>
  <c r="N2011" i="156"/>
  <c r="O2011" i="156" s="1"/>
  <c r="N2010" i="156"/>
  <c r="O2010" i="156" s="1"/>
  <c r="N2009" i="156"/>
  <c r="O2009" i="156" s="1"/>
  <c r="N2008" i="156"/>
  <c r="O2008" i="156" s="1"/>
  <c r="N2007" i="156"/>
  <c r="O2007" i="156" s="1"/>
  <c r="N2006" i="156"/>
  <c r="O2006" i="156" s="1"/>
  <c r="N2005" i="156"/>
  <c r="O2005" i="156" s="1"/>
  <c r="N2004" i="156"/>
  <c r="O2004" i="156" s="1"/>
  <c r="N2003" i="156"/>
  <c r="O2003" i="156" s="1"/>
  <c r="N2002" i="156"/>
  <c r="O2002" i="156" s="1"/>
  <c r="N2001" i="156"/>
  <c r="O2001" i="156" s="1"/>
  <c r="N2000" i="156"/>
  <c r="O2000" i="156" s="1"/>
  <c r="N1999" i="156"/>
  <c r="O1999" i="156" s="1"/>
  <c r="N1998" i="156"/>
  <c r="O1998" i="156" s="1"/>
  <c r="N1997" i="156"/>
  <c r="O1997" i="156" s="1"/>
  <c r="N1996" i="156"/>
  <c r="O1996" i="156" s="1"/>
  <c r="N1991" i="156"/>
  <c r="J1991" i="156"/>
  <c r="N1990" i="156"/>
  <c r="J1990" i="156"/>
  <c r="N1989" i="156"/>
  <c r="J1989" i="156"/>
  <c r="N1988" i="156"/>
  <c r="J1988" i="156"/>
  <c r="N1987" i="156"/>
  <c r="J1987" i="156"/>
  <c r="N1986" i="156"/>
  <c r="J1986" i="156"/>
  <c r="N1985" i="156"/>
  <c r="J1985" i="156"/>
  <c r="N1984" i="156"/>
  <c r="J1984" i="156"/>
  <c r="N1982" i="156"/>
  <c r="J1982" i="156"/>
  <c r="N1981" i="156"/>
  <c r="J1981" i="156"/>
  <c r="N1980" i="156"/>
  <c r="J1980" i="156"/>
  <c r="N1979" i="156"/>
  <c r="J1979" i="156"/>
  <c r="N1978" i="156"/>
  <c r="J1978" i="156"/>
  <c r="N1977" i="156"/>
  <c r="J1977" i="156"/>
  <c r="N1976" i="156"/>
  <c r="J1976" i="156"/>
  <c r="N1975" i="156"/>
  <c r="J1975" i="156"/>
  <c r="N1974" i="156"/>
  <c r="J1974" i="156"/>
  <c r="N1973" i="156"/>
  <c r="J1973" i="156"/>
  <c r="N1972" i="156"/>
  <c r="J1972" i="156"/>
  <c r="N1971" i="156"/>
  <c r="J1971" i="156"/>
  <c r="N1970" i="156"/>
  <c r="J1970" i="156"/>
  <c r="N1969" i="156"/>
  <c r="J1969" i="156"/>
  <c r="N1968" i="156"/>
  <c r="J1968" i="156"/>
  <c r="N1967" i="156"/>
  <c r="J1967" i="156"/>
  <c r="N1966" i="156"/>
  <c r="J1966" i="156"/>
  <c r="N1965" i="156"/>
  <c r="O1965" i="156" s="1"/>
  <c r="J1965" i="156"/>
  <c r="N1964" i="156"/>
  <c r="J1964" i="156"/>
  <c r="N1963" i="156"/>
  <c r="J1963" i="156"/>
  <c r="N1962" i="156"/>
  <c r="J1962" i="156"/>
  <c r="N1961" i="156"/>
  <c r="J1961" i="156"/>
  <c r="N1959" i="156"/>
  <c r="J1959" i="156"/>
  <c r="N1958" i="156"/>
  <c r="J1958" i="156"/>
  <c r="N1957" i="156"/>
  <c r="J1957" i="156"/>
  <c r="N1956" i="156"/>
  <c r="J1956" i="156"/>
  <c r="N1955" i="156"/>
  <c r="J1955" i="156"/>
  <c r="N1954" i="156"/>
  <c r="J1954" i="156"/>
  <c r="N1953" i="156"/>
  <c r="J1953" i="156"/>
  <c r="N1952" i="156"/>
  <c r="J1952" i="156"/>
  <c r="N1951" i="156"/>
  <c r="J1951" i="156"/>
  <c r="N1950" i="156"/>
  <c r="J1950" i="156"/>
  <c r="N1949" i="156"/>
  <c r="J1949" i="156"/>
  <c r="N1948" i="156"/>
  <c r="J1948" i="156"/>
  <c r="N1947" i="156"/>
  <c r="J1947" i="156"/>
  <c r="N1946" i="156"/>
  <c r="J1946" i="156"/>
  <c r="N1945" i="156"/>
  <c r="J1945" i="156"/>
  <c r="N1944" i="156"/>
  <c r="J1944" i="156"/>
  <c r="N1943" i="156"/>
  <c r="J1943" i="156"/>
  <c r="N1942" i="156"/>
  <c r="J1942" i="156"/>
  <c r="N1941" i="156"/>
  <c r="J1941" i="156"/>
  <c r="N1940" i="156"/>
  <c r="J1940" i="156"/>
  <c r="N1939" i="156"/>
  <c r="J1939" i="156"/>
  <c r="N1938" i="156"/>
  <c r="J1938" i="156"/>
  <c r="N1937" i="156"/>
  <c r="J1937" i="156"/>
  <c r="N1936" i="156"/>
  <c r="J1936" i="156"/>
  <c r="N1935" i="156"/>
  <c r="J1935" i="156"/>
  <c r="N1934" i="156"/>
  <c r="J1934" i="156"/>
  <c r="N1933" i="156"/>
  <c r="J1933" i="156"/>
  <c r="N1932" i="156"/>
  <c r="J1932" i="156"/>
  <c r="N1931" i="156"/>
  <c r="J1931" i="156"/>
  <c r="N1930" i="156"/>
  <c r="J1930" i="156"/>
  <c r="N1929" i="156"/>
  <c r="J1929" i="156"/>
  <c r="N1928" i="156"/>
  <c r="J1928" i="156"/>
  <c r="N1927" i="156"/>
  <c r="J1927" i="156"/>
  <c r="N1926" i="156"/>
  <c r="O1926" i="156" s="1"/>
  <c r="J1926" i="156"/>
  <c r="N1925" i="156"/>
  <c r="J1925" i="156"/>
  <c r="N1924" i="156"/>
  <c r="O1924" i="156" s="1"/>
  <c r="J1924" i="156"/>
  <c r="N1923" i="156"/>
  <c r="J1923" i="156"/>
  <c r="N1922" i="156"/>
  <c r="J1922" i="156"/>
  <c r="N1921" i="156"/>
  <c r="J1921" i="156"/>
  <c r="N1920" i="156"/>
  <c r="J1920" i="156"/>
  <c r="N1919" i="156"/>
  <c r="J1919" i="156"/>
  <c r="N1918" i="156"/>
  <c r="J1918" i="156"/>
  <c r="N1917" i="156"/>
  <c r="J1917" i="156"/>
  <c r="N1916" i="156"/>
  <c r="J1916" i="156"/>
  <c r="N1915" i="156"/>
  <c r="J1915" i="156"/>
  <c r="N1914" i="156"/>
  <c r="J1914" i="156"/>
  <c r="N1913" i="156"/>
  <c r="J1913" i="156"/>
  <c r="O1911" i="156"/>
  <c r="N1911" i="156"/>
  <c r="J1911" i="156"/>
  <c r="N1910" i="156"/>
  <c r="J1910" i="156"/>
  <c r="N1909" i="156"/>
  <c r="J1909" i="156"/>
  <c r="N1908" i="156"/>
  <c r="J1908" i="156"/>
  <c r="N1907" i="156"/>
  <c r="J1907" i="156"/>
  <c r="N1906" i="156"/>
  <c r="J1906" i="156"/>
  <c r="N1905" i="156"/>
  <c r="J1905" i="156"/>
  <c r="N1904" i="156"/>
  <c r="J1904" i="156"/>
  <c r="N1903" i="156"/>
  <c r="J1903" i="156"/>
  <c r="N1902" i="156"/>
  <c r="J1902" i="156"/>
  <c r="N1901" i="156"/>
  <c r="J1901" i="156"/>
  <c r="N1900" i="156"/>
  <c r="J1900" i="156"/>
  <c r="N1899" i="156"/>
  <c r="J1899" i="156"/>
  <c r="N1898" i="156"/>
  <c r="J1898" i="156"/>
  <c r="N1897" i="156"/>
  <c r="J1897" i="156"/>
  <c r="N1896" i="156"/>
  <c r="J1896" i="156"/>
  <c r="N1895" i="156"/>
  <c r="J1895" i="156"/>
  <c r="N1894" i="156"/>
  <c r="J1894" i="156"/>
  <c r="N1893" i="156"/>
  <c r="J1893" i="156"/>
  <c r="N1892" i="156"/>
  <c r="J1892" i="156"/>
  <c r="N1891" i="156"/>
  <c r="J1891" i="156"/>
  <c r="N1890" i="156"/>
  <c r="J1890" i="156"/>
  <c r="N1889" i="156"/>
  <c r="J1889" i="156"/>
  <c r="N1888" i="156"/>
  <c r="J1888" i="156"/>
  <c r="N1887" i="156"/>
  <c r="J1887" i="156"/>
  <c r="N1886" i="156"/>
  <c r="J1886" i="156"/>
  <c r="N1885" i="156"/>
  <c r="J1885" i="156"/>
  <c r="N1884" i="156"/>
  <c r="J1884" i="156"/>
  <c r="N1883" i="156"/>
  <c r="J1883" i="156"/>
  <c r="O1883" i="156" s="1"/>
  <c r="N1882" i="156"/>
  <c r="J1882" i="156"/>
  <c r="N1881" i="156"/>
  <c r="J1881" i="156"/>
  <c r="N1880" i="156"/>
  <c r="J1880" i="156"/>
  <c r="N1878" i="156"/>
  <c r="J1878" i="156"/>
  <c r="N1877" i="156"/>
  <c r="O1877" i="156" s="1"/>
  <c r="J1877" i="156"/>
  <c r="N1876" i="156"/>
  <c r="J1876" i="156"/>
  <c r="N1875" i="156"/>
  <c r="J1875" i="156"/>
  <c r="N1874" i="156"/>
  <c r="J1874" i="156"/>
  <c r="N1873" i="156"/>
  <c r="J1873" i="156"/>
  <c r="N1872" i="156"/>
  <c r="J1872" i="156"/>
  <c r="N1871" i="156"/>
  <c r="J1871" i="156"/>
  <c r="N1870" i="156"/>
  <c r="J1870" i="156"/>
  <c r="N1869" i="156"/>
  <c r="O1869" i="156" s="1"/>
  <c r="J1869" i="156"/>
  <c r="N1868" i="156"/>
  <c r="J1868" i="156"/>
  <c r="N1867" i="156"/>
  <c r="O1867" i="156" s="1"/>
  <c r="J1867" i="156"/>
  <c r="N1865" i="156"/>
  <c r="J1865" i="156"/>
  <c r="N1864" i="156"/>
  <c r="J1864" i="156"/>
  <c r="N1863" i="156"/>
  <c r="J1863" i="156"/>
  <c r="N1862" i="156"/>
  <c r="O1862" i="156" s="1"/>
  <c r="J1862" i="156"/>
  <c r="N1861" i="156"/>
  <c r="J1861" i="156"/>
  <c r="N1860" i="156"/>
  <c r="J1860" i="156"/>
  <c r="N1859" i="156"/>
  <c r="J1859" i="156"/>
  <c r="N1858" i="156"/>
  <c r="J1858" i="156"/>
  <c r="N1857" i="156"/>
  <c r="J1857" i="156"/>
  <c r="N1856" i="156"/>
  <c r="J1856" i="156"/>
  <c r="N1855" i="156"/>
  <c r="J1855" i="156"/>
  <c r="N1854" i="156"/>
  <c r="J1854" i="156"/>
  <c r="N1853" i="156"/>
  <c r="J1853" i="156"/>
  <c r="N1852" i="156"/>
  <c r="J1852" i="156"/>
  <c r="N1851" i="156"/>
  <c r="J1851" i="156"/>
  <c r="N1850" i="156"/>
  <c r="O1850" i="156" s="1"/>
  <c r="J1850" i="156"/>
  <c r="N1849" i="156"/>
  <c r="J1849" i="156"/>
  <c r="N1848" i="156"/>
  <c r="J1848" i="156"/>
  <c r="N1847" i="156"/>
  <c r="J1847" i="156"/>
  <c r="N1846" i="156"/>
  <c r="J1846" i="156"/>
  <c r="N1845" i="156"/>
  <c r="J1845" i="156"/>
  <c r="N1844" i="156"/>
  <c r="J1844" i="156"/>
  <c r="N1843" i="156"/>
  <c r="J1843" i="156"/>
  <c r="N1842" i="156"/>
  <c r="J1842" i="156"/>
  <c r="N1841" i="156"/>
  <c r="J1841" i="156"/>
  <c r="N1840" i="156"/>
  <c r="J1840" i="156"/>
  <c r="N1839" i="156"/>
  <c r="J1839" i="156"/>
  <c r="N1838" i="156"/>
  <c r="J1838" i="156"/>
  <c r="N1837" i="156"/>
  <c r="J1837" i="156"/>
  <c r="N1836" i="156"/>
  <c r="J1836" i="156"/>
  <c r="N1835" i="156"/>
  <c r="J1835" i="156"/>
  <c r="N1834" i="156"/>
  <c r="J1834" i="156"/>
  <c r="N1833" i="156"/>
  <c r="J1833" i="156"/>
  <c r="N1832" i="156"/>
  <c r="J1832" i="156"/>
  <c r="N1831" i="156"/>
  <c r="J1831" i="156"/>
  <c r="N1830" i="156"/>
  <c r="J1830" i="156"/>
  <c r="N1829" i="156"/>
  <c r="J1829" i="156"/>
  <c r="N1828" i="156"/>
  <c r="J1828" i="156"/>
  <c r="N1827" i="156"/>
  <c r="J1827" i="156"/>
  <c r="N1825" i="156"/>
  <c r="J1825" i="156"/>
  <c r="N1824" i="156"/>
  <c r="J1824" i="156"/>
  <c r="N1823" i="156"/>
  <c r="J1823" i="156"/>
  <c r="N1822" i="156"/>
  <c r="J1822" i="156"/>
  <c r="N1821" i="156"/>
  <c r="J1821" i="156"/>
  <c r="N1820" i="156"/>
  <c r="J1820" i="156"/>
  <c r="N1819" i="156"/>
  <c r="J1819" i="156"/>
  <c r="N1818" i="156"/>
  <c r="J1818" i="156"/>
  <c r="N1817" i="156"/>
  <c r="J1817" i="156"/>
  <c r="N1816" i="156"/>
  <c r="J1816" i="156"/>
  <c r="N1815" i="156"/>
  <c r="J1815" i="156"/>
  <c r="N1814" i="156"/>
  <c r="J1814" i="156"/>
  <c r="N1813" i="156"/>
  <c r="J1813" i="156"/>
  <c r="N1812" i="156"/>
  <c r="J1812" i="156"/>
  <c r="N1811" i="156"/>
  <c r="J1811" i="156"/>
  <c r="N1810" i="156"/>
  <c r="J1810" i="156"/>
  <c r="N1809" i="156"/>
  <c r="J1809" i="156"/>
  <c r="N1808" i="156"/>
  <c r="J1808" i="156"/>
  <c r="N1806" i="156"/>
  <c r="J1806" i="156"/>
  <c r="N1805" i="156"/>
  <c r="J1805" i="156"/>
  <c r="N1804" i="156"/>
  <c r="J1804" i="156"/>
  <c r="N1803" i="156"/>
  <c r="J1803" i="156"/>
  <c r="N1802" i="156"/>
  <c r="J1802" i="156"/>
  <c r="N1801" i="156"/>
  <c r="J1801" i="156"/>
  <c r="N1800" i="156"/>
  <c r="J1800" i="156"/>
  <c r="N1799" i="156"/>
  <c r="J1799" i="156"/>
  <c r="N1798" i="156"/>
  <c r="J1798" i="156"/>
  <c r="N1797" i="156"/>
  <c r="J1797" i="156"/>
  <c r="N1796" i="156"/>
  <c r="J1796" i="156"/>
  <c r="N1795" i="156"/>
  <c r="J1795" i="156"/>
  <c r="N1794" i="156"/>
  <c r="J1794" i="156"/>
  <c r="N1793" i="156"/>
  <c r="J1793" i="156"/>
  <c r="N1792" i="156"/>
  <c r="J1792" i="156"/>
  <c r="N1791" i="156"/>
  <c r="J1791" i="156"/>
  <c r="N1790" i="156"/>
  <c r="J1790" i="156"/>
  <c r="N1789" i="156"/>
  <c r="J1789" i="156"/>
  <c r="N1788" i="156"/>
  <c r="J1788" i="156"/>
  <c r="N1787" i="156"/>
  <c r="J1787" i="156"/>
  <c r="N1786" i="156"/>
  <c r="O1786" i="156" s="1"/>
  <c r="J1786" i="156"/>
  <c r="N1785" i="156"/>
  <c r="J1785" i="156"/>
  <c r="N1784" i="156"/>
  <c r="J1784" i="156"/>
  <c r="N1783" i="156"/>
  <c r="J1783" i="156"/>
  <c r="N1782" i="156"/>
  <c r="J1782" i="156"/>
  <c r="N1781" i="156"/>
  <c r="J1781" i="156"/>
  <c r="N1780" i="156"/>
  <c r="J1780" i="156"/>
  <c r="N1779" i="156"/>
  <c r="J1779" i="156"/>
  <c r="N1778" i="156"/>
  <c r="J1778" i="156"/>
  <c r="N1777" i="156"/>
  <c r="J1777" i="156"/>
  <c r="N1776" i="156"/>
  <c r="J1776" i="156"/>
  <c r="N1775" i="156"/>
  <c r="J1775" i="156"/>
  <c r="N1774" i="156"/>
  <c r="J1774" i="156"/>
  <c r="N1773" i="156"/>
  <c r="J1773" i="156"/>
  <c r="N1772" i="156"/>
  <c r="J1772" i="156"/>
  <c r="N1771" i="156"/>
  <c r="J1771" i="156"/>
  <c r="N1770" i="156"/>
  <c r="J1770" i="156"/>
  <c r="N1769" i="156"/>
  <c r="J1769" i="156"/>
  <c r="N1768" i="156"/>
  <c r="J1768" i="156"/>
  <c r="N1767" i="156"/>
  <c r="J1767" i="156"/>
  <c r="N1766" i="156"/>
  <c r="J1766" i="156"/>
  <c r="N1765" i="156"/>
  <c r="J1765" i="156"/>
  <c r="N1764" i="156"/>
  <c r="J1764" i="156"/>
  <c r="N1763" i="156"/>
  <c r="J1763" i="156"/>
  <c r="N1762" i="156"/>
  <c r="J1762" i="156"/>
  <c r="N1761" i="156"/>
  <c r="J1761" i="156"/>
  <c r="N1759" i="156"/>
  <c r="J1759" i="156"/>
  <c r="N1758" i="156"/>
  <c r="J1758" i="156"/>
  <c r="N1757" i="156"/>
  <c r="J1757" i="156"/>
  <c r="N1756" i="156"/>
  <c r="J1756" i="156"/>
  <c r="N1755" i="156"/>
  <c r="J1755" i="156"/>
  <c r="N1754" i="156"/>
  <c r="J1754" i="156"/>
  <c r="N1753" i="156"/>
  <c r="J1753" i="156"/>
  <c r="N1752" i="156"/>
  <c r="J1752" i="156"/>
  <c r="N1751" i="156"/>
  <c r="J1751" i="156"/>
  <c r="N1750" i="156"/>
  <c r="J1750" i="156"/>
  <c r="N1749" i="156"/>
  <c r="J1749" i="156"/>
  <c r="N1748" i="156"/>
  <c r="J1748" i="156"/>
  <c r="N1747" i="156"/>
  <c r="J1747" i="156"/>
  <c r="N1746" i="156"/>
  <c r="J1746" i="156"/>
  <c r="N1745" i="156"/>
  <c r="J1745" i="156"/>
  <c r="N1744" i="156"/>
  <c r="J1744" i="156"/>
  <c r="N1743" i="156"/>
  <c r="J1743" i="156"/>
  <c r="N1742" i="156"/>
  <c r="J1742" i="156"/>
  <c r="N1741" i="156"/>
  <c r="O1741" i="156" s="1"/>
  <c r="J1741" i="156"/>
  <c r="N1740" i="156"/>
  <c r="J1740" i="156"/>
  <c r="N1739" i="156"/>
  <c r="J1739" i="156"/>
  <c r="N1738" i="156"/>
  <c r="J1738" i="156"/>
  <c r="N1737" i="156"/>
  <c r="J1737" i="156"/>
  <c r="N1736" i="156"/>
  <c r="J1736" i="156"/>
  <c r="N1735" i="156"/>
  <c r="J1735" i="156"/>
  <c r="N1734" i="156"/>
  <c r="J1734" i="156"/>
  <c r="N1733" i="156"/>
  <c r="J1733" i="156"/>
  <c r="N1732" i="156"/>
  <c r="J1732" i="156"/>
  <c r="N1731" i="156"/>
  <c r="J1731" i="156"/>
  <c r="N1730" i="156"/>
  <c r="J1730" i="156"/>
  <c r="N1729" i="156"/>
  <c r="O1729" i="156" s="1"/>
  <c r="J1729" i="156"/>
  <c r="N1728" i="156"/>
  <c r="J1728" i="156"/>
  <c r="N1727" i="156"/>
  <c r="J1727" i="156"/>
  <c r="N1726" i="156"/>
  <c r="J1726" i="156"/>
  <c r="N1725" i="156"/>
  <c r="O1725" i="156" s="1"/>
  <c r="J1725" i="156"/>
  <c r="N1724" i="156"/>
  <c r="J1724" i="156"/>
  <c r="N1723" i="156"/>
  <c r="J1723" i="156"/>
  <c r="N1722" i="156"/>
  <c r="J1722" i="156"/>
  <c r="O1721" i="156"/>
  <c r="N1721" i="156"/>
  <c r="J1721" i="156"/>
  <c r="N1720" i="156"/>
  <c r="J1720" i="156"/>
  <c r="N1719" i="156"/>
  <c r="J1719" i="156"/>
  <c r="N1718" i="156"/>
  <c r="J1718" i="156"/>
  <c r="N1717" i="156"/>
  <c r="J1717" i="156"/>
  <c r="N1716" i="156"/>
  <c r="J1716" i="156"/>
  <c r="N1715" i="156"/>
  <c r="J1715" i="156"/>
  <c r="N1714" i="156"/>
  <c r="J1714" i="156"/>
  <c r="N1713" i="156"/>
  <c r="J1713" i="156"/>
  <c r="N1712" i="156"/>
  <c r="J1712" i="156"/>
  <c r="N1711" i="156"/>
  <c r="J1711" i="156"/>
  <c r="N1710" i="156"/>
  <c r="J1710" i="156"/>
  <c r="N1709" i="156"/>
  <c r="J1709" i="156"/>
  <c r="O1709" i="156" s="1"/>
  <c r="N1708" i="156"/>
  <c r="J1708" i="156"/>
  <c r="N1707" i="156"/>
  <c r="J1707" i="156"/>
  <c r="N1706" i="156"/>
  <c r="J1706" i="156"/>
  <c r="N1705" i="156"/>
  <c r="J1705" i="156"/>
  <c r="N1704" i="156"/>
  <c r="O1704" i="156" s="1"/>
  <c r="J1704" i="156"/>
  <c r="N1703" i="156"/>
  <c r="J1703" i="156"/>
  <c r="N1702" i="156"/>
  <c r="J1702" i="156"/>
  <c r="N1701" i="156"/>
  <c r="J1701" i="156"/>
  <c r="N1700" i="156"/>
  <c r="J1700" i="156"/>
  <c r="N1699" i="156"/>
  <c r="J1699" i="156"/>
  <c r="N1698" i="156"/>
  <c r="J1698" i="156"/>
  <c r="N1697" i="156"/>
  <c r="J1697" i="156"/>
  <c r="N1696" i="156"/>
  <c r="J1696" i="156"/>
  <c r="N1695" i="156"/>
  <c r="J1695" i="156"/>
  <c r="N1694" i="156"/>
  <c r="J1694" i="156"/>
  <c r="N1693" i="156"/>
  <c r="J1693" i="156"/>
  <c r="N1692" i="156"/>
  <c r="J1692" i="156"/>
  <c r="N1691" i="156"/>
  <c r="J1691" i="156"/>
  <c r="N1690" i="156"/>
  <c r="J1690" i="156"/>
  <c r="N1689" i="156"/>
  <c r="J1689" i="156"/>
  <c r="N1688" i="156"/>
  <c r="J1688" i="156"/>
  <c r="N1687" i="156"/>
  <c r="J1687" i="156"/>
  <c r="N1686" i="156"/>
  <c r="J1686" i="156"/>
  <c r="N1685" i="156"/>
  <c r="J1685" i="156"/>
  <c r="N1684" i="156"/>
  <c r="J1684" i="156"/>
  <c r="N1683" i="156"/>
  <c r="J1683" i="156"/>
  <c r="N1682" i="156"/>
  <c r="J1682" i="156"/>
  <c r="N1681" i="156"/>
  <c r="J1681" i="156"/>
  <c r="N1680" i="156"/>
  <c r="J1680" i="156"/>
  <c r="N1679" i="156"/>
  <c r="J1679" i="156"/>
  <c r="N1678" i="156"/>
  <c r="J1678" i="156"/>
  <c r="N1677" i="156"/>
  <c r="J1677" i="156"/>
  <c r="O1677" i="156" s="1"/>
  <c r="N1676" i="156"/>
  <c r="J1676" i="156"/>
  <c r="N1675" i="156"/>
  <c r="J1675" i="156"/>
  <c r="N1674" i="156"/>
  <c r="J1674" i="156"/>
  <c r="N1673" i="156"/>
  <c r="J1673" i="156"/>
  <c r="O1673" i="156" s="1"/>
  <c r="N1672" i="156"/>
  <c r="J1672" i="156"/>
  <c r="N1671" i="156"/>
  <c r="J1671" i="156"/>
  <c r="N1670" i="156"/>
  <c r="J1670" i="156"/>
  <c r="N1669" i="156"/>
  <c r="J1669" i="156"/>
  <c r="N1668" i="156"/>
  <c r="J1668" i="156"/>
  <c r="N1667" i="156"/>
  <c r="J1667" i="156"/>
  <c r="N1665" i="156"/>
  <c r="J1665" i="156"/>
  <c r="N1664" i="156"/>
  <c r="J1664" i="156"/>
  <c r="N1663" i="156"/>
  <c r="J1663" i="156"/>
  <c r="N1662" i="156"/>
  <c r="J1662" i="156"/>
  <c r="N1661" i="156"/>
  <c r="J1661" i="156"/>
  <c r="N1660" i="156"/>
  <c r="J1660" i="156"/>
  <c r="N1659" i="156"/>
  <c r="J1659" i="156"/>
  <c r="N1658" i="156"/>
  <c r="J1658" i="156"/>
  <c r="N1657" i="156"/>
  <c r="J1657" i="156"/>
  <c r="N1656" i="156"/>
  <c r="J1656" i="156"/>
  <c r="N1655" i="156"/>
  <c r="J1655" i="156"/>
  <c r="N1654" i="156"/>
  <c r="J1654" i="156"/>
  <c r="N1653" i="156"/>
  <c r="J1653" i="156"/>
  <c r="N1652" i="156"/>
  <c r="J1652" i="156"/>
  <c r="N1651" i="156"/>
  <c r="J1651" i="156"/>
  <c r="N1650" i="156"/>
  <c r="J1650" i="156"/>
  <c r="N1649" i="156"/>
  <c r="J1649" i="156"/>
  <c r="N1648" i="156"/>
  <c r="J1648" i="156"/>
  <c r="N1647" i="156"/>
  <c r="J1647" i="156"/>
  <c r="N1646" i="156"/>
  <c r="J1646" i="156"/>
  <c r="N1645" i="156"/>
  <c r="J1645" i="156"/>
  <c r="N1644" i="156"/>
  <c r="J1644" i="156"/>
  <c r="N1643" i="156"/>
  <c r="J1643" i="156"/>
  <c r="N1642" i="156"/>
  <c r="J1642" i="156"/>
  <c r="N1641" i="156"/>
  <c r="J1641" i="156"/>
  <c r="N1640" i="156"/>
  <c r="J1640" i="156"/>
  <c r="N1639" i="156"/>
  <c r="O1639" i="156" s="1"/>
  <c r="J1639" i="156"/>
  <c r="N1638" i="156"/>
  <c r="J1638" i="156"/>
  <c r="N1637" i="156"/>
  <c r="J1637" i="156"/>
  <c r="N1636" i="156"/>
  <c r="J1636" i="156"/>
  <c r="N1635" i="156"/>
  <c r="J1635" i="156"/>
  <c r="N1634" i="156"/>
  <c r="J1634" i="156"/>
  <c r="N1633" i="156"/>
  <c r="J1633" i="156"/>
  <c r="N1632" i="156"/>
  <c r="J1632" i="156"/>
  <c r="N1631" i="156"/>
  <c r="J1631" i="156"/>
  <c r="N1630" i="156"/>
  <c r="J1630" i="156"/>
  <c r="N1629" i="156"/>
  <c r="J1629" i="156"/>
  <c r="N1628" i="156"/>
  <c r="J1628" i="156"/>
  <c r="N1627" i="156"/>
  <c r="J1627" i="156"/>
  <c r="N1626" i="156"/>
  <c r="J1626" i="156"/>
  <c r="N1625" i="156"/>
  <c r="J1625" i="156"/>
  <c r="N1624" i="156"/>
  <c r="J1624" i="156"/>
  <c r="N1623" i="156"/>
  <c r="J1623" i="156"/>
  <c r="N1622" i="156"/>
  <c r="J1622" i="156"/>
  <c r="N1621" i="156"/>
  <c r="J1621" i="156"/>
  <c r="N1620" i="156"/>
  <c r="J1620" i="156"/>
  <c r="N1619" i="156"/>
  <c r="J1619" i="156"/>
  <c r="N1618" i="156"/>
  <c r="J1618" i="156"/>
  <c r="N1617" i="156"/>
  <c r="J1617" i="156"/>
  <c r="N1616" i="156"/>
  <c r="J1616" i="156"/>
  <c r="N1615" i="156"/>
  <c r="J1615" i="156"/>
  <c r="N1614" i="156"/>
  <c r="J1614" i="156"/>
  <c r="N1613" i="156"/>
  <c r="J1613" i="156"/>
  <c r="N1612" i="156"/>
  <c r="J1612" i="156"/>
  <c r="N1611" i="156"/>
  <c r="J1611" i="156"/>
  <c r="N1610" i="156"/>
  <c r="J1610" i="156"/>
  <c r="N1609" i="156"/>
  <c r="J1609" i="156"/>
  <c r="N1608" i="156"/>
  <c r="J1608" i="156"/>
  <c r="N1607" i="156"/>
  <c r="J1607" i="156"/>
  <c r="N1606" i="156"/>
  <c r="J1606" i="156"/>
  <c r="N1605" i="156"/>
  <c r="J1605" i="156"/>
  <c r="N1604" i="156"/>
  <c r="J1604" i="156"/>
  <c r="N1603" i="156"/>
  <c r="J1603" i="156"/>
  <c r="N1602" i="156"/>
  <c r="J1602" i="156"/>
  <c r="N1601" i="156"/>
  <c r="J1601" i="156"/>
  <c r="N1600" i="156"/>
  <c r="J1600" i="156"/>
  <c r="N1599" i="156"/>
  <c r="J1599" i="156"/>
  <c r="N1598" i="156"/>
  <c r="J1598" i="156"/>
  <c r="N1597" i="156"/>
  <c r="J1597" i="156"/>
  <c r="N1596" i="156"/>
  <c r="J1596" i="156"/>
  <c r="N1595" i="156"/>
  <c r="J1595" i="156"/>
  <c r="N1594" i="156"/>
  <c r="J1594" i="156"/>
  <c r="N1593" i="156"/>
  <c r="J1593" i="156"/>
  <c r="N1592" i="156"/>
  <c r="J1592" i="156"/>
  <c r="N1591" i="156"/>
  <c r="J1591" i="156"/>
  <c r="N1590" i="156"/>
  <c r="J1590" i="156"/>
  <c r="N1589" i="156"/>
  <c r="J1589" i="156"/>
  <c r="N1588" i="156"/>
  <c r="J1588" i="156"/>
  <c r="N1587" i="156"/>
  <c r="J1587" i="156"/>
  <c r="N1586" i="156"/>
  <c r="J1586" i="156"/>
  <c r="N1585" i="156"/>
  <c r="J1585" i="156"/>
  <c r="N1584" i="156"/>
  <c r="J1584" i="156"/>
  <c r="N1583" i="156"/>
  <c r="J1583" i="156"/>
  <c r="N1582" i="156"/>
  <c r="J1582" i="156"/>
  <c r="N1581" i="156"/>
  <c r="J1581" i="156"/>
  <c r="N1580" i="156"/>
  <c r="J1580" i="156"/>
  <c r="N1579" i="156"/>
  <c r="J1579" i="156"/>
  <c r="N1578" i="156"/>
  <c r="J1578" i="156"/>
  <c r="N1577" i="156"/>
  <c r="J1577" i="156"/>
  <c r="N1576" i="156"/>
  <c r="J1576" i="156"/>
  <c r="N1575" i="156"/>
  <c r="J1575" i="156"/>
  <c r="N1574" i="156"/>
  <c r="J1574" i="156"/>
  <c r="N1573" i="156"/>
  <c r="J1573" i="156"/>
  <c r="N1572" i="156"/>
  <c r="J1572" i="156"/>
  <c r="N1571" i="156"/>
  <c r="J1571" i="156"/>
  <c r="N1570" i="156"/>
  <c r="J1570" i="156"/>
  <c r="N1569" i="156"/>
  <c r="J1569" i="156"/>
  <c r="N1568" i="156"/>
  <c r="J1568" i="156"/>
  <c r="N1567" i="156"/>
  <c r="J1567" i="156"/>
  <c r="N1566" i="156"/>
  <c r="J1566" i="156"/>
  <c r="N1565" i="156"/>
  <c r="J1565" i="156"/>
  <c r="N1564" i="156"/>
  <c r="J1564" i="156"/>
  <c r="O1563" i="156"/>
  <c r="N1563" i="156"/>
  <c r="J1563" i="156"/>
  <c r="N1562" i="156"/>
  <c r="J1562" i="156"/>
  <c r="N1561" i="156"/>
  <c r="J1561" i="156"/>
  <c r="N1560" i="156"/>
  <c r="J1560" i="156"/>
  <c r="N1559" i="156"/>
  <c r="J1559" i="156"/>
  <c r="N1558" i="156"/>
  <c r="J1558" i="156"/>
  <c r="N1557" i="156"/>
  <c r="J1557" i="156"/>
  <c r="N1556" i="156"/>
  <c r="J1556" i="156"/>
  <c r="N1555" i="156"/>
  <c r="J1555" i="156"/>
  <c r="N1554" i="156"/>
  <c r="J1554" i="156"/>
  <c r="N1553" i="156"/>
  <c r="J1553" i="156"/>
  <c r="N1552" i="156"/>
  <c r="J1552" i="156"/>
  <c r="N1551" i="156"/>
  <c r="J1551" i="156"/>
  <c r="N1550" i="156"/>
  <c r="J1550" i="156"/>
  <c r="N1549" i="156"/>
  <c r="J1549" i="156"/>
  <c r="N1548" i="156"/>
  <c r="J1548" i="156"/>
  <c r="N1547" i="156"/>
  <c r="J1547" i="156"/>
  <c r="N1546" i="156"/>
  <c r="J1546" i="156"/>
  <c r="O1546" i="156" s="1"/>
  <c r="N1545" i="156"/>
  <c r="J1545" i="156"/>
  <c r="N1544" i="156"/>
  <c r="J1544" i="156"/>
  <c r="N1543" i="156"/>
  <c r="J1543" i="156"/>
  <c r="N1542" i="156"/>
  <c r="J1542" i="156"/>
  <c r="N1541" i="156"/>
  <c r="J1541" i="156"/>
  <c r="N1540" i="156"/>
  <c r="J1540" i="156"/>
  <c r="N1539" i="156"/>
  <c r="J1539" i="156"/>
  <c r="N1538" i="156"/>
  <c r="J1538" i="156"/>
  <c r="N1537" i="156"/>
  <c r="J1537" i="156"/>
  <c r="N1536" i="156"/>
  <c r="J1536" i="156"/>
  <c r="N1535" i="156"/>
  <c r="J1535" i="156"/>
  <c r="N1534" i="156"/>
  <c r="J1534" i="156"/>
  <c r="N1533" i="156"/>
  <c r="J1533" i="156"/>
  <c r="N1532" i="156"/>
  <c r="J1532" i="156"/>
  <c r="N1531" i="156"/>
  <c r="J1531" i="156"/>
  <c r="O1531" i="156" s="1"/>
  <c r="N1530" i="156"/>
  <c r="J1530" i="156"/>
  <c r="N1529" i="156"/>
  <c r="J1529" i="156"/>
  <c r="O1524" i="156"/>
  <c r="M1524" i="156"/>
  <c r="L1524" i="156"/>
  <c r="K1524" i="156"/>
  <c r="O1523" i="156"/>
  <c r="M1523" i="156"/>
  <c r="L1523" i="156"/>
  <c r="K1523" i="156"/>
  <c r="O1522" i="156"/>
  <c r="M1522" i="156"/>
  <c r="L1522" i="156"/>
  <c r="K1522" i="156"/>
  <c r="O1521" i="156"/>
  <c r="M1521" i="156"/>
  <c r="L1521" i="156"/>
  <c r="K1521" i="156"/>
  <c r="O1520" i="156"/>
  <c r="M1520" i="156"/>
  <c r="L1520" i="156"/>
  <c r="K1520" i="156"/>
  <c r="O1519" i="156"/>
  <c r="M1519" i="156"/>
  <c r="L1519" i="156"/>
  <c r="K1519" i="156"/>
  <c r="O1518" i="156"/>
  <c r="M1518" i="156"/>
  <c r="L1518" i="156"/>
  <c r="K1518" i="156"/>
  <c r="O1517" i="156"/>
  <c r="M1517" i="156"/>
  <c r="L1517" i="156"/>
  <c r="K1517" i="156"/>
  <c r="O1516" i="156"/>
  <c r="M1516" i="156"/>
  <c r="L1516" i="156"/>
  <c r="K1516" i="156"/>
  <c r="O1515" i="156"/>
  <c r="M1515" i="156"/>
  <c r="L1515" i="156"/>
  <c r="K1515" i="156"/>
  <c r="O1514" i="156"/>
  <c r="M1514" i="156"/>
  <c r="L1514" i="156"/>
  <c r="K1514" i="156"/>
  <c r="O1513" i="156"/>
  <c r="M1513" i="156"/>
  <c r="L1513" i="156"/>
  <c r="K1513" i="156"/>
  <c r="O1512" i="156"/>
  <c r="M1512" i="156"/>
  <c r="L1512" i="156"/>
  <c r="K1512" i="156"/>
  <c r="O1511" i="156"/>
  <c r="M1511" i="156"/>
  <c r="L1511" i="156"/>
  <c r="K1511" i="156"/>
  <c r="O1510" i="156"/>
  <c r="M1510" i="156"/>
  <c r="L1510" i="156"/>
  <c r="K1510" i="156"/>
  <c r="O1509" i="156"/>
  <c r="M1509" i="156"/>
  <c r="L1509" i="156"/>
  <c r="K1509" i="156"/>
  <c r="O1508" i="156"/>
  <c r="M1508" i="156"/>
  <c r="L1508" i="156"/>
  <c r="K1508" i="156"/>
  <c r="O1507" i="156"/>
  <c r="M1507" i="156"/>
  <c r="L1507" i="156"/>
  <c r="K1507" i="156"/>
  <c r="O1506" i="156"/>
  <c r="M1506" i="156"/>
  <c r="L1506" i="156"/>
  <c r="K1506" i="156"/>
  <c r="O1505" i="156"/>
  <c r="M1505" i="156"/>
  <c r="L1505" i="156"/>
  <c r="K1505" i="156"/>
  <c r="O1504" i="156"/>
  <c r="M1504" i="156"/>
  <c r="L1504" i="156"/>
  <c r="K1504" i="156"/>
  <c r="O1503" i="156"/>
  <c r="M1503" i="156"/>
  <c r="L1503" i="156"/>
  <c r="K1503" i="156"/>
  <c r="O1502" i="156"/>
  <c r="M1502" i="156"/>
  <c r="L1502" i="156"/>
  <c r="K1502" i="156"/>
  <c r="O1501" i="156"/>
  <c r="M1501" i="156"/>
  <c r="L1501" i="156"/>
  <c r="K1501" i="156"/>
  <c r="O1500" i="156"/>
  <c r="M1500" i="156"/>
  <c r="L1500" i="156"/>
  <c r="K1500" i="156"/>
  <c r="O1499" i="156"/>
  <c r="M1499" i="156"/>
  <c r="L1499" i="156"/>
  <c r="K1499" i="156"/>
  <c r="O1498" i="156"/>
  <c r="M1498" i="156"/>
  <c r="L1498" i="156"/>
  <c r="K1498" i="156"/>
  <c r="O1497" i="156"/>
  <c r="M1497" i="156"/>
  <c r="L1497" i="156"/>
  <c r="K1497" i="156"/>
  <c r="O1496" i="156"/>
  <c r="M1496" i="156"/>
  <c r="L1496" i="156"/>
  <c r="K1496" i="156"/>
  <c r="O1495" i="156"/>
  <c r="M1495" i="156"/>
  <c r="L1495" i="156"/>
  <c r="K1495" i="156"/>
  <c r="O1494" i="156"/>
  <c r="M1494" i="156"/>
  <c r="L1494" i="156"/>
  <c r="K1494" i="156"/>
  <c r="O1493" i="156"/>
  <c r="M1493" i="156"/>
  <c r="L1493" i="156"/>
  <c r="K1493" i="156"/>
  <c r="O1492" i="156"/>
  <c r="M1492" i="156"/>
  <c r="L1492" i="156"/>
  <c r="K1492" i="156"/>
  <c r="O1491" i="156"/>
  <c r="O1525" i="156" s="1"/>
  <c r="M1491" i="156"/>
  <c r="L1491" i="156"/>
  <c r="K1491" i="156"/>
  <c r="O1487" i="156"/>
  <c r="M1487" i="156"/>
  <c r="L1487" i="156"/>
  <c r="K1487" i="156"/>
  <c r="O1486" i="156"/>
  <c r="M1486" i="156"/>
  <c r="L1486" i="156"/>
  <c r="K1486" i="156"/>
  <c r="O1485" i="156"/>
  <c r="M1485" i="156"/>
  <c r="L1485" i="156"/>
  <c r="K1485" i="156"/>
  <c r="O1484" i="156"/>
  <c r="M1484" i="156"/>
  <c r="L1484" i="156"/>
  <c r="K1484" i="156"/>
  <c r="O1483" i="156"/>
  <c r="M1483" i="156"/>
  <c r="L1483" i="156"/>
  <c r="K1483" i="156"/>
  <c r="O1482" i="156"/>
  <c r="M1482" i="156"/>
  <c r="L1482" i="156"/>
  <c r="K1482" i="156"/>
  <c r="O1481" i="156"/>
  <c r="M1481" i="156"/>
  <c r="L1481" i="156"/>
  <c r="K1481" i="156"/>
  <c r="O1480" i="156"/>
  <c r="M1480" i="156"/>
  <c r="L1480" i="156"/>
  <c r="K1480" i="156"/>
  <c r="O1479" i="156"/>
  <c r="M1479" i="156"/>
  <c r="L1479" i="156"/>
  <c r="K1479" i="156"/>
  <c r="O1478" i="156"/>
  <c r="M1478" i="156"/>
  <c r="L1478" i="156"/>
  <c r="K1478" i="156"/>
  <c r="O1477" i="156"/>
  <c r="M1477" i="156"/>
  <c r="L1477" i="156"/>
  <c r="K1477" i="156"/>
  <c r="O1476" i="156"/>
  <c r="M1476" i="156"/>
  <c r="L1476" i="156"/>
  <c r="K1476" i="156"/>
  <c r="O1475" i="156"/>
  <c r="M1475" i="156"/>
  <c r="L1475" i="156"/>
  <c r="K1475" i="156"/>
  <c r="O1474" i="156"/>
  <c r="M1474" i="156"/>
  <c r="L1474" i="156"/>
  <c r="K1474" i="156"/>
  <c r="O1473" i="156"/>
  <c r="M1473" i="156"/>
  <c r="L1473" i="156"/>
  <c r="K1473" i="156"/>
  <c r="O1472" i="156"/>
  <c r="M1472" i="156"/>
  <c r="L1472" i="156"/>
  <c r="K1472" i="156"/>
  <c r="O1471" i="156"/>
  <c r="M1471" i="156"/>
  <c r="L1471" i="156"/>
  <c r="K1471" i="156"/>
  <c r="O1470" i="156"/>
  <c r="M1470" i="156"/>
  <c r="L1470" i="156"/>
  <c r="K1470" i="156"/>
  <c r="O1469" i="156"/>
  <c r="M1469" i="156"/>
  <c r="L1469" i="156"/>
  <c r="K1469" i="156"/>
  <c r="O1468" i="156"/>
  <c r="M1468" i="156"/>
  <c r="L1468" i="156"/>
  <c r="K1468" i="156"/>
  <c r="O1467" i="156"/>
  <c r="M1467" i="156"/>
  <c r="L1467" i="156"/>
  <c r="K1467" i="156"/>
  <c r="O1466" i="156"/>
  <c r="M1466" i="156"/>
  <c r="L1466" i="156"/>
  <c r="K1466" i="156"/>
  <c r="O1465" i="156"/>
  <c r="M1465" i="156"/>
  <c r="L1465" i="156"/>
  <c r="K1465" i="156"/>
  <c r="O1464" i="156"/>
  <c r="M1464" i="156"/>
  <c r="L1464" i="156"/>
  <c r="K1464" i="156"/>
  <c r="O1463" i="156"/>
  <c r="M1463" i="156"/>
  <c r="L1463" i="156"/>
  <c r="K1463" i="156"/>
  <c r="O1462" i="156"/>
  <c r="M1462" i="156"/>
  <c r="L1462" i="156"/>
  <c r="K1462" i="156"/>
  <c r="O1461" i="156"/>
  <c r="M1461" i="156"/>
  <c r="L1461" i="156"/>
  <c r="K1461" i="156"/>
  <c r="O1460" i="156"/>
  <c r="M1460" i="156"/>
  <c r="L1460" i="156"/>
  <c r="K1460" i="156"/>
  <c r="O1459" i="156"/>
  <c r="M1459" i="156"/>
  <c r="L1459" i="156"/>
  <c r="K1459" i="156"/>
  <c r="O1458" i="156"/>
  <c r="M1458" i="156"/>
  <c r="L1458" i="156"/>
  <c r="K1458" i="156"/>
  <c r="O1457" i="156"/>
  <c r="M1457" i="156"/>
  <c r="L1457" i="156"/>
  <c r="K1457" i="156"/>
  <c r="O1456" i="156"/>
  <c r="M1456" i="156"/>
  <c r="L1456" i="156"/>
  <c r="K1456" i="156"/>
  <c r="O1455" i="156"/>
  <c r="M1455" i="156"/>
  <c r="L1455" i="156"/>
  <c r="K1455" i="156"/>
  <c r="O1454" i="156"/>
  <c r="M1454" i="156"/>
  <c r="L1454" i="156"/>
  <c r="K1454" i="156"/>
  <c r="O1453" i="156"/>
  <c r="O1488" i="156" s="1"/>
  <c r="M1453" i="156"/>
  <c r="L1453" i="156"/>
  <c r="K1453" i="156"/>
  <c r="O1449" i="156"/>
  <c r="M1449" i="156"/>
  <c r="L1449" i="156"/>
  <c r="K1449" i="156"/>
  <c r="O1448" i="156"/>
  <c r="M1448" i="156"/>
  <c r="L1448" i="156"/>
  <c r="K1448" i="156"/>
  <c r="O1447" i="156"/>
  <c r="M1447" i="156"/>
  <c r="L1447" i="156"/>
  <c r="K1447" i="156"/>
  <c r="O1446" i="156"/>
  <c r="M1446" i="156"/>
  <c r="L1446" i="156"/>
  <c r="K1446" i="156"/>
  <c r="O1445" i="156"/>
  <c r="M1445" i="156"/>
  <c r="L1445" i="156"/>
  <c r="K1445" i="156"/>
  <c r="O1444" i="156"/>
  <c r="M1444" i="156"/>
  <c r="L1444" i="156"/>
  <c r="K1444" i="156"/>
  <c r="O1443" i="156"/>
  <c r="M1443" i="156"/>
  <c r="L1443" i="156"/>
  <c r="K1443" i="156"/>
  <c r="O1442" i="156"/>
  <c r="M1442" i="156"/>
  <c r="L1442" i="156"/>
  <c r="K1442" i="156"/>
  <c r="O1441" i="156"/>
  <c r="M1441" i="156"/>
  <c r="L1441" i="156"/>
  <c r="K1441" i="156"/>
  <c r="O1440" i="156"/>
  <c r="M1440" i="156"/>
  <c r="L1440" i="156"/>
  <c r="K1440" i="156"/>
  <c r="O1439" i="156"/>
  <c r="M1439" i="156"/>
  <c r="L1439" i="156"/>
  <c r="K1439" i="156"/>
  <c r="O1438" i="156"/>
  <c r="M1438" i="156"/>
  <c r="L1438" i="156"/>
  <c r="K1438" i="156"/>
  <c r="O1437" i="156"/>
  <c r="M1437" i="156"/>
  <c r="L1437" i="156"/>
  <c r="K1437" i="156"/>
  <c r="O1436" i="156"/>
  <c r="M1436" i="156"/>
  <c r="L1436" i="156"/>
  <c r="K1436" i="156"/>
  <c r="O1435" i="156"/>
  <c r="M1435" i="156"/>
  <c r="L1435" i="156"/>
  <c r="K1435" i="156"/>
  <c r="O1434" i="156"/>
  <c r="M1434" i="156"/>
  <c r="L1434" i="156"/>
  <c r="K1434" i="156"/>
  <c r="O1433" i="156"/>
  <c r="M1433" i="156"/>
  <c r="L1433" i="156"/>
  <c r="K1433" i="156"/>
  <c r="O1432" i="156"/>
  <c r="M1432" i="156"/>
  <c r="L1432" i="156"/>
  <c r="K1432" i="156"/>
  <c r="O1431" i="156"/>
  <c r="M1431" i="156"/>
  <c r="L1431" i="156"/>
  <c r="K1431" i="156"/>
  <c r="O1430" i="156"/>
  <c r="M1430" i="156"/>
  <c r="L1430" i="156"/>
  <c r="K1430" i="156"/>
  <c r="O1429" i="156"/>
  <c r="M1429" i="156"/>
  <c r="L1429" i="156"/>
  <c r="K1429" i="156"/>
  <c r="O1428" i="156"/>
  <c r="M1428" i="156"/>
  <c r="L1428" i="156"/>
  <c r="K1428" i="156"/>
  <c r="O1427" i="156"/>
  <c r="M1427" i="156"/>
  <c r="L1427" i="156"/>
  <c r="K1427" i="156"/>
  <c r="O1426" i="156"/>
  <c r="M1426" i="156"/>
  <c r="L1426" i="156"/>
  <c r="K1426" i="156"/>
  <c r="O1425" i="156"/>
  <c r="M1425" i="156"/>
  <c r="L1425" i="156"/>
  <c r="K1425" i="156"/>
  <c r="O1424" i="156"/>
  <c r="M1424" i="156"/>
  <c r="L1424" i="156"/>
  <c r="K1424" i="156"/>
  <c r="O1423" i="156"/>
  <c r="M1423" i="156"/>
  <c r="L1423" i="156"/>
  <c r="K1423" i="156"/>
  <c r="O1422" i="156"/>
  <c r="M1422" i="156"/>
  <c r="L1422" i="156"/>
  <c r="K1422" i="156"/>
  <c r="O1421" i="156"/>
  <c r="M1421" i="156"/>
  <c r="L1421" i="156"/>
  <c r="K1421" i="156"/>
  <c r="O1420" i="156"/>
  <c r="M1420" i="156"/>
  <c r="L1420" i="156"/>
  <c r="K1420" i="156"/>
  <c r="O1419" i="156"/>
  <c r="M1419" i="156"/>
  <c r="L1419" i="156"/>
  <c r="K1419" i="156"/>
  <c r="O1418" i="156"/>
  <c r="M1418" i="156"/>
  <c r="L1418" i="156"/>
  <c r="K1418" i="156"/>
  <c r="O1417" i="156"/>
  <c r="M1417" i="156"/>
  <c r="L1417" i="156"/>
  <c r="K1417" i="156"/>
  <c r="O1416" i="156"/>
  <c r="M1416" i="156"/>
  <c r="L1416" i="156"/>
  <c r="K1416" i="156"/>
  <c r="O1415" i="156"/>
  <c r="O1450" i="156" s="1"/>
  <c r="M1415" i="156"/>
  <c r="L1415" i="156"/>
  <c r="K1415" i="156"/>
  <c r="O1411" i="156"/>
  <c r="M1411" i="156"/>
  <c r="L1411" i="156"/>
  <c r="K1411" i="156"/>
  <c r="O1410" i="156"/>
  <c r="M1410" i="156"/>
  <c r="L1410" i="156"/>
  <c r="K1410" i="156"/>
  <c r="O1409" i="156"/>
  <c r="M1409" i="156"/>
  <c r="L1409" i="156"/>
  <c r="K1409" i="156"/>
  <c r="O1408" i="156"/>
  <c r="M1408" i="156"/>
  <c r="L1408" i="156"/>
  <c r="K1408" i="156"/>
  <c r="O1407" i="156"/>
  <c r="M1407" i="156"/>
  <c r="L1407" i="156"/>
  <c r="K1407" i="156"/>
  <c r="O1406" i="156"/>
  <c r="M1406" i="156"/>
  <c r="L1406" i="156"/>
  <c r="K1406" i="156"/>
  <c r="O1405" i="156"/>
  <c r="M1405" i="156"/>
  <c r="L1405" i="156"/>
  <c r="K1405" i="156"/>
  <c r="O1404" i="156"/>
  <c r="M1404" i="156"/>
  <c r="L1404" i="156"/>
  <c r="K1404" i="156"/>
  <c r="O1403" i="156"/>
  <c r="M1403" i="156"/>
  <c r="L1403" i="156"/>
  <c r="K1403" i="156"/>
  <c r="O1402" i="156"/>
  <c r="M1402" i="156"/>
  <c r="L1402" i="156"/>
  <c r="K1402" i="156"/>
  <c r="O1401" i="156"/>
  <c r="M1401" i="156"/>
  <c r="L1401" i="156"/>
  <c r="K1401" i="156"/>
  <c r="O1400" i="156"/>
  <c r="M1400" i="156"/>
  <c r="L1400" i="156"/>
  <c r="K1400" i="156"/>
  <c r="O1399" i="156"/>
  <c r="M1399" i="156"/>
  <c r="L1399" i="156"/>
  <c r="K1399" i="156"/>
  <c r="O1398" i="156"/>
  <c r="M1398" i="156"/>
  <c r="L1398" i="156"/>
  <c r="K1398" i="156"/>
  <c r="O1397" i="156"/>
  <c r="M1397" i="156"/>
  <c r="L1397" i="156"/>
  <c r="K1397" i="156"/>
  <c r="O1396" i="156"/>
  <c r="M1396" i="156"/>
  <c r="L1396" i="156"/>
  <c r="K1396" i="156"/>
  <c r="O1395" i="156"/>
  <c r="M1395" i="156"/>
  <c r="L1395" i="156"/>
  <c r="K1395" i="156"/>
  <c r="O1394" i="156"/>
  <c r="M1394" i="156"/>
  <c r="L1394" i="156"/>
  <c r="K1394" i="156"/>
  <c r="O1393" i="156"/>
  <c r="M1393" i="156"/>
  <c r="L1393" i="156"/>
  <c r="K1393" i="156"/>
  <c r="O1392" i="156"/>
  <c r="M1392" i="156"/>
  <c r="L1392" i="156"/>
  <c r="K1392" i="156"/>
  <c r="O1391" i="156"/>
  <c r="M1391" i="156"/>
  <c r="L1391" i="156"/>
  <c r="K1391" i="156"/>
  <c r="O1390" i="156"/>
  <c r="M1390" i="156"/>
  <c r="L1390" i="156"/>
  <c r="K1390" i="156"/>
  <c r="O1389" i="156"/>
  <c r="M1389" i="156"/>
  <c r="L1389" i="156"/>
  <c r="K1389" i="156"/>
  <c r="O1388" i="156"/>
  <c r="M1388" i="156"/>
  <c r="L1388" i="156"/>
  <c r="K1388" i="156"/>
  <c r="O1387" i="156"/>
  <c r="M1387" i="156"/>
  <c r="L1387" i="156"/>
  <c r="K1387" i="156"/>
  <c r="O1386" i="156"/>
  <c r="M1386" i="156"/>
  <c r="L1386" i="156"/>
  <c r="K1386" i="156"/>
  <c r="O1385" i="156"/>
  <c r="M1385" i="156"/>
  <c r="L1385" i="156"/>
  <c r="K1385" i="156"/>
  <c r="O1384" i="156"/>
  <c r="M1384" i="156"/>
  <c r="L1384" i="156"/>
  <c r="K1384" i="156"/>
  <c r="O1383" i="156"/>
  <c r="M1383" i="156"/>
  <c r="L1383" i="156"/>
  <c r="K1383" i="156"/>
  <c r="O1382" i="156"/>
  <c r="M1382" i="156"/>
  <c r="L1382" i="156"/>
  <c r="K1382" i="156"/>
  <c r="O1381" i="156"/>
  <c r="M1381" i="156"/>
  <c r="L1381" i="156"/>
  <c r="K1381" i="156"/>
  <c r="O1380" i="156"/>
  <c r="M1380" i="156"/>
  <c r="L1380" i="156"/>
  <c r="K1380" i="156"/>
  <c r="O1379" i="156"/>
  <c r="M1379" i="156"/>
  <c r="L1379" i="156"/>
  <c r="K1379" i="156"/>
  <c r="O1378" i="156"/>
  <c r="M1378" i="156"/>
  <c r="L1378" i="156"/>
  <c r="K1378" i="156"/>
  <c r="O1377" i="156"/>
  <c r="O1412" i="156" s="1"/>
  <c r="M1377" i="156"/>
  <c r="L1377" i="156"/>
  <c r="K1377" i="156"/>
  <c r="O1373" i="156"/>
  <c r="M1373" i="156"/>
  <c r="L1373" i="156"/>
  <c r="K1373" i="156"/>
  <c r="O1372" i="156"/>
  <c r="M1372" i="156"/>
  <c r="L1372" i="156"/>
  <c r="K1372" i="156"/>
  <c r="O1371" i="156"/>
  <c r="M1371" i="156"/>
  <c r="L1371" i="156"/>
  <c r="K1371" i="156"/>
  <c r="O1370" i="156"/>
  <c r="M1370" i="156"/>
  <c r="L1370" i="156"/>
  <c r="K1370" i="156"/>
  <c r="O1369" i="156"/>
  <c r="M1369" i="156"/>
  <c r="L1369" i="156"/>
  <c r="K1369" i="156"/>
  <c r="O1368" i="156"/>
  <c r="M1368" i="156"/>
  <c r="L1368" i="156"/>
  <c r="K1368" i="156"/>
  <c r="O1367" i="156"/>
  <c r="M1367" i="156"/>
  <c r="L1367" i="156"/>
  <c r="K1367" i="156"/>
  <c r="O1366" i="156"/>
  <c r="M1366" i="156"/>
  <c r="L1366" i="156"/>
  <c r="K1366" i="156"/>
  <c r="O1365" i="156"/>
  <c r="M1365" i="156"/>
  <c r="L1365" i="156"/>
  <c r="K1365" i="156"/>
  <c r="O1364" i="156"/>
  <c r="M1364" i="156"/>
  <c r="L1364" i="156"/>
  <c r="K1364" i="156"/>
  <c r="O1363" i="156"/>
  <c r="M1363" i="156"/>
  <c r="L1363" i="156"/>
  <c r="K1363" i="156"/>
  <c r="O1362" i="156"/>
  <c r="M1362" i="156"/>
  <c r="L1362" i="156"/>
  <c r="K1362" i="156"/>
  <c r="O1361" i="156"/>
  <c r="M1361" i="156"/>
  <c r="L1361" i="156"/>
  <c r="K1361" i="156"/>
  <c r="O1360" i="156"/>
  <c r="M1360" i="156"/>
  <c r="L1360" i="156"/>
  <c r="K1360" i="156"/>
  <c r="O1359" i="156"/>
  <c r="M1359" i="156"/>
  <c r="L1359" i="156"/>
  <c r="K1359" i="156"/>
  <c r="O1358" i="156"/>
  <c r="M1358" i="156"/>
  <c r="L1358" i="156"/>
  <c r="K1358" i="156"/>
  <c r="O1357" i="156"/>
  <c r="M1357" i="156"/>
  <c r="L1357" i="156"/>
  <c r="K1357" i="156"/>
  <c r="O1356" i="156"/>
  <c r="M1356" i="156"/>
  <c r="L1356" i="156"/>
  <c r="K1356" i="156"/>
  <c r="O1355" i="156"/>
  <c r="M1355" i="156"/>
  <c r="L1355" i="156"/>
  <c r="K1355" i="156"/>
  <c r="O1354" i="156"/>
  <c r="M1354" i="156"/>
  <c r="L1354" i="156"/>
  <c r="K1354" i="156"/>
  <c r="O1353" i="156"/>
  <c r="M1353" i="156"/>
  <c r="L1353" i="156"/>
  <c r="K1353" i="156"/>
  <c r="O1352" i="156"/>
  <c r="M1352" i="156"/>
  <c r="L1352" i="156"/>
  <c r="K1352" i="156"/>
  <c r="O1351" i="156"/>
  <c r="M1351" i="156"/>
  <c r="L1351" i="156"/>
  <c r="K1351" i="156"/>
  <c r="O1350" i="156"/>
  <c r="M1350" i="156"/>
  <c r="L1350" i="156"/>
  <c r="K1350" i="156"/>
  <c r="O1349" i="156"/>
  <c r="M1349" i="156"/>
  <c r="L1349" i="156"/>
  <c r="K1349" i="156"/>
  <c r="O1348" i="156"/>
  <c r="M1348" i="156"/>
  <c r="L1348" i="156"/>
  <c r="K1348" i="156"/>
  <c r="O1347" i="156"/>
  <c r="M1347" i="156"/>
  <c r="L1347" i="156"/>
  <c r="K1347" i="156"/>
  <c r="O1346" i="156"/>
  <c r="M1346" i="156"/>
  <c r="L1346" i="156"/>
  <c r="K1346" i="156"/>
  <c r="O1345" i="156"/>
  <c r="M1345" i="156"/>
  <c r="L1345" i="156"/>
  <c r="K1345" i="156"/>
  <c r="O1344" i="156"/>
  <c r="M1344" i="156"/>
  <c r="L1344" i="156"/>
  <c r="K1344" i="156"/>
  <c r="O1343" i="156"/>
  <c r="M1343" i="156"/>
  <c r="L1343" i="156"/>
  <c r="K1343" i="156"/>
  <c r="O1342" i="156"/>
  <c r="M1342" i="156"/>
  <c r="L1342" i="156"/>
  <c r="K1342" i="156"/>
  <c r="O1341" i="156"/>
  <c r="M1341" i="156"/>
  <c r="L1341" i="156"/>
  <c r="K1341" i="156"/>
  <c r="O1336" i="156"/>
  <c r="M1336" i="156"/>
  <c r="L1336" i="156"/>
  <c r="K1336" i="156"/>
  <c r="O1335" i="156"/>
  <c r="M1335" i="156"/>
  <c r="L1335" i="156"/>
  <c r="K1335" i="156"/>
  <c r="O1334" i="156"/>
  <c r="M1334" i="156"/>
  <c r="L1334" i="156"/>
  <c r="K1334" i="156"/>
  <c r="O1333" i="156"/>
  <c r="M1333" i="156"/>
  <c r="L1333" i="156"/>
  <c r="K1333" i="156"/>
  <c r="O1332" i="156"/>
  <c r="M1332" i="156"/>
  <c r="L1332" i="156"/>
  <c r="K1332" i="156"/>
  <c r="O1331" i="156"/>
  <c r="M1331" i="156"/>
  <c r="L1331" i="156"/>
  <c r="K1331" i="156"/>
  <c r="O1330" i="156"/>
  <c r="M1330" i="156"/>
  <c r="L1330" i="156"/>
  <c r="K1330" i="156"/>
  <c r="O1329" i="156"/>
  <c r="M1329" i="156"/>
  <c r="L1329" i="156"/>
  <c r="K1329" i="156"/>
  <c r="O1328" i="156"/>
  <c r="M1328" i="156"/>
  <c r="L1328" i="156"/>
  <c r="K1328" i="156"/>
  <c r="O1327" i="156"/>
  <c r="M1327" i="156"/>
  <c r="L1327" i="156"/>
  <c r="K1327" i="156"/>
  <c r="O1326" i="156"/>
  <c r="M1326" i="156"/>
  <c r="L1326" i="156"/>
  <c r="K1326" i="156"/>
  <c r="O1325" i="156"/>
  <c r="M1325" i="156"/>
  <c r="L1325" i="156"/>
  <c r="K1325" i="156"/>
  <c r="O1324" i="156"/>
  <c r="M1324" i="156"/>
  <c r="L1324" i="156"/>
  <c r="K1324" i="156"/>
  <c r="O1323" i="156"/>
  <c r="M1323" i="156"/>
  <c r="L1323" i="156"/>
  <c r="K1323" i="156"/>
  <c r="O1322" i="156"/>
  <c r="M1322" i="156"/>
  <c r="L1322" i="156"/>
  <c r="K1322" i="156"/>
  <c r="O1321" i="156"/>
  <c r="M1321" i="156"/>
  <c r="L1321" i="156"/>
  <c r="K1321" i="156"/>
  <c r="O1320" i="156"/>
  <c r="M1320" i="156"/>
  <c r="L1320" i="156"/>
  <c r="K1320" i="156"/>
  <c r="O1319" i="156"/>
  <c r="M1319" i="156"/>
  <c r="L1319" i="156"/>
  <c r="K1319" i="156"/>
  <c r="O1318" i="156"/>
  <c r="M1318" i="156"/>
  <c r="L1318" i="156"/>
  <c r="K1318" i="156"/>
  <c r="O1317" i="156"/>
  <c r="M1317" i="156"/>
  <c r="L1317" i="156"/>
  <c r="K1317" i="156"/>
  <c r="O1316" i="156"/>
  <c r="M1316" i="156"/>
  <c r="L1316" i="156"/>
  <c r="K1316" i="156"/>
  <c r="O1315" i="156"/>
  <c r="M1315" i="156"/>
  <c r="L1315" i="156"/>
  <c r="K1315" i="156"/>
  <c r="O1314" i="156"/>
  <c r="M1314" i="156"/>
  <c r="L1314" i="156"/>
  <c r="K1314" i="156"/>
  <c r="O1313" i="156"/>
  <c r="M1313" i="156"/>
  <c r="L1313" i="156"/>
  <c r="K1313" i="156"/>
  <c r="O1312" i="156"/>
  <c r="M1312" i="156"/>
  <c r="L1312" i="156"/>
  <c r="K1312" i="156"/>
  <c r="O1311" i="156"/>
  <c r="M1311" i="156"/>
  <c r="L1311" i="156"/>
  <c r="K1311" i="156"/>
  <c r="O1310" i="156"/>
  <c r="M1310" i="156"/>
  <c r="L1310" i="156"/>
  <c r="K1310" i="156"/>
  <c r="O1309" i="156"/>
  <c r="M1309" i="156"/>
  <c r="L1309" i="156"/>
  <c r="K1309" i="156"/>
  <c r="O1308" i="156"/>
  <c r="M1308" i="156"/>
  <c r="L1308" i="156"/>
  <c r="K1308" i="156"/>
  <c r="O1307" i="156"/>
  <c r="M1307" i="156"/>
  <c r="L1307" i="156"/>
  <c r="K1307" i="156"/>
  <c r="O1306" i="156"/>
  <c r="M1306" i="156"/>
  <c r="L1306" i="156"/>
  <c r="K1306" i="156"/>
  <c r="O1305" i="156"/>
  <c r="M1305" i="156"/>
  <c r="L1305" i="156"/>
  <c r="K1305" i="156"/>
  <c r="O1304" i="156"/>
  <c r="M1304" i="156"/>
  <c r="L1304" i="156"/>
  <c r="K1304" i="156"/>
  <c r="O1303" i="156"/>
  <c r="M1303" i="156"/>
  <c r="L1303" i="156"/>
  <c r="K1303" i="156"/>
  <c r="O1302" i="156"/>
  <c r="O1337" i="156" s="1"/>
  <c r="M1302" i="156"/>
  <c r="L1302" i="156"/>
  <c r="K1302" i="156"/>
  <c r="O1298" i="156"/>
  <c r="M1298" i="156"/>
  <c r="L1298" i="156"/>
  <c r="K1298" i="156"/>
  <c r="O1297" i="156"/>
  <c r="M1297" i="156"/>
  <c r="L1297" i="156"/>
  <c r="K1297" i="156"/>
  <c r="O1296" i="156"/>
  <c r="M1296" i="156"/>
  <c r="L1296" i="156"/>
  <c r="K1296" i="156"/>
  <c r="O1295" i="156"/>
  <c r="M1295" i="156"/>
  <c r="L1295" i="156"/>
  <c r="K1295" i="156"/>
  <c r="O1294" i="156"/>
  <c r="M1294" i="156"/>
  <c r="L1294" i="156"/>
  <c r="K1294" i="156"/>
  <c r="O1293" i="156"/>
  <c r="M1293" i="156"/>
  <c r="L1293" i="156"/>
  <c r="K1293" i="156"/>
  <c r="O1292" i="156"/>
  <c r="M1292" i="156"/>
  <c r="L1292" i="156"/>
  <c r="K1292" i="156"/>
  <c r="O1291" i="156"/>
  <c r="M1291" i="156"/>
  <c r="L1291" i="156"/>
  <c r="K1291" i="156"/>
  <c r="O1290" i="156"/>
  <c r="M1290" i="156"/>
  <c r="L1290" i="156"/>
  <c r="K1290" i="156"/>
  <c r="O1289" i="156"/>
  <c r="M1289" i="156"/>
  <c r="L1289" i="156"/>
  <c r="K1289" i="156"/>
  <c r="O1288" i="156"/>
  <c r="M1288" i="156"/>
  <c r="L1288" i="156"/>
  <c r="K1288" i="156"/>
  <c r="O1287" i="156"/>
  <c r="M1287" i="156"/>
  <c r="L1287" i="156"/>
  <c r="K1287" i="156"/>
  <c r="O1286" i="156"/>
  <c r="M1286" i="156"/>
  <c r="L1286" i="156"/>
  <c r="K1286" i="156"/>
  <c r="O1285" i="156"/>
  <c r="M1285" i="156"/>
  <c r="L1285" i="156"/>
  <c r="K1285" i="156"/>
  <c r="O1284" i="156"/>
  <c r="M1284" i="156"/>
  <c r="L1284" i="156"/>
  <c r="K1284" i="156"/>
  <c r="O1283" i="156"/>
  <c r="M1283" i="156"/>
  <c r="L1283" i="156"/>
  <c r="K1283" i="156"/>
  <c r="O1282" i="156"/>
  <c r="M1282" i="156"/>
  <c r="L1282" i="156"/>
  <c r="K1282" i="156"/>
  <c r="O1281" i="156"/>
  <c r="M1281" i="156"/>
  <c r="L1281" i="156"/>
  <c r="K1281" i="156"/>
  <c r="O1280" i="156"/>
  <c r="M1280" i="156"/>
  <c r="L1280" i="156"/>
  <c r="K1280" i="156"/>
  <c r="O1279" i="156"/>
  <c r="M1279" i="156"/>
  <c r="L1279" i="156"/>
  <c r="K1279" i="156"/>
  <c r="O1278" i="156"/>
  <c r="M1278" i="156"/>
  <c r="L1278" i="156"/>
  <c r="K1278" i="156"/>
  <c r="O1277" i="156"/>
  <c r="M1277" i="156"/>
  <c r="L1277" i="156"/>
  <c r="K1277" i="156"/>
  <c r="O1276" i="156"/>
  <c r="M1276" i="156"/>
  <c r="L1276" i="156"/>
  <c r="K1276" i="156"/>
  <c r="O1275" i="156"/>
  <c r="M1275" i="156"/>
  <c r="L1275" i="156"/>
  <c r="K1275" i="156"/>
  <c r="O1274" i="156"/>
  <c r="M1274" i="156"/>
  <c r="L1274" i="156"/>
  <c r="K1274" i="156"/>
  <c r="O1273" i="156"/>
  <c r="M1273" i="156"/>
  <c r="L1273" i="156"/>
  <c r="K1273" i="156"/>
  <c r="O1272" i="156"/>
  <c r="M1272" i="156"/>
  <c r="L1272" i="156"/>
  <c r="K1272" i="156"/>
  <c r="O1271" i="156"/>
  <c r="M1271" i="156"/>
  <c r="L1271" i="156"/>
  <c r="K1271" i="156"/>
  <c r="O1270" i="156"/>
  <c r="M1270" i="156"/>
  <c r="L1270" i="156"/>
  <c r="K1270" i="156"/>
  <c r="O1269" i="156"/>
  <c r="M1269" i="156"/>
  <c r="L1269" i="156"/>
  <c r="K1269" i="156"/>
  <c r="O1268" i="156"/>
  <c r="M1268" i="156"/>
  <c r="L1268" i="156"/>
  <c r="K1268" i="156"/>
  <c r="O1267" i="156"/>
  <c r="O1299" i="156" s="1"/>
  <c r="M1267" i="156"/>
  <c r="L1267" i="156"/>
  <c r="K1267" i="156"/>
  <c r="O1263" i="156"/>
  <c r="M1263" i="156"/>
  <c r="L1263" i="156"/>
  <c r="K1263" i="156"/>
  <c r="O1262" i="156"/>
  <c r="M1262" i="156"/>
  <c r="L1262" i="156"/>
  <c r="K1262" i="156"/>
  <c r="O1261" i="156"/>
  <c r="M1261" i="156"/>
  <c r="L1261" i="156"/>
  <c r="K1261" i="156"/>
  <c r="O1260" i="156"/>
  <c r="M1260" i="156"/>
  <c r="L1260" i="156"/>
  <c r="K1260" i="156"/>
  <c r="O1259" i="156"/>
  <c r="M1259" i="156"/>
  <c r="L1259" i="156"/>
  <c r="K1259" i="156"/>
  <c r="O1258" i="156"/>
  <c r="M1258" i="156"/>
  <c r="L1258" i="156"/>
  <c r="K1258" i="156"/>
  <c r="O1257" i="156"/>
  <c r="M1257" i="156"/>
  <c r="L1257" i="156"/>
  <c r="K1257" i="156"/>
  <c r="O1256" i="156"/>
  <c r="M1256" i="156"/>
  <c r="L1256" i="156"/>
  <c r="K1256" i="156"/>
  <c r="O1255" i="156"/>
  <c r="M1255" i="156"/>
  <c r="L1255" i="156"/>
  <c r="K1255" i="156"/>
  <c r="O1254" i="156"/>
  <c r="M1254" i="156"/>
  <c r="L1254" i="156"/>
  <c r="K1254" i="156"/>
  <c r="O1253" i="156"/>
  <c r="M1253" i="156"/>
  <c r="L1253" i="156"/>
  <c r="K1253" i="156"/>
  <c r="O1252" i="156"/>
  <c r="M1252" i="156"/>
  <c r="L1252" i="156"/>
  <c r="K1252" i="156"/>
  <c r="O1251" i="156"/>
  <c r="M1251" i="156"/>
  <c r="L1251" i="156"/>
  <c r="K1251" i="156"/>
  <c r="O1250" i="156"/>
  <c r="M1250" i="156"/>
  <c r="L1250" i="156"/>
  <c r="K1250" i="156"/>
  <c r="O1249" i="156"/>
  <c r="M1249" i="156"/>
  <c r="L1249" i="156"/>
  <c r="K1249" i="156"/>
  <c r="O1248" i="156"/>
  <c r="M1248" i="156"/>
  <c r="L1248" i="156"/>
  <c r="K1248" i="156"/>
  <c r="O1247" i="156"/>
  <c r="M1247" i="156"/>
  <c r="L1247" i="156"/>
  <c r="K1247" i="156"/>
  <c r="O1246" i="156"/>
  <c r="M1246" i="156"/>
  <c r="L1246" i="156"/>
  <c r="K1246" i="156"/>
  <c r="O1245" i="156"/>
  <c r="M1245" i="156"/>
  <c r="L1245" i="156"/>
  <c r="K1245" i="156"/>
  <c r="O1244" i="156"/>
  <c r="M1244" i="156"/>
  <c r="L1244" i="156"/>
  <c r="K1244" i="156"/>
  <c r="O1243" i="156"/>
  <c r="M1243" i="156"/>
  <c r="L1243" i="156"/>
  <c r="K1243" i="156"/>
  <c r="O1242" i="156"/>
  <c r="M1242" i="156"/>
  <c r="L1242" i="156"/>
  <c r="K1242" i="156"/>
  <c r="O1241" i="156"/>
  <c r="M1241" i="156"/>
  <c r="L1241" i="156"/>
  <c r="K1241" i="156"/>
  <c r="O1240" i="156"/>
  <c r="M1240" i="156"/>
  <c r="L1240" i="156"/>
  <c r="K1240" i="156"/>
  <c r="O1239" i="156"/>
  <c r="M1239" i="156"/>
  <c r="L1239" i="156"/>
  <c r="K1239" i="156"/>
  <c r="O1238" i="156"/>
  <c r="M1238" i="156"/>
  <c r="L1238" i="156"/>
  <c r="K1238" i="156"/>
  <c r="O1237" i="156"/>
  <c r="M1237" i="156"/>
  <c r="L1237" i="156"/>
  <c r="K1237" i="156"/>
  <c r="O1236" i="156"/>
  <c r="M1236" i="156"/>
  <c r="L1236" i="156"/>
  <c r="K1236" i="156"/>
  <c r="O1235" i="156"/>
  <c r="M1235" i="156"/>
  <c r="L1235" i="156"/>
  <c r="K1235" i="156"/>
  <c r="O1234" i="156"/>
  <c r="M1234" i="156"/>
  <c r="L1234" i="156"/>
  <c r="K1234" i="156"/>
  <c r="O1233" i="156"/>
  <c r="M1233" i="156"/>
  <c r="L1233" i="156"/>
  <c r="K1233" i="156"/>
  <c r="O1232" i="156"/>
  <c r="M1232" i="156"/>
  <c r="L1232" i="156"/>
  <c r="K1232" i="156"/>
  <c r="O1231" i="156"/>
  <c r="M1231" i="156"/>
  <c r="L1231" i="156"/>
  <c r="K1231" i="156"/>
  <c r="O1230" i="156"/>
  <c r="M1230" i="156"/>
  <c r="L1230" i="156"/>
  <c r="K1230" i="156"/>
  <c r="O1229" i="156"/>
  <c r="O1264" i="156" s="1"/>
  <c r="M1229" i="156"/>
  <c r="L1229" i="156"/>
  <c r="K1229" i="156"/>
  <c r="O1224" i="156"/>
  <c r="M1224" i="156"/>
  <c r="L1224" i="156"/>
  <c r="K1224" i="156"/>
  <c r="O1223" i="156"/>
  <c r="M1223" i="156"/>
  <c r="L1223" i="156"/>
  <c r="K1223" i="156"/>
  <c r="O1222" i="156"/>
  <c r="M1222" i="156"/>
  <c r="L1222" i="156"/>
  <c r="K1222" i="156"/>
  <c r="O1221" i="156"/>
  <c r="M1221" i="156"/>
  <c r="L1221" i="156"/>
  <c r="K1221" i="156"/>
  <c r="O1220" i="156"/>
  <c r="M1220" i="156"/>
  <c r="L1220" i="156"/>
  <c r="K1220" i="156"/>
  <c r="O1219" i="156"/>
  <c r="M1219" i="156"/>
  <c r="L1219" i="156"/>
  <c r="K1219" i="156"/>
  <c r="O1218" i="156"/>
  <c r="M1218" i="156"/>
  <c r="L1218" i="156"/>
  <c r="K1218" i="156"/>
  <c r="O1217" i="156"/>
  <c r="M1217" i="156"/>
  <c r="L1217" i="156"/>
  <c r="K1217" i="156"/>
  <c r="O1216" i="156"/>
  <c r="M1216" i="156"/>
  <c r="L1216" i="156"/>
  <c r="K1216" i="156"/>
  <c r="O1215" i="156"/>
  <c r="M1215" i="156"/>
  <c r="L1215" i="156"/>
  <c r="K1215" i="156"/>
  <c r="O1214" i="156"/>
  <c r="M1214" i="156"/>
  <c r="L1214" i="156"/>
  <c r="K1214" i="156"/>
  <c r="O1213" i="156"/>
  <c r="M1213" i="156"/>
  <c r="L1213" i="156"/>
  <c r="K1213" i="156"/>
  <c r="O1212" i="156"/>
  <c r="M1212" i="156"/>
  <c r="L1212" i="156"/>
  <c r="K1212" i="156"/>
  <c r="O1211" i="156"/>
  <c r="M1211" i="156"/>
  <c r="L1211" i="156"/>
  <c r="K1211" i="156"/>
  <c r="O1210" i="156"/>
  <c r="M1210" i="156"/>
  <c r="L1210" i="156"/>
  <c r="K1210" i="156"/>
  <c r="O1209" i="156"/>
  <c r="M1209" i="156"/>
  <c r="L1209" i="156"/>
  <c r="K1209" i="156"/>
  <c r="O1208" i="156"/>
  <c r="M1208" i="156"/>
  <c r="L1208" i="156"/>
  <c r="K1208" i="156"/>
  <c r="O1207" i="156"/>
  <c r="M1207" i="156"/>
  <c r="L1207" i="156"/>
  <c r="K1207" i="156"/>
  <c r="O1206" i="156"/>
  <c r="M1206" i="156"/>
  <c r="L1206" i="156"/>
  <c r="K1206" i="156"/>
  <c r="O1205" i="156"/>
  <c r="M1205" i="156"/>
  <c r="L1205" i="156"/>
  <c r="K1205" i="156"/>
  <c r="O1204" i="156"/>
  <c r="M1204" i="156"/>
  <c r="L1204" i="156"/>
  <c r="K1204" i="156"/>
  <c r="O1203" i="156"/>
  <c r="M1203" i="156"/>
  <c r="L1203" i="156"/>
  <c r="K1203" i="156"/>
  <c r="O1202" i="156"/>
  <c r="M1202" i="156"/>
  <c r="L1202" i="156"/>
  <c r="K1202" i="156"/>
  <c r="O1201" i="156"/>
  <c r="M1201" i="156"/>
  <c r="L1201" i="156"/>
  <c r="K1201" i="156"/>
  <c r="O1200" i="156"/>
  <c r="M1200" i="156"/>
  <c r="L1200" i="156"/>
  <c r="K1200" i="156"/>
  <c r="O1199" i="156"/>
  <c r="M1199" i="156"/>
  <c r="L1199" i="156"/>
  <c r="K1199" i="156"/>
  <c r="O1198" i="156"/>
  <c r="M1198" i="156"/>
  <c r="L1198" i="156"/>
  <c r="K1198" i="156"/>
  <c r="O1197" i="156"/>
  <c r="M1197" i="156"/>
  <c r="L1197" i="156"/>
  <c r="K1197" i="156"/>
  <c r="O1196" i="156"/>
  <c r="M1196" i="156"/>
  <c r="L1196" i="156"/>
  <c r="K1196" i="156"/>
  <c r="O1195" i="156"/>
  <c r="M1195" i="156"/>
  <c r="L1195" i="156"/>
  <c r="K1195" i="156"/>
  <c r="O1194" i="156"/>
  <c r="M1194" i="156"/>
  <c r="L1194" i="156"/>
  <c r="K1194" i="156"/>
  <c r="O1193" i="156"/>
  <c r="M1193" i="156"/>
  <c r="L1193" i="156"/>
  <c r="K1193" i="156"/>
  <c r="O1192" i="156"/>
  <c r="M1192" i="156"/>
  <c r="L1192" i="156"/>
  <c r="K1192" i="156"/>
  <c r="O1191" i="156"/>
  <c r="M1191" i="156"/>
  <c r="L1191" i="156"/>
  <c r="K1191" i="156"/>
  <c r="O1190" i="156"/>
  <c r="M1190" i="156"/>
  <c r="L1190" i="156"/>
  <c r="K1190" i="156"/>
  <c r="O1189" i="156"/>
  <c r="M1189" i="156"/>
  <c r="L1189" i="156"/>
  <c r="K1189" i="156"/>
  <c r="O1185" i="156"/>
  <c r="M1185" i="156"/>
  <c r="L1185" i="156"/>
  <c r="K1185" i="156"/>
  <c r="O1184" i="156"/>
  <c r="M1184" i="156"/>
  <c r="L1184" i="156"/>
  <c r="K1184" i="156"/>
  <c r="O1183" i="156"/>
  <c r="M1183" i="156"/>
  <c r="L1183" i="156"/>
  <c r="K1183" i="156"/>
  <c r="O1182" i="156"/>
  <c r="M1182" i="156"/>
  <c r="L1182" i="156"/>
  <c r="K1182" i="156"/>
  <c r="O1181" i="156"/>
  <c r="M1181" i="156"/>
  <c r="L1181" i="156"/>
  <c r="K1181" i="156"/>
  <c r="O1180" i="156"/>
  <c r="M1180" i="156"/>
  <c r="L1180" i="156"/>
  <c r="K1180" i="156"/>
  <c r="O1179" i="156"/>
  <c r="M1179" i="156"/>
  <c r="L1179" i="156"/>
  <c r="K1179" i="156"/>
  <c r="O1178" i="156"/>
  <c r="M1178" i="156"/>
  <c r="L1178" i="156"/>
  <c r="K1178" i="156"/>
  <c r="O1177" i="156"/>
  <c r="M1177" i="156"/>
  <c r="L1177" i="156"/>
  <c r="K1177" i="156"/>
  <c r="O1176" i="156"/>
  <c r="M1176" i="156"/>
  <c r="L1176" i="156"/>
  <c r="K1176" i="156"/>
  <c r="O1175" i="156"/>
  <c r="M1175" i="156"/>
  <c r="L1175" i="156"/>
  <c r="K1175" i="156"/>
  <c r="O1174" i="156"/>
  <c r="M1174" i="156"/>
  <c r="L1174" i="156"/>
  <c r="K1174" i="156"/>
  <c r="O1173" i="156"/>
  <c r="M1173" i="156"/>
  <c r="L1173" i="156"/>
  <c r="K1173" i="156"/>
  <c r="O1172" i="156"/>
  <c r="M1172" i="156"/>
  <c r="L1172" i="156"/>
  <c r="K1172" i="156"/>
  <c r="O1171" i="156"/>
  <c r="M1171" i="156"/>
  <c r="L1171" i="156"/>
  <c r="K1171" i="156"/>
  <c r="O1170" i="156"/>
  <c r="M1170" i="156"/>
  <c r="L1170" i="156"/>
  <c r="K1170" i="156"/>
  <c r="O1169" i="156"/>
  <c r="M1169" i="156"/>
  <c r="L1169" i="156"/>
  <c r="K1169" i="156"/>
  <c r="O1168" i="156"/>
  <c r="M1168" i="156"/>
  <c r="L1168" i="156"/>
  <c r="K1168" i="156"/>
  <c r="O1167" i="156"/>
  <c r="M1167" i="156"/>
  <c r="L1167" i="156"/>
  <c r="K1167" i="156"/>
  <c r="O1166" i="156"/>
  <c r="M1166" i="156"/>
  <c r="L1166" i="156"/>
  <c r="K1166" i="156"/>
  <c r="O1165" i="156"/>
  <c r="M1165" i="156"/>
  <c r="L1165" i="156"/>
  <c r="K1165" i="156"/>
  <c r="O1164" i="156"/>
  <c r="M1164" i="156"/>
  <c r="L1164" i="156"/>
  <c r="K1164" i="156"/>
  <c r="O1163" i="156"/>
  <c r="M1163" i="156"/>
  <c r="L1163" i="156"/>
  <c r="K1163" i="156"/>
  <c r="O1162" i="156"/>
  <c r="M1162" i="156"/>
  <c r="L1162" i="156"/>
  <c r="K1162" i="156"/>
  <c r="O1161" i="156"/>
  <c r="M1161" i="156"/>
  <c r="L1161" i="156"/>
  <c r="K1161" i="156"/>
  <c r="O1160" i="156"/>
  <c r="M1160" i="156"/>
  <c r="L1160" i="156"/>
  <c r="K1160" i="156"/>
  <c r="O1159" i="156"/>
  <c r="M1159" i="156"/>
  <c r="L1159" i="156"/>
  <c r="K1159" i="156"/>
  <c r="O1158" i="156"/>
  <c r="M1158" i="156"/>
  <c r="L1158" i="156"/>
  <c r="K1158" i="156"/>
  <c r="O1157" i="156"/>
  <c r="M1157" i="156"/>
  <c r="L1157" i="156"/>
  <c r="K1157" i="156"/>
  <c r="O1156" i="156"/>
  <c r="M1156" i="156"/>
  <c r="L1156" i="156"/>
  <c r="K1156" i="156"/>
  <c r="O1155" i="156"/>
  <c r="M1155" i="156"/>
  <c r="L1155" i="156"/>
  <c r="K1155" i="156"/>
  <c r="O1154" i="156"/>
  <c r="O1186" i="156" s="1"/>
  <c r="M1154" i="156"/>
  <c r="L1154" i="156"/>
  <c r="K1154" i="156"/>
  <c r="O1150" i="156"/>
  <c r="M1150" i="156"/>
  <c r="L1150" i="156"/>
  <c r="K1150" i="156"/>
  <c r="O1149" i="156"/>
  <c r="M1149" i="156"/>
  <c r="L1149" i="156"/>
  <c r="K1149" i="156"/>
  <c r="O1148" i="156"/>
  <c r="M1148" i="156"/>
  <c r="L1148" i="156"/>
  <c r="K1148" i="156"/>
  <c r="O1147" i="156"/>
  <c r="M1147" i="156"/>
  <c r="L1147" i="156"/>
  <c r="K1147" i="156"/>
  <c r="O1146" i="156"/>
  <c r="M1146" i="156"/>
  <c r="L1146" i="156"/>
  <c r="K1146" i="156"/>
  <c r="O1145" i="156"/>
  <c r="M1145" i="156"/>
  <c r="L1145" i="156"/>
  <c r="K1145" i="156"/>
  <c r="O1144" i="156"/>
  <c r="M1144" i="156"/>
  <c r="L1144" i="156"/>
  <c r="K1144" i="156"/>
  <c r="O1143" i="156"/>
  <c r="M1143" i="156"/>
  <c r="L1143" i="156"/>
  <c r="K1143" i="156"/>
  <c r="O1142" i="156"/>
  <c r="M1142" i="156"/>
  <c r="L1142" i="156"/>
  <c r="K1142" i="156"/>
  <c r="O1141" i="156"/>
  <c r="M1141" i="156"/>
  <c r="L1141" i="156"/>
  <c r="K1141" i="156"/>
  <c r="O1140" i="156"/>
  <c r="M1140" i="156"/>
  <c r="L1140" i="156"/>
  <c r="K1140" i="156"/>
  <c r="O1139" i="156"/>
  <c r="M1139" i="156"/>
  <c r="L1139" i="156"/>
  <c r="K1139" i="156"/>
  <c r="O1138" i="156"/>
  <c r="M1138" i="156"/>
  <c r="L1138" i="156"/>
  <c r="K1138" i="156"/>
  <c r="O1137" i="156"/>
  <c r="M1137" i="156"/>
  <c r="L1137" i="156"/>
  <c r="K1137" i="156"/>
  <c r="O1136" i="156"/>
  <c r="M1136" i="156"/>
  <c r="L1136" i="156"/>
  <c r="K1136" i="156"/>
  <c r="O1135" i="156"/>
  <c r="M1135" i="156"/>
  <c r="L1135" i="156"/>
  <c r="K1135" i="156"/>
  <c r="O1134" i="156"/>
  <c r="M1134" i="156"/>
  <c r="L1134" i="156"/>
  <c r="K1134" i="156"/>
  <c r="O1133" i="156"/>
  <c r="M1133" i="156"/>
  <c r="L1133" i="156"/>
  <c r="K1133" i="156"/>
  <c r="O1132" i="156"/>
  <c r="M1132" i="156"/>
  <c r="L1132" i="156"/>
  <c r="K1132" i="156"/>
  <c r="O1131" i="156"/>
  <c r="M1131" i="156"/>
  <c r="L1131" i="156"/>
  <c r="K1131" i="156"/>
  <c r="O1130" i="156"/>
  <c r="M1130" i="156"/>
  <c r="L1130" i="156"/>
  <c r="K1130" i="156"/>
  <c r="O1129" i="156"/>
  <c r="M1129" i="156"/>
  <c r="L1129" i="156"/>
  <c r="K1129" i="156"/>
  <c r="O1128" i="156"/>
  <c r="M1128" i="156"/>
  <c r="L1128" i="156"/>
  <c r="K1128" i="156"/>
  <c r="O1127" i="156"/>
  <c r="M1127" i="156"/>
  <c r="L1127" i="156"/>
  <c r="K1127" i="156"/>
  <c r="O1126" i="156"/>
  <c r="M1126" i="156"/>
  <c r="L1126" i="156"/>
  <c r="K1126" i="156"/>
  <c r="O1125" i="156"/>
  <c r="M1125" i="156"/>
  <c r="L1125" i="156"/>
  <c r="K1125" i="156"/>
  <c r="O1124" i="156"/>
  <c r="M1124" i="156"/>
  <c r="L1124" i="156"/>
  <c r="K1124" i="156"/>
  <c r="O1123" i="156"/>
  <c r="M1123" i="156"/>
  <c r="L1123" i="156"/>
  <c r="K1123" i="156"/>
  <c r="O1122" i="156"/>
  <c r="M1122" i="156"/>
  <c r="L1122" i="156"/>
  <c r="K1122" i="156"/>
  <c r="O1121" i="156"/>
  <c r="M1121" i="156"/>
  <c r="L1121" i="156"/>
  <c r="K1121" i="156"/>
  <c r="O1120" i="156"/>
  <c r="M1120" i="156"/>
  <c r="L1120" i="156"/>
  <c r="K1120" i="156"/>
  <c r="O1119" i="156"/>
  <c r="M1119" i="156"/>
  <c r="L1119" i="156"/>
  <c r="K1119" i="156"/>
  <c r="O1118" i="156"/>
  <c r="M1118" i="156"/>
  <c r="L1118" i="156"/>
  <c r="K1118" i="156"/>
  <c r="O1117" i="156"/>
  <c r="M1117" i="156"/>
  <c r="L1117" i="156"/>
  <c r="K1117" i="156"/>
  <c r="O1116" i="156"/>
  <c r="O1151" i="156" s="1"/>
  <c r="M1116" i="156"/>
  <c r="L1116" i="156"/>
  <c r="K1116" i="156"/>
  <c r="O1112" i="156"/>
  <c r="M1112" i="156"/>
  <c r="L1112" i="156"/>
  <c r="K1112" i="156"/>
  <c r="O1111" i="156"/>
  <c r="M1111" i="156"/>
  <c r="L1111" i="156"/>
  <c r="K1111" i="156"/>
  <c r="O1110" i="156"/>
  <c r="M1110" i="156"/>
  <c r="L1110" i="156"/>
  <c r="K1110" i="156"/>
  <c r="O1109" i="156"/>
  <c r="M1109" i="156"/>
  <c r="L1109" i="156"/>
  <c r="K1109" i="156"/>
  <c r="O1108" i="156"/>
  <c r="M1108" i="156"/>
  <c r="L1108" i="156"/>
  <c r="K1108" i="156"/>
  <c r="O1107" i="156"/>
  <c r="M1107" i="156"/>
  <c r="L1107" i="156"/>
  <c r="K1107" i="156"/>
  <c r="O1106" i="156"/>
  <c r="M1106" i="156"/>
  <c r="L1106" i="156"/>
  <c r="K1106" i="156"/>
  <c r="O1105" i="156"/>
  <c r="M1105" i="156"/>
  <c r="L1105" i="156"/>
  <c r="K1105" i="156"/>
  <c r="O1104" i="156"/>
  <c r="M1104" i="156"/>
  <c r="L1104" i="156"/>
  <c r="K1104" i="156"/>
  <c r="O1103" i="156"/>
  <c r="M1103" i="156"/>
  <c r="L1103" i="156"/>
  <c r="K1103" i="156"/>
  <c r="O1102" i="156"/>
  <c r="M1102" i="156"/>
  <c r="L1102" i="156"/>
  <c r="K1102" i="156"/>
  <c r="O1101" i="156"/>
  <c r="M1101" i="156"/>
  <c r="L1101" i="156"/>
  <c r="K1101" i="156"/>
  <c r="O1100" i="156"/>
  <c r="M1100" i="156"/>
  <c r="L1100" i="156"/>
  <c r="K1100" i="156"/>
  <c r="O1099" i="156"/>
  <c r="M1099" i="156"/>
  <c r="L1099" i="156"/>
  <c r="K1099" i="156"/>
  <c r="O1098" i="156"/>
  <c r="M1098" i="156"/>
  <c r="L1098" i="156"/>
  <c r="K1098" i="156"/>
  <c r="O1097" i="156"/>
  <c r="M1097" i="156"/>
  <c r="L1097" i="156"/>
  <c r="K1097" i="156"/>
  <c r="O1096" i="156"/>
  <c r="M1096" i="156"/>
  <c r="L1096" i="156"/>
  <c r="K1096" i="156"/>
  <c r="O1095" i="156"/>
  <c r="M1095" i="156"/>
  <c r="L1095" i="156"/>
  <c r="K1095" i="156"/>
  <c r="O1094" i="156"/>
  <c r="M1094" i="156"/>
  <c r="L1094" i="156"/>
  <c r="K1094" i="156"/>
  <c r="O1093" i="156"/>
  <c r="M1093" i="156"/>
  <c r="L1093" i="156"/>
  <c r="K1093" i="156"/>
  <c r="O1092" i="156"/>
  <c r="M1092" i="156"/>
  <c r="L1092" i="156"/>
  <c r="K1092" i="156"/>
  <c r="O1091" i="156"/>
  <c r="M1091" i="156"/>
  <c r="L1091" i="156"/>
  <c r="K1091" i="156"/>
  <c r="O1090" i="156"/>
  <c r="M1090" i="156"/>
  <c r="L1090" i="156"/>
  <c r="K1090" i="156"/>
  <c r="O1089" i="156"/>
  <c r="M1089" i="156"/>
  <c r="L1089" i="156"/>
  <c r="K1089" i="156"/>
  <c r="O1088" i="156"/>
  <c r="M1088" i="156"/>
  <c r="L1088" i="156"/>
  <c r="K1088" i="156"/>
  <c r="O1087" i="156"/>
  <c r="M1087" i="156"/>
  <c r="L1087" i="156"/>
  <c r="K1087" i="156"/>
  <c r="O1086" i="156"/>
  <c r="M1086" i="156"/>
  <c r="L1086" i="156"/>
  <c r="K1086" i="156"/>
  <c r="O1085" i="156"/>
  <c r="M1085" i="156"/>
  <c r="L1085" i="156"/>
  <c r="K1085" i="156"/>
  <c r="O1084" i="156"/>
  <c r="M1084" i="156"/>
  <c r="L1084" i="156"/>
  <c r="K1084" i="156"/>
  <c r="O1083" i="156"/>
  <c r="M1083" i="156"/>
  <c r="L1083" i="156"/>
  <c r="K1083" i="156"/>
  <c r="O1082" i="156"/>
  <c r="M1082" i="156"/>
  <c r="L1082" i="156"/>
  <c r="K1082" i="156"/>
  <c r="O1081" i="156"/>
  <c r="M1081" i="156"/>
  <c r="L1081" i="156"/>
  <c r="K1081" i="156"/>
  <c r="O1080" i="156"/>
  <c r="M1080" i="156"/>
  <c r="L1080" i="156"/>
  <c r="K1080" i="156"/>
  <c r="O1079" i="156"/>
  <c r="M1079" i="156"/>
  <c r="L1079" i="156"/>
  <c r="K1079" i="156"/>
  <c r="O1078" i="156"/>
  <c r="O1113" i="156" s="1"/>
  <c r="M1078" i="156"/>
  <c r="L1078" i="156"/>
  <c r="K1078" i="156"/>
  <c r="O1074" i="156"/>
  <c r="M1074" i="156"/>
  <c r="L1074" i="156"/>
  <c r="K1074" i="156"/>
  <c r="O1073" i="156"/>
  <c r="M1073" i="156"/>
  <c r="L1073" i="156"/>
  <c r="K1073" i="156"/>
  <c r="O1072" i="156"/>
  <c r="M1072" i="156"/>
  <c r="L1072" i="156"/>
  <c r="K1072" i="156"/>
  <c r="O1071" i="156"/>
  <c r="M1071" i="156"/>
  <c r="L1071" i="156"/>
  <c r="K1071" i="156"/>
  <c r="O1070" i="156"/>
  <c r="M1070" i="156"/>
  <c r="L1070" i="156"/>
  <c r="K1070" i="156"/>
  <c r="O1069" i="156"/>
  <c r="M1069" i="156"/>
  <c r="L1069" i="156"/>
  <c r="K1069" i="156"/>
  <c r="O1068" i="156"/>
  <c r="M1068" i="156"/>
  <c r="L1068" i="156"/>
  <c r="K1068" i="156"/>
  <c r="O1067" i="156"/>
  <c r="M1067" i="156"/>
  <c r="L1067" i="156"/>
  <c r="K1067" i="156"/>
  <c r="O1066" i="156"/>
  <c r="M1066" i="156"/>
  <c r="L1066" i="156"/>
  <c r="K1066" i="156"/>
  <c r="O1065" i="156"/>
  <c r="M1065" i="156"/>
  <c r="L1065" i="156"/>
  <c r="K1065" i="156"/>
  <c r="O1064" i="156"/>
  <c r="M1064" i="156"/>
  <c r="L1064" i="156"/>
  <c r="K1064" i="156"/>
  <c r="O1063" i="156"/>
  <c r="M1063" i="156"/>
  <c r="L1063" i="156"/>
  <c r="K1063" i="156"/>
  <c r="O1062" i="156"/>
  <c r="M1062" i="156"/>
  <c r="L1062" i="156"/>
  <c r="K1062" i="156"/>
  <c r="O1061" i="156"/>
  <c r="M1061" i="156"/>
  <c r="L1061" i="156"/>
  <c r="K1061" i="156"/>
  <c r="O1060" i="156"/>
  <c r="M1060" i="156"/>
  <c r="L1060" i="156"/>
  <c r="K1060" i="156"/>
  <c r="O1059" i="156"/>
  <c r="M1059" i="156"/>
  <c r="L1059" i="156"/>
  <c r="K1059" i="156"/>
  <c r="O1058" i="156"/>
  <c r="M1058" i="156"/>
  <c r="L1058" i="156"/>
  <c r="K1058" i="156"/>
  <c r="O1057" i="156"/>
  <c r="M1057" i="156"/>
  <c r="L1057" i="156"/>
  <c r="K1057" i="156"/>
  <c r="O1056" i="156"/>
  <c r="M1056" i="156"/>
  <c r="L1056" i="156"/>
  <c r="K1056" i="156"/>
  <c r="O1055" i="156"/>
  <c r="M1055" i="156"/>
  <c r="L1055" i="156"/>
  <c r="K1055" i="156"/>
  <c r="O1054" i="156"/>
  <c r="M1054" i="156"/>
  <c r="L1054" i="156"/>
  <c r="K1054" i="156"/>
  <c r="O1053" i="156"/>
  <c r="M1053" i="156"/>
  <c r="L1053" i="156"/>
  <c r="K1053" i="156"/>
  <c r="O1052" i="156"/>
  <c r="M1052" i="156"/>
  <c r="L1052" i="156"/>
  <c r="K1052" i="156"/>
  <c r="O1051" i="156"/>
  <c r="M1051" i="156"/>
  <c r="L1051" i="156"/>
  <c r="K1051" i="156"/>
  <c r="O1050" i="156"/>
  <c r="M1050" i="156"/>
  <c r="L1050" i="156"/>
  <c r="K1050" i="156"/>
  <c r="O1049" i="156"/>
  <c r="M1049" i="156"/>
  <c r="L1049" i="156"/>
  <c r="K1049" i="156"/>
  <c r="O1048" i="156"/>
  <c r="M1048" i="156"/>
  <c r="L1048" i="156"/>
  <c r="K1048" i="156"/>
  <c r="O1047" i="156"/>
  <c r="M1047" i="156"/>
  <c r="L1047" i="156"/>
  <c r="K1047" i="156"/>
  <c r="O1046" i="156"/>
  <c r="M1046" i="156"/>
  <c r="L1046" i="156"/>
  <c r="K1046" i="156"/>
  <c r="O1045" i="156"/>
  <c r="M1045" i="156"/>
  <c r="L1045" i="156"/>
  <c r="K1045" i="156"/>
  <c r="O1044" i="156"/>
  <c r="M1044" i="156"/>
  <c r="L1044" i="156"/>
  <c r="K1044" i="156"/>
  <c r="O1043" i="156"/>
  <c r="M1043" i="156"/>
  <c r="L1043" i="156"/>
  <c r="K1043" i="156"/>
  <c r="O1042" i="156"/>
  <c r="M1042" i="156"/>
  <c r="L1042" i="156"/>
  <c r="K1042" i="156"/>
  <c r="O1041" i="156"/>
  <c r="M1041" i="156"/>
  <c r="L1041" i="156"/>
  <c r="K1041" i="156"/>
  <c r="O1040" i="156"/>
  <c r="M1040" i="156"/>
  <c r="L1040" i="156"/>
  <c r="K1040" i="156"/>
  <c r="O1039" i="156"/>
  <c r="O1075" i="156" s="1"/>
  <c r="M1039" i="156"/>
  <c r="L1039" i="156"/>
  <c r="K1039" i="156"/>
  <c r="O1035" i="156"/>
  <c r="M1035" i="156"/>
  <c r="L1035" i="156"/>
  <c r="K1035" i="156"/>
  <c r="O1034" i="156"/>
  <c r="M1034" i="156"/>
  <c r="L1034" i="156"/>
  <c r="K1034" i="156"/>
  <c r="O1033" i="156"/>
  <c r="M1033" i="156"/>
  <c r="L1033" i="156"/>
  <c r="K1033" i="156"/>
  <c r="O1032" i="156"/>
  <c r="M1032" i="156"/>
  <c r="L1032" i="156"/>
  <c r="K1032" i="156"/>
  <c r="O1031" i="156"/>
  <c r="M1031" i="156"/>
  <c r="L1031" i="156"/>
  <c r="K1031" i="156"/>
  <c r="O1030" i="156"/>
  <c r="M1030" i="156"/>
  <c r="L1030" i="156"/>
  <c r="K1030" i="156"/>
  <c r="O1029" i="156"/>
  <c r="M1029" i="156"/>
  <c r="L1029" i="156"/>
  <c r="K1029" i="156"/>
  <c r="O1028" i="156"/>
  <c r="M1028" i="156"/>
  <c r="L1028" i="156"/>
  <c r="K1028" i="156"/>
  <c r="O1027" i="156"/>
  <c r="M1027" i="156"/>
  <c r="L1027" i="156"/>
  <c r="K1027" i="156"/>
  <c r="O1026" i="156"/>
  <c r="M1026" i="156"/>
  <c r="L1026" i="156"/>
  <c r="K1026" i="156"/>
  <c r="O1025" i="156"/>
  <c r="M1025" i="156"/>
  <c r="L1025" i="156"/>
  <c r="K1025" i="156"/>
  <c r="O1024" i="156"/>
  <c r="M1024" i="156"/>
  <c r="L1024" i="156"/>
  <c r="K1024" i="156"/>
  <c r="O1023" i="156"/>
  <c r="M1023" i="156"/>
  <c r="L1023" i="156"/>
  <c r="K1023" i="156"/>
  <c r="O1022" i="156"/>
  <c r="M1022" i="156"/>
  <c r="L1022" i="156"/>
  <c r="K1022" i="156"/>
  <c r="O1021" i="156"/>
  <c r="M1021" i="156"/>
  <c r="L1021" i="156"/>
  <c r="K1021" i="156"/>
  <c r="O1020" i="156"/>
  <c r="M1020" i="156"/>
  <c r="L1020" i="156"/>
  <c r="K1020" i="156"/>
  <c r="O1019" i="156"/>
  <c r="M1019" i="156"/>
  <c r="L1019" i="156"/>
  <c r="K1019" i="156"/>
  <c r="O1018" i="156"/>
  <c r="M1018" i="156"/>
  <c r="L1018" i="156"/>
  <c r="K1018" i="156"/>
  <c r="O1017" i="156"/>
  <c r="M1017" i="156"/>
  <c r="L1017" i="156"/>
  <c r="K1017" i="156"/>
  <c r="O1016" i="156"/>
  <c r="M1016" i="156"/>
  <c r="L1016" i="156"/>
  <c r="K1016" i="156"/>
  <c r="O1015" i="156"/>
  <c r="M1015" i="156"/>
  <c r="L1015" i="156"/>
  <c r="K1015" i="156"/>
  <c r="O1014" i="156"/>
  <c r="M1014" i="156"/>
  <c r="L1014" i="156"/>
  <c r="K1014" i="156"/>
  <c r="O1013" i="156"/>
  <c r="M1013" i="156"/>
  <c r="L1013" i="156"/>
  <c r="K1013" i="156"/>
  <c r="O1012" i="156"/>
  <c r="M1012" i="156"/>
  <c r="L1012" i="156"/>
  <c r="K1012" i="156"/>
  <c r="O1011" i="156"/>
  <c r="M1011" i="156"/>
  <c r="L1011" i="156"/>
  <c r="K1011" i="156"/>
  <c r="O1010" i="156"/>
  <c r="M1010" i="156"/>
  <c r="L1010" i="156"/>
  <c r="K1010" i="156"/>
  <c r="O1009" i="156"/>
  <c r="M1009" i="156"/>
  <c r="L1009" i="156"/>
  <c r="K1009" i="156"/>
  <c r="O1008" i="156"/>
  <c r="M1008" i="156"/>
  <c r="L1008" i="156"/>
  <c r="K1008" i="156"/>
  <c r="O1007" i="156"/>
  <c r="M1007" i="156"/>
  <c r="L1007" i="156"/>
  <c r="K1007" i="156"/>
  <c r="O1006" i="156"/>
  <c r="M1006" i="156"/>
  <c r="L1006" i="156"/>
  <c r="K1006" i="156"/>
  <c r="O1005" i="156"/>
  <c r="M1005" i="156"/>
  <c r="L1005" i="156"/>
  <c r="K1005" i="156"/>
  <c r="O1004" i="156"/>
  <c r="M1004" i="156"/>
  <c r="L1004" i="156"/>
  <c r="K1004" i="156"/>
  <c r="O1003" i="156"/>
  <c r="M1003" i="156"/>
  <c r="L1003" i="156"/>
  <c r="K1003" i="156"/>
  <c r="O1002" i="156"/>
  <c r="M1002" i="156"/>
  <c r="L1002" i="156"/>
  <c r="K1002" i="156"/>
  <c r="O1001" i="156"/>
  <c r="M1001" i="156"/>
  <c r="L1001" i="156"/>
  <c r="K1001" i="156"/>
  <c r="O997" i="156"/>
  <c r="M997" i="156"/>
  <c r="L997" i="156"/>
  <c r="K997" i="156"/>
  <c r="O996" i="156"/>
  <c r="M996" i="156"/>
  <c r="L996" i="156"/>
  <c r="K996" i="156"/>
  <c r="O995" i="156"/>
  <c r="M995" i="156"/>
  <c r="L995" i="156"/>
  <c r="K995" i="156"/>
  <c r="O994" i="156"/>
  <c r="M994" i="156"/>
  <c r="L994" i="156"/>
  <c r="K994" i="156"/>
  <c r="O993" i="156"/>
  <c r="M993" i="156"/>
  <c r="L993" i="156"/>
  <c r="K993" i="156"/>
  <c r="O992" i="156"/>
  <c r="M992" i="156"/>
  <c r="L992" i="156"/>
  <c r="K992" i="156"/>
  <c r="O991" i="156"/>
  <c r="M991" i="156"/>
  <c r="L991" i="156"/>
  <c r="K991" i="156"/>
  <c r="O990" i="156"/>
  <c r="M990" i="156"/>
  <c r="L990" i="156"/>
  <c r="K990" i="156"/>
  <c r="O989" i="156"/>
  <c r="M989" i="156"/>
  <c r="L989" i="156"/>
  <c r="K989" i="156"/>
  <c r="O988" i="156"/>
  <c r="M988" i="156"/>
  <c r="L988" i="156"/>
  <c r="K988" i="156"/>
  <c r="O987" i="156"/>
  <c r="M987" i="156"/>
  <c r="L987" i="156"/>
  <c r="K987" i="156"/>
  <c r="O986" i="156"/>
  <c r="M986" i="156"/>
  <c r="L986" i="156"/>
  <c r="K986" i="156"/>
  <c r="O985" i="156"/>
  <c r="M985" i="156"/>
  <c r="L985" i="156"/>
  <c r="K985" i="156"/>
  <c r="O984" i="156"/>
  <c r="M984" i="156"/>
  <c r="L984" i="156"/>
  <c r="K984" i="156"/>
  <c r="O983" i="156"/>
  <c r="M983" i="156"/>
  <c r="L983" i="156"/>
  <c r="K983" i="156"/>
  <c r="O982" i="156"/>
  <c r="M982" i="156"/>
  <c r="L982" i="156"/>
  <c r="K982" i="156"/>
  <c r="O981" i="156"/>
  <c r="M981" i="156"/>
  <c r="L981" i="156"/>
  <c r="K981" i="156"/>
  <c r="O980" i="156"/>
  <c r="M980" i="156"/>
  <c r="L980" i="156"/>
  <c r="K980" i="156"/>
  <c r="O979" i="156"/>
  <c r="M979" i="156"/>
  <c r="L979" i="156"/>
  <c r="K979" i="156"/>
  <c r="O978" i="156"/>
  <c r="M978" i="156"/>
  <c r="L978" i="156"/>
  <c r="K978" i="156"/>
  <c r="O977" i="156"/>
  <c r="M977" i="156"/>
  <c r="L977" i="156"/>
  <c r="K977" i="156"/>
  <c r="O976" i="156"/>
  <c r="M976" i="156"/>
  <c r="L976" i="156"/>
  <c r="K976" i="156"/>
  <c r="O975" i="156"/>
  <c r="M975" i="156"/>
  <c r="L975" i="156"/>
  <c r="K975" i="156"/>
  <c r="O974" i="156"/>
  <c r="M974" i="156"/>
  <c r="L974" i="156"/>
  <c r="K974" i="156"/>
  <c r="O973" i="156"/>
  <c r="M973" i="156"/>
  <c r="L973" i="156"/>
  <c r="K973" i="156"/>
  <c r="O972" i="156"/>
  <c r="M972" i="156"/>
  <c r="L972" i="156"/>
  <c r="K972" i="156"/>
  <c r="O971" i="156"/>
  <c r="M971" i="156"/>
  <c r="L971" i="156"/>
  <c r="K971" i="156"/>
  <c r="O970" i="156"/>
  <c r="M970" i="156"/>
  <c r="L970" i="156"/>
  <c r="K970" i="156"/>
  <c r="O969" i="156"/>
  <c r="M969" i="156"/>
  <c r="L969" i="156"/>
  <c r="K969" i="156"/>
  <c r="O968" i="156"/>
  <c r="M968" i="156"/>
  <c r="L968" i="156"/>
  <c r="K968" i="156"/>
  <c r="O967" i="156"/>
  <c r="M967" i="156"/>
  <c r="L967" i="156"/>
  <c r="K967" i="156"/>
  <c r="O966" i="156"/>
  <c r="M966" i="156"/>
  <c r="L966" i="156"/>
  <c r="K966" i="156"/>
  <c r="O965" i="156"/>
  <c r="M965" i="156"/>
  <c r="L965" i="156"/>
  <c r="K965" i="156"/>
  <c r="O964" i="156"/>
  <c r="M964" i="156"/>
  <c r="L964" i="156"/>
  <c r="K964" i="156"/>
  <c r="O963" i="156"/>
  <c r="O998" i="156" s="1"/>
  <c r="M963" i="156"/>
  <c r="L963" i="156"/>
  <c r="K963" i="156"/>
  <c r="O959" i="156"/>
  <c r="M959" i="156"/>
  <c r="L959" i="156"/>
  <c r="K959" i="156"/>
  <c r="O958" i="156"/>
  <c r="M958" i="156"/>
  <c r="L958" i="156"/>
  <c r="K958" i="156"/>
  <c r="O957" i="156"/>
  <c r="M957" i="156"/>
  <c r="L957" i="156"/>
  <c r="K957" i="156"/>
  <c r="O956" i="156"/>
  <c r="M956" i="156"/>
  <c r="L956" i="156"/>
  <c r="K956" i="156"/>
  <c r="O955" i="156"/>
  <c r="M955" i="156"/>
  <c r="L955" i="156"/>
  <c r="K955" i="156"/>
  <c r="O954" i="156"/>
  <c r="M954" i="156"/>
  <c r="L954" i="156"/>
  <c r="K954" i="156"/>
  <c r="O953" i="156"/>
  <c r="M953" i="156"/>
  <c r="L953" i="156"/>
  <c r="K953" i="156"/>
  <c r="O952" i="156"/>
  <c r="M952" i="156"/>
  <c r="L952" i="156"/>
  <c r="K952" i="156"/>
  <c r="O951" i="156"/>
  <c r="M951" i="156"/>
  <c r="L951" i="156"/>
  <c r="K951" i="156"/>
  <c r="O950" i="156"/>
  <c r="M950" i="156"/>
  <c r="L950" i="156"/>
  <c r="K950" i="156"/>
  <c r="O949" i="156"/>
  <c r="M949" i="156"/>
  <c r="L949" i="156"/>
  <c r="K949" i="156"/>
  <c r="O948" i="156"/>
  <c r="M948" i="156"/>
  <c r="L948" i="156"/>
  <c r="K948" i="156"/>
  <c r="O947" i="156"/>
  <c r="M947" i="156"/>
  <c r="L947" i="156"/>
  <c r="K947" i="156"/>
  <c r="O946" i="156"/>
  <c r="M946" i="156"/>
  <c r="L946" i="156"/>
  <c r="K946" i="156"/>
  <c r="O945" i="156"/>
  <c r="M945" i="156"/>
  <c r="L945" i="156"/>
  <c r="K945" i="156"/>
  <c r="O944" i="156"/>
  <c r="M944" i="156"/>
  <c r="L944" i="156"/>
  <c r="K944" i="156"/>
  <c r="O943" i="156"/>
  <c r="M943" i="156"/>
  <c r="L943" i="156"/>
  <c r="K943" i="156"/>
  <c r="O942" i="156"/>
  <c r="M942" i="156"/>
  <c r="L942" i="156"/>
  <c r="K942" i="156"/>
  <c r="O941" i="156"/>
  <c r="M941" i="156"/>
  <c r="L941" i="156"/>
  <c r="K941" i="156"/>
  <c r="O940" i="156"/>
  <c r="M940" i="156"/>
  <c r="L940" i="156"/>
  <c r="K940" i="156"/>
  <c r="O939" i="156"/>
  <c r="M939" i="156"/>
  <c r="L939" i="156"/>
  <c r="K939" i="156"/>
  <c r="O938" i="156"/>
  <c r="M938" i="156"/>
  <c r="L938" i="156"/>
  <c r="K938" i="156"/>
  <c r="O937" i="156"/>
  <c r="M937" i="156"/>
  <c r="L937" i="156"/>
  <c r="K937" i="156"/>
  <c r="O936" i="156"/>
  <c r="M936" i="156"/>
  <c r="L936" i="156"/>
  <c r="K936" i="156"/>
  <c r="O935" i="156"/>
  <c r="M935" i="156"/>
  <c r="L935" i="156"/>
  <c r="K935" i="156"/>
  <c r="O934" i="156"/>
  <c r="M934" i="156"/>
  <c r="L934" i="156"/>
  <c r="K934" i="156"/>
  <c r="O933" i="156"/>
  <c r="M933" i="156"/>
  <c r="L933" i="156"/>
  <c r="K933" i="156"/>
  <c r="O932" i="156"/>
  <c r="M932" i="156"/>
  <c r="L932" i="156"/>
  <c r="K932" i="156"/>
  <c r="O931" i="156"/>
  <c r="M931" i="156"/>
  <c r="L931" i="156"/>
  <c r="K931" i="156"/>
  <c r="O930" i="156"/>
  <c r="M930" i="156"/>
  <c r="L930" i="156"/>
  <c r="K930" i="156"/>
  <c r="O929" i="156"/>
  <c r="M929" i="156"/>
  <c r="L929" i="156"/>
  <c r="K929" i="156"/>
  <c r="O928" i="156"/>
  <c r="M928" i="156"/>
  <c r="L928" i="156"/>
  <c r="K928" i="156"/>
  <c r="O927" i="156"/>
  <c r="M927" i="156"/>
  <c r="L927" i="156"/>
  <c r="K927" i="156"/>
  <c r="O926" i="156"/>
  <c r="O960" i="156" s="1"/>
  <c r="M926" i="156"/>
  <c r="L926" i="156"/>
  <c r="K926" i="156"/>
  <c r="O922" i="156"/>
  <c r="M922" i="156"/>
  <c r="L922" i="156"/>
  <c r="K922" i="156"/>
  <c r="O921" i="156"/>
  <c r="M921" i="156"/>
  <c r="L921" i="156"/>
  <c r="K921" i="156"/>
  <c r="O920" i="156"/>
  <c r="M920" i="156"/>
  <c r="L920" i="156"/>
  <c r="K920" i="156"/>
  <c r="O919" i="156"/>
  <c r="M919" i="156"/>
  <c r="L919" i="156"/>
  <c r="K919" i="156"/>
  <c r="O918" i="156"/>
  <c r="M918" i="156"/>
  <c r="L918" i="156"/>
  <c r="K918" i="156"/>
  <c r="O917" i="156"/>
  <c r="M917" i="156"/>
  <c r="L917" i="156"/>
  <c r="K917" i="156"/>
  <c r="O916" i="156"/>
  <c r="M916" i="156"/>
  <c r="L916" i="156"/>
  <c r="K916" i="156"/>
  <c r="O915" i="156"/>
  <c r="M915" i="156"/>
  <c r="L915" i="156"/>
  <c r="K915" i="156"/>
  <c r="O914" i="156"/>
  <c r="M914" i="156"/>
  <c r="L914" i="156"/>
  <c r="K914" i="156"/>
  <c r="O913" i="156"/>
  <c r="M913" i="156"/>
  <c r="L913" i="156"/>
  <c r="K913" i="156"/>
  <c r="O912" i="156"/>
  <c r="M912" i="156"/>
  <c r="L912" i="156"/>
  <c r="K912" i="156"/>
  <c r="O911" i="156"/>
  <c r="M911" i="156"/>
  <c r="L911" i="156"/>
  <c r="K911" i="156"/>
  <c r="O910" i="156"/>
  <c r="M910" i="156"/>
  <c r="L910" i="156"/>
  <c r="K910" i="156"/>
  <c r="O909" i="156"/>
  <c r="M909" i="156"/>
  <c r="L909" i="156"/>
  <c r="K909" i="156"/>
  <c r="O908" i="156"/>
  <c r="M908" i="156"/>
  <c r="L908" i="156"/>
  <c r="K908" i="156"/>
  <c r="O907" i="156"/>
  <c r="M907" i="156"/>
  <c r="L907" i="156"/>
  <c r="K907" i="156"/>
  <c r="O906" i="156"/>
  <c r="M906" i="156"/>
  <c r="L906" i="156"/>
  <c r="K906" i="156"/>
  <c r="O905" i="156"/>
  <c r="M905" i="156"/>
  <c r="L905" i="156"/>
  <c r="K905" i="156"/>
  <c r="O904" i="156"/>
  <c r="M904" i="156"/>
  <c r="L904" i="156"/>
  <c r="K904" i="156"/>
  <c r="O903" i="156"/>
  <c r="M903" i="156"/>
  <c r="L903" i="156"/>
  <c r="K903" i="156"/>
  <c r="O902" i="156"/>
  <c r="M902" i="156"/>
  <c r="L902" i="156"/>
  <c r="K902" i="156"/>
  <c r="O901" i="156"/>
  <c r="M901" i="156"/>
  <c r="L901" i="156"/>
  <c r="K901" i="156"/>
  <c r="O900" i="156"/>
  <c r="M900" i="156"/>
  <c r="L900" i="156"/>
  <c r="K900" i="156"/>
  <c r="O899" i="156"/>
  <c r="M899" i="156"/>
  <c r="L899" i="156"/>
  <c r="K899" i="156"/>
  <c r="O898" i="156"/>
  <c r="M898" i="156"/>
  <c r="L898" i="156"/>
  <c r="K898" i="156"/>
  <c r="O897" i="156"/>
  <c r="M897" i="156"/>
  <c r="L897" i="156"/>
  <c r="K897" i="156"/>
  <c r="O896" i="156"/>
  <c r="M896" i="156"/>
  <c r="L896" i="156"/>
  <c r="K896" i="156"/>
  <c r="O895" i="156"/>
  <c r="M895" i="156"/>
  <c r="L895" i="156"/>
  <c r="K895" i="156"/>
  <c r="O894" i="156"/>
  <c r="M894" i="156"/>
  <c r="L894" i="156"/>
  <c r="K894" i="156"/>
  <c r="O893" i="156"/>
  <c r="M893" i="156"/>
  <c r="L893" i="156"/>
  <c r="K893" i="156"/>
  <c r="O892" i="156"/>
  <c r="M892" i="156"/>
  <c r="L892" i="156"/>
  <c r="K892" i="156"/>
  <c r="O891" i="156"/>
  <c r="M891" i="156"/>
  <c r="L891" i="156"/>
  <c r="K891" i="156"/>
  <c r="O890" i="156"/>
  <c r="M890" i="156"/>
  <c r="L890" i="156"/>
  <c r="K890" i="156"/>
  <c r="O889" i="156"/>
  <c r="M889" i="156"/>
  <c r="L889" i="156"/>
  <c r="K889" i="156"/>
  <c r="O888" i="156"/>
  <c r="O923" i="156" s="1"/>
  <c r="M888" i="156"/>
  <c r="L888" i="156"/>
  <c r="K888" i="156"/>
  <c r="O884" i="156"/>
  <c r="M884" i="156"/>
  <c r="L884" i="156"/>
  <c r="K884" i="156"/>
  <c r="O883" i="156"/>
  <c r="M883" i="156"/>
  <c r="L883" i="156"/>
  <c r="K883" i="156"/>
  <c r="O882" i="156"/>
  <c r="M882" i="156"/>
  <c r="L882" i="156"/>
  <c r="K882" i="156"/>
  <c r="O881" i="156"/>
  <c r="M881" i="156"/>
  <c r="L881" i="156"/>
  <c r="K881" i="156"/>
  <c r="O880" i="156"/>
  <c r="M880" i="156"/>
  <c r="L880" i="156"/>
  <c r="K880" i="156"/>
  <c r="O879" i="156"/>
  <c r="M879" i="156"/>
  <c r="L879" i="156"/>
  <c r="K879" i="156"/>
  <c r="O878" i="156"/>
  <c r="M878" i="156"/>
  <c r="L878" i="156"/>
  <c r="K878" i="156"/>
  <c r="O877" i="156"/>
  <c r="M877" i="156"/>
  <c r="L877" i="156"/>
  <c r="K877" i="156"/>
  <c r="O876" i="156"/>
  <c r="M876" i="156"/>
  <c r="L876" i="156"/>
  <c r="K876" i="156"/>
  <c r="O875" i="156"/>
  <c r="M875" i="156"/>
  <c r="L875" i="156"/>
  <c r="K875" i="156"/>
  <c r="O874" i="156"/>
  <c r="M874" i="156"/>
  <c r="L874" i="156"/>
  <c r="K874" i="156"/>
  <c r="O873" i="156"/>
  <c r="M873" i="156"/>
  <c r="L873" i="156"/>
  <c r="K873" i="156"/>
  <c r="O872" i="156"/>
  <c r="M872" i="156"/>
  <c r="L872" i="156"/>
  <c r="K872" i="156"/>
  <c r="O871" i="156"/>
  <c r="M871" i="156"/>
  <c r="L871" i="156"/>
  <c r="K871" i="156"/>
  <c r="O870" i="156"/>
  <c r="M870" i="156"/>
  <c r="L870" i="156"/>
  <c r="K870" i="156"/>
  <c r="O869" i="156"/>
  <c r="M869" i="156"/>
  <c r="L869" i="156"/>
  <c r="K869" i="156"/>
  <c r="O868" i="156"/>
  <c r="M868" i="156"/>
  <c r="L868" i="156"/>
  <c r="K868" i="156"/>
  <c r="O867" i="156"/>
  <c r="M867" i="156"/>
  <c r="L867" i="156"/>
  <c r="K867" i="156"/>
  <c r="O866" i="156"/>
  <c r="M866" i="156"/>
  <c r="L866" i="156"/>
  <c r="K866" i="156"/>
  <c r="O865" i="156"/>
  <c r="M865" i="156"/>
  <c r="L865" i="156"/>
  <c r="K865" i="156"/>
  <c r="O864" i="156"/>
  <c r="M864" i="156"/>
  <c r="L864" i="156"/>
  <c r="K864" i="156"/>
  <c r="O863" i="156"/>
  <c r="M863" i="156"/>
  <c r="L863" i="156"/>
  <c r="K863" i="156"/>
  <c r="O862" i="156"/>
  <c r="M862" i="156"/>
  <c r="L862" i="156"/>
  <c r="K862" i="156"/>
  <c r="O861" i="156"/>
  <c r="M861" i="156"/>
  <c r="L861" i="156"/>
  <c r="K861" i="156"/>
  <c r="O860" i="156"/>
  <c r="M860" i="156"/>
  <c r="L860" i="156"/>
  <c r="K860" i="156"/>
  <c r="O859" i="156"/>
  <c r="M859" i="156"/>
  <c r="L859" i="156"/>
  <c r="K859" i="156"/>
  <c r="O858" i="156"/>
  <c r="M858" i="156"/>
  <c r="L858" i="156"/>
  <c r="K858" i="156"/>
  <c r="O857" i="156"/>
  <c r="M857" i="156"/>
  <c r="L857" i="156"/>
  <c r="K857" i="156"/>
  <c r="O856" i="156"/>
  <c r="M856" i="156"/>
  <c r="L856" i="156"/>
  <c r="K856" i="156"/>
  <c r="O855" i="156"/>
  <c r="M855" i="156"/>
  <c r="L855" i="156"/>
  <c r="K855" i="156"/>
  <c r="O854" i="156"/>
  <c r="M854" i="156"/>
  <c r="L854" i="156"/>
  <c r="K854" i="156"/>
  <c r="O853" i="156"/>
  <c r="M853" i="156"/>
  <c r="L853" i="156"/>
  <c r="K853" i="156"/>
  <c r="O852" i="156"/>
  <c r="M852" i="156"/>
  <c r="L852" i="156"/>
  <c r="K852" i="156"/>
  <c r="O851" i="156"/>
  <c r="M851" i="156"/>
  <c r="L851" i="156"/>
  <c r="K851" i="156"/>
  <c r="O850" i="156"/>
  <c r="O885" i="156" s="1"/>
  <c r="M850" i="156"/>
  <c r="L850" i="156"/>
  <c r="K850" i="156"/>
  <c r="O846" i="156"/>
  <c r="M846" i="156"/>
  <c r="L846" i="156"/>
  <c r="K846" i="156"/>
  <c r="O845" i="156"/>
  <c r="M845" i="156"/>
  <c r="L845" i="156"/>
  <c r="K845" i="156"/>
  <c r="O844" i="156"/>
  <c r="M844" i="156"/>
  <c r="L844" i="156"/>
  <c r="K844" i="156"/>
  <c r="O843" i="156"/>
  <c r="M843" i="156"/>
  <c r="L843" i="156"/>
  <c r="K843" i="156"/>
  <c r="O842" i="156"/>
  <c r="M842" i="156"/>
  <c r="L842" i="156"/>
  <c r="K842" i="156"/>
  <c r="O841" i="156"/>
  <c r="M841" i="156"/>
  <c r="L841" i="156"/>
  <c r="K841" i="156"/>
  <c r="O840" i="156"/>
  <c r="M840" i="156"/>
  <c r="L840" i="156"/>
  <c r="K840" i="156"/>
  <c r="O839" i="156"/>
  <c r="M839" i="156"/>
  <c r="L839" i="156"/>
  <c r="K839" i="156"/>
  <c r="O838" i="156"/>
  <c r="M838" i="156"/>
  <c r="L838" i="156"/>
  <c r="K838" i="156"/>
  <c r="O837" i="156"/>
  <c r="M837" i="156"/>
  <c r="L837" i="156"/>
  <c r="K837" i="156"/>
  <c r="O836" i="156"/>
  <c r="M836" i="156"/>
  <c r="L836" i="156"/>
  <c r="K836" i="156"/>
  <c r="O835" i="156"/>
  <c r="M835" i="156"/>
  <c r="L835" i="156"/>
  <c r="K835" i="156"/>
  <c r="O834" i="156"/>
  <c r="M834" i="156"/>
  <c r="L834" i="156"/>
  <c r="K834" i="156"/>
  <c r="O833" i="156"/>
  <c r="M833" i="156"/>
  <c r="L833" i="156"/>
  <c r="K833" i="156"/>
  <c r="O832" i="156"/>
  <c r="M832" i="156"/>
  <c r="L832" i="156"/>
  <c r="K832" i="156"/>
  <c r="O831" i="156"/>
  <c r="M831" i="156"/>
  <c r="L831" i="156"/>
  <c r="K831" i="156"/>
  <c r="O830" i="156"/>
  <c r="M830" i="156"/>
  <c r="L830" i="156"/>
  <c r="K830" i="156"/>
  <c r="O829" i="156"/>
  <c r="M829" i="156"/>
  <c r="L829" i="156"/>
  <c r="K829" i="156"/>
  <c r="O828" i="156"/>
  <c r="M828" i="156"/>
  <c r="L828" i="156"/>
  <c r="K828" i="156"/>
  <c r="O827" i="156"/>
  <c r="M827" i="156"/>
  <c r="L827" i="156"/>
  <c r="K827" i="156"/>
  <c r="O826" i="156"/>
  <c r="M826" i="156"/>
  <c r="L826" i="156"/>
  <c r="K826" i="156"/>
  <c r="O825" i="156"/>
  <c r="M825" i="156"/>
  <c r="L825" i="156"/>
  <c r="K825" i="156"/>
  <c r="O824" i="156"/>
  <c r="M824" i="156"/>
  <c r="L824" i="156"/>
  <c r="K824" i="156"/>
  <c r="O823" i="156"/>
  <c r="M823" i="156"/>
  <c r="L823" i="156"/>
  <c r="K823" i="156"/>
  <c r="O822" i="156"/>
  <c r="M822" i="156"/>
  <c r="L822" i="156"/>
  <c r="K822" i="156"/>
  <c r="O821" i="156"/>
  <c r="M821" i="156"/>
  <c r="L821" i="156"/>
  <c r="K821" i="156"/>
  <c r="O820" i="156"/>
  <c r="M820" i="156"/>
  <c r="L820" i="156"/>
  <c r="K820" i="156"/>
  <c r="O819" i="156"/>
  <c r="M819" i="156"/>
  <c r="L819" i="156"/>
  <c r="K819" i="156"/>
  <c r="O818" i="156"/>
  <c r="M818" i="156"/>
  <c r="L818" i="156"/>
  <c r="K818" i="156"/>
  <c r="O817" i="156"/>
  <c r="M817" i="156"/>
  <c r="L817" i="156"/>
  <c r="K817" i="156"/>
  <c r="O816" i="156"/>
  <c r="M816" i="156"/>
  <c r="L816" i="156"/>
  <c r="K816" i="156"/>
  <c r="O815" i="156"/>
  <c r="M815" i="156"/>
  <c r="L815" i="156"/>
  <c r="K815" i="156"/>
  <c r="O814" i="156"/>
  <c r="M814" i="156"/>
  <c r="L814" i="156"/>
  <c r="K814" i="156"/>
  <c r="O813" i="156"/>
  <c r="M813" i="156"/>
  <c r="L813" i="156"/>
  <c r="K813" i="156"/>
  <c r="O812" i="156"/>
  <c r="O847" i="156" s="1"/>
  <c r="M812" i="156"/>
  <c r="L812" i="156"/>
  <c r="K812" i="156"/>
  <c r="O808" i="156"/>
  <c r="M808" i="156"/>
  <c r="L808" i="156"/>
  <c r="K808" i="156"/>
  <c r="O807" i="156"/>
  <c r="M807" i="156"/>
  <c r="L807" i="156"/>
  <c r="K807" i="156"/>
  <c r="O806" i="156"/>
  <c r="M806" i="156"/>
  <c r="L806" i="156"/>
  <c r="K806" i="156"/>
  <c r="O805" i="156"/>
  <c r="M805" i="156"/>
  <c r="L805" i="156"/>
  <c r="K805" i="156"/>
  <c r="O804" i="156"/>
  <c r="M804" i="156"/>
  <c r="L804" i="156"/>
  <c r="K804" i="156"/>
  <c r="O803" i="156"/>
  <c r="M803" i="156"/>
  <c r="L803" i="156"/>
  <c r="K803" i="156"/>
  <c r="O802" i="156"/>
  <c r="M802" i="156"/>
  <c r="L802" i="156"/>
  <c r="K802" i="156"/>
  <c r="O801" i="156"/>
  <c r="M801" i="156"/>
  <c r="L801" i="156"/>
  <c r="K801" i="156"/>
  <c r="O800" i="156"/>
  <c r="M800" i="156"/>
  <c r="L800" i="156"/>
  <c r="K800" i="156"/>
  <c r="O799" i="156"/>
  <c r="M799" i="156"/>
  <c r="L799" i="156"/>
  <c r="K799" i="156"/>
  <c r="O798" i="156"/>
  <c r="M798" i="156"/>
  <c r="L798" i="156"/>
  <c r="K798" i="156"/>
  <c r="O797" i="156"/>
  <c r="M797" i="156"/>
  <c r="L797" i="156"/>
  <c r="K797" i="156"/>
  <c r="O796" i="156"/>
  <c r="M796" i="156"/>
  <c r="L796" i="156"/>
  <c r="K796" i="156"/>
  <c r="O795" i="156"/>
  <c r="M795" i="156"/>
  <c r="L795" i="156"/>
  <c r="K795" i="156"/>
  <c r="O794" i="156"/>
  <c r="M794" i="156"/>
  <c r="L794" i="156"/>
  <c r="K794" i="156"/>
  <c r="O793" i="156"/>
  <c r="M793" i="156"/>
  <c r="L793" i="156"/>
  <c r="K793" i="156"/>
  <c r="O792" i="156"/>
  <c r="M792" i="156"/>
  <c r="L792" i="156"/>
  <c r="K792" i="156"/>
  <c r="O791" i="156"/>
  <c r="M791" i="156"/>
  <c r="L791" i="156"/>
  <c r="K791" i="156"/>
  <c r="O790" i="156"/>
  <c r="M790" i="156"/>
  <c r="L790" i="156"/>
  <c r="K790" i="156"/>
  <c r="O789" i="156"/>
  <c r="M789" i="156"/>
  <c r="L789" i="156"/>
  <c r="K789" i="156"/>
  <c r="O788" i="156"/>
  <c r="M788" i="156"/>
  <c r="L788" i="156"/>
  <c r="K788" i="156"/>
  <c r="O787" i="156"/>
  <c r="M787" i="156"/>
  <c r="L787" i="156"/>
  <c r="K787" i="156"/>
  <c r="O786" i="156"/>
  <c r="M786" i="156"/>
  <c r="L786" i="156"/>
  <c r="K786" i="156"/>
  <c r="O785" i="156"/>
  <c r="M785" i="156"/>
  <c r="L785" i="156"/>
  <c r="K785" i="156"/>
  <c r="O784" i="156"/>
  <c r="M784" i="156"/>
  <c r="L784" i="156"/>
  <c r="K784" i="156"/>
  <c r="O783" i="156"/>
  <c r="M783" i="156"/>
  <c r="L783" i="156"/>
  <c r="K783" i="156"/>
  <c r="O782" i="156"/>
  <c r="M782" i="156"/>
  <c r="L782" i="156"/>
  <c r="K782" i="156"/>
  <c r="O781" i="156"/>
  <c r="M781" i="156"/>
  <c r="L781" i="156"/>
  <c r="K781" i="156"/>
  <c r="O780" i="156"/>
  <c r="M780" i="156"/>
  <c r="L780" i="156"/>
  <c r="K780" i="156"/>
  <c r="O779" i="156"/>
  <c r="M779" i="156"/>
  <c r="L779" i="156"/>
  <c r="K779" i="156"/>
  <c r="O778" i="156"/>
  <c r="M778" i="156"/>
  <c r="L778" i="156"/>
  <c r="K778" i="156"/>
  <c r="O777" i="156"/>
  <c r="M777" i="156"/>
  <c r="L777" i="156"/>
  <c r="K777" i="156"/>
  <c r="O776" i="156"/>
  <c r="M776" i="156"/>
  <c r="L776" i="156"/>
  <c r="K776" i="156"/>
  <c r="O775" i="156"/>
  <c r="M775" i="156"/>
  <c r="L775" i="156"/>
  <c r="K775" i="156"/>
  <c r="O774" i="156"/>
  <c r="M774" i="156"/>
  <c r="L774" i="156"/>
  <c r="K774" i="156"/>
  <c r="O773" i="156"/>
  <c r="O809" i="156" s="1"/>
  <c r="M773" i="156"/>
  <c r="L773" i="156"/>
  <c r="K773" i="156"/>
  <c r="O768" i="156"/>
  <c r="M768" i="156"/>
  <c r="L768" i="156"/>
  <c r="K768" i="156"/>
  <c r="O767" i="156"/>
  <c r="M767" i="156"/>
  <c r="L767" i="156"/>
  <c r="K767" i="156"/>
  <c r="O766" i="156"/>
  <c r="M766" i="156"/>
  <c r="L766" i="156"/>
  <c r="K766" i="156"/>
  <c r="O765" i="156"/>
  <c r="M765" i="156"/>
  <c r="L765" i="156"/>
  <c r="K765" i="156"/>
  <c r="O764" i="156"/>
  <c r="M764" i="156"/>
  <c r="L764" i="156"/>
  <c r="K764" i="156"/>
  <c r="O763" i="156"/>
  <c r="M763" i="156"/>
  <c r="L763" i="156"/>
  <c r="K763" i="156"/>
  <c r="O762" i="156"/>
  <c r="M762" i="156"/>
  <c r="L762" i="156"/>
  <c r="K762" i="156"/>
  <c r="O761" i="156"/>
  <c r="M761" i="156"/>
  <c r="L761" i="156"/>
  <c r="K761" i="156"/>
  <c r="O760" i="156"/>
  <c r="M760" i="156"/>
  <c r="L760" i="156"/>
  <c r="K760" i="156"/>
  <c r="O759" i="156"/>
  <c r="M759" i="156"/>
  <c r="L759" i="156"/>
  <c r="K759" i="156"/>
  <c r="O758" i="156"/>
  <c r="M758" i="156"/>
  <c r="L758" i="156"/>
  <c r="K758" i="156"/>
  <c r="O757" i="156"/>
  <c r="M757" i="156"/>
  <c r="L757" i="156"/>
  <c r="K757" i="156"/>
  <c r="O756" i="156"/>
  <c r="M756" i="156"/>
  <c r="L756" i="156"/>
  <c r="K756" i="156"/>
  <c r="O755" i="156"/>
  <c r="M755" i="156"/>
  <c r="L755" i="156"/>
  <c r="K755" i="156"/>
  <c r="O754" i="156"/>
  <c r="M754" i="156"/>
  <c r="L754" i="156"/>
  <c r="K754" i="156"/>
  <c r="O753" i="156"/>
  <c r="M753" i="156"/>
  <c r="L753" i="156"/>
  <c r="K753" i="156"/>
  <c r="O752" i="156"/>
  <c r="M752" i="156"/>
  <c r="L752" i="156"/>
  <c r="K752" i="156"/>
  <c r="O751" i="156"/>
  <c r="M751" i="156"/>
  <c r="L751" i="156"/>
  <c r="K751" i="156"/>
  <c r="O750" i="156"/>
  <c r="M750" i="156"/>
  <c r="L750" i="156"/>
  <c r="K750" i="156"/>
  <c r="O749" i="156"/>
  <c r="M749" i="156"/>
  <c r="L749" i="156"/>
  <c r="K749" i="156"/>
  <c r="O748" i="156"/>
  <c r="M748" i="156"/>
  <c r="L748" i="156"/>
  <c r="K748" i="156"/>
  <c r="O747" i="156"/>
  <c r="M747" i="156"/>
  <c r="L747" i="156"/>
  <c r="K747" i="156"/>
  <c r="O746" i="156"/>
  <c r="M746" i="156"/>
  <c r="L746" i="156"/>
  <c r="K746" i="156"/>
  <c r="O745" i="156"/>
  <c r="M745" i="156"/>
  <c r="L745" i="156"/>
  <c r="K745" i="156"/>
  <c r="O744" i="156"/>
  <c r="M744" i="156"/>
  <c r="L744" i="156"/>
  <c r="K744" i="156"/>
  <c r="O743" i="156"/>
  <c r="M743" i="156"/>
  <c r="L743" i="156"/>
  <c r="K743" i="156"/>
  <c r="O742" i="156"/>
  <c r="M742" i="156"/>
  <c r="L742" i="156"/>
  <c r="K742" i="156"/>
  <c r="O741" i="156"/>
  <c r="M741" i="156"/>
  <c r="L741" i="156"/>
  <c r="K741" i="156"/>
  <c r="O740" i="156"/>
  <c r="M740" i="156"/>
  <c r="L740" i="156"/>
  <c r="K740" i="156"/>
  <c r="O739" i="156"/>
  <c r="M739" i="156"/>
  <c r="L739" i="156"/>
  <c r="K739" i="156"/>
  <c r="O738" i="156"/>
  <c r="M738" i="156"/>
  <c r="L738" i="156"/>
  <c r="K738" i="156"/>
  <c r="O737" i="156"/>
  <c r="M737" i="156"/>
  <c r="L737" i="156"/>
  <c r="K737" i="156"/>
  <c r="O736" i="156"/>
  <c r="M736" i="156"/>
  <c r="L736" i="156"/>
  <c r="K736" i="156"/>
  <c r="O735" i="156"/>
  <c r="M735" i="156"/>
  <c r="L735" i="156"/>
  <c r="K735" i="156"/>
  <c r="O734" i="156"/>
  <c r="M734" i="156"/>
  <c r="L734" i="156"/>
  <c r="K734" i="156"/>
  <c r="O733" i="156"/>
  <c r="O769" i="156" s="1"/>
  <c r="M733" i="156"/>
  <c r="L733" i="156"/>
  <c r="K733" i="156"/>
  <c r="O729" i="156"/>
  <c r="M729" i="156"/>
  <c r="L729" i="156"/>
  <c r="O728" i="156"/>
  <c r="M728" i="156"/>
  <c r="L728" i="156"/>
  <c r="K728" i="156"/>
  <c r="O727" i="156"/>
  <c r="M727" i="156"/>
  <c r="L727" i="156"/>
  <c r="K727" i="156"/>
  <c r="O726" i="156"/>
  <c r="M726" i="156"/>
  <c r="L726" i="156"/>
  <c r="K726" i="156"/>
  <c r="O725" i="156"/>
  <c r="M725" i="156"/>
  <c r="L725" i="156"/>
  <c r="K725" i="156"/>
  <c r="O724" i="156"/>
  <c r="M724" i="156"/>
  <c r="L724" i="156"/>
  <c r="K724" i="156"/>
  <c r="O723" i="156"/>
  <c r="M723" i="156"/>
  <c r="L723" i="156"/>
  <c r="K723" i="156"/>
  <c r="O722" i="156"/>
  <c r="M722" i="156"/>
  <c r="L722" i="156"/>
  <c r="K722" i="156"/>
  <c r="O721" i="156"/>
  <c r="M721" i="156"/>
  <c r="L721" i="156"/>
  <c r="K721" i="156"/>
  <c r="O720" i="156"/>
  <c r="M720" i="156"/>
  <c r="L720" i="156"/>
  <c r="K720" i="156"/>
  <c r="O719" i="156"/>
  <c r="M719" i="156"/>
  <c r="L719" i="156"/>
  <c r="K719" i="156"/>
  <c r="O718" i="156"/>
  <c r="M718" i="156"/>
  <c r="L718" i="156"/>
  <c r="K718" i="156"/>
  <c r="O717" i="156"/>
  <c r="M717" i="156"/>
  <c r="L717" i="156"/>
  <c r="K717" i="156"/>
  <c r="O716" i="156"/>
  <c r="M716" i="156"/>
  <c r="L716" i="156"/>
  <c r="K716" i="156"/>
  <c r="O715" i="156"/>
  <c r="M715" i="156"/>
  <c r="L715" i="156"/>
  <c r="K715" i="156"/>
  <c r="O714" i="156"/>
  <c r="M714" i="156"/>
  <c r="L714" i="156"/>
  <c r="K714" i="156"/>
  <c r="O713" i="156"/>
  <c r="M713" i="156"/>
  <c r="L713" i="156"/>
  <c r="K713" i="156"/>
  <c r="O712" i="156"/>
  <c r="M712" i="156"/>
  <c r="L712" i="156"/>
  <c r="K712" i="156"/>
  <c r="O711" i="156"/>
  <c r="M711" i="156"/>
  <c r="L711" i="156"/>
  <c r="K711" i="156"/>
  <c r="O710" i="156"/>
  <c r="M710" i="156"/>
  <c r="L710" i="156"/>
  <c r="K710" i="156"/>
  <c r="O709" i="156"/>
  <c r="M709" i="156"/>
  <c r="L709" i="156"/>
  <c r="K709" i="156"/>
  <c r="O708" i="156"/>
  <c r="M708" i="156"/>
  <c r="L708" i="156"/>
  <c r="K708" i="156"/>
  <c r="O707" i="156"/>
  <c r="M707" i="156"/>
  <c r="L707" i="156"/>
  <c r="K707" i="156"/>
  <c r="O706" i="156"/>
  <c r="M706" i="156"/>
  <c r="L706" i="156"/>
  <c r="K706" i="156"/>
  <c r="O705" i="156"/>
  <c r="M705" i="156"/>
  <c r="L705" i="156"/>
  <c r="K705" i="156"/>
  <c r="O704" i="156"/>
  <c r="M704" i="156"/>
  <c r="L704" i="156"/>
  <c r="K704" i="156"/>
  <c r="O703" i="156"/>
  <c r="M703" i="156"/>
  <c r="L703" i="156"/>
  <c r="K703" i="156"/>
  <c r="O702" i="156"/>
  <c r="M702" i="156"/>
  <c r="L702" i="156"/>
  <c r="K702" i="156"/>
  <c r="O701" i="156"/>
  <c r="M701" i="156"/>
  <c r="L701" i="156"/>
  <c r="K701" i="156"/>
  <c r="O700" i="156"/>
  <c r="M700" i="156"/>
  <c r="L700" i="156"/>
  <c r="K700" i="156"/>
  <c r="O699" i="156"/>
  <c r="M699" i="156"/>
  <c r="L699" i="156"/>
  <c r="K699" i="156"/>
  <c r="O698" i="156"/>
  <c r="M698" i="156"/>
  <c r="L698" i="156"/>
  <c r="K698" i="156"/>
  <c r="N694" i="156"/>
  <c r="O694" i="156" s="1"/>
  <c r="N693" i="156"/>
  <c r="O693" i="156" s="1"/>
  <c r="N692" i="156"/>
  <c r="O692" i="156" s="1"/>
  <c r="N691" i="156"/>
  <c r="O691" i="156" s="1"/>
  <c r="N690" i="156"/>
  <c r="O690" i="156" s="1"/>
  <c r="N689" i="156"/>
  <c r="O689" i="156" s="1"/>
  <c r="N688" i="156"/>
  <c r="O688" i="156" s="1"/>
  <c r="N687" i="156"/>
  <c r="O687" i="156" s="1"/>
  <c r="N686" i="156"/>
  <c r="O686" i="156" s="1"/>
  <c r="N685" i="156"/>
  <c r="O685" i="156" s="1"/>
  <c r="N684" i="156"/>
  <c r="O684" i="156" s="1"/>
  <c r="N679" i="156"/>
  <c r="O679" i="156" s="1"/>
  <c r="N678" i="156"/>
  <c r="O678" i="156" s="1"/>
  <c r="N677" i="156"/>
  <c r="O677" i="156" s="1"/>
  <c r="N676" i="156"/>
  <c r="O676" i="156" s="1"/>
  <c r="N675" i="156"/>
  <c r="O675" i="156" s="1"/>
  <c r="N674" i="156"/>
  <c r="O674" i="156" s="1"/>
  <c r="N673" i="156"/>
  <c r="O673" i="156" s="1"/>
  <c r="N672" i="156"/>
  <c r="O672" i="156" s="1"/>
  <c r="N671" i="156"/>
  <c r="O671" i="156" s="1"/>
  <c r="N670" i="156"/>
  <c r="O670" i="156" s="1"/>
  <c r="N669" i="156"/>
  <c r="O669" i="156" s="1"/>
  <c r="N668" i="156"/>
  <c r="O668" i="156" s="1"/>
  <c r="N667" i="156"/>
  <c r="O667" i="156" s="1"/>
  <c r="N666" i="156"/>
  <c r="O666" i="156" s="1"/>
  <c r="N665" i="156"/>
  <c r="O665" i="156" s="1"/>
  <c r="N664" i="156"/>
  <c r="O664" i="156" s="1"/>
  <c r="N663" i="156"/>
  <c r="O663" i="156" s="1"/>
  <c r="N662" i="156"/>
  <c r="O662" i="156" s="1"/>
  <c r="N661" i="156"/>
  <c r="O661" i="156" s="1"/>
  <c r="N660" i="156"/>
  <c r="O660" i="156" s="1"/>
  <c r="O657" i="156"/>
  <c r="N555" i="156"/>
  <c r="J555" i="156"/>
  <c r="N554" i="156"/>
  <c r="J554" i="156"/>
  <c r="N553" i="156"/>
  <c r="J553" i="156"/>
  <c r="N552" i="156"/>
  <c r="J552" i="156"/>
  <c r="N551" i="156"/>
  <c r="J551" i="156"/>
  <c r="N550" i="156"/>
  <c r="J550" i="156"/>
  <c r="N549" i="156"/>
  <c r="J549" i="156"/>
  <c r="N548" i="156"/>
  <c r="J548" i="156"/>
  <c r="N547" i="156"/>
  <c r="J547" i="156"/>
  <c r="N546" i="156"/>
  <c r="J546" i="156"/>
  <c r="N545" i="156"/>
  <c r="J545" i="156"/>
  <c r="N544" i="156"/>
  <c r="J544" i="156"/>
  <c r="N543" i="156"/>
  <c r="J543" i="156"/>
  <c r="N542" i="156"/>
  <c r="J542" i="156"/>
  <c r="N541" i="156"/>
  <c r="J541" i="156"/>
  <c r="N540" i="156"/>
  <c r="J540" i="156"/>
  <c r="N539" i="156"/>
  <c r="J539" i="156"/>
  <c r="N538" i="156"/>
  <c r="J538" i="156"/>
  <c r="N537" i="156"/>
  <c r="J537" i="156"/>
  <c r="N536" i="156"/>
  <c r="J536" i="156"/>
  <c r="N535" i="156"/>
  <c r="J535" i="156"/>
  <c r="N534" i="156"/>
  <c r="J534" i="156"/>
  <c r="N533" i="156"/>
  <c r="J533" i="156"/>
  <c r="N532" i="156"/>
  <c r="J532" i="156"/>
  <c r="N531" i="156"/>
  <c r="J531" i="156"/>
  <c r="N530" i="156"/>
  <c r="J530" i="156"/>
  <c r="N529" i="156"/>
  <c r="J529" i="156"/>
  <c r="N528" i="156"/>
  <c r="J528" i="156"/>
  <c r="N527" i="156"/>
  <c r="J527" i="156"/>
  <c r="N526" i="156"/>
  <c r="J526" i="156"/>
  <c r="N525" i="156"/>
  <c r="J525" i="156"/>
  <c r="N524" i="156"/>
  <c r="J524" i="156"/>
  <c r="N523" i="156"/>
  <c r="J523" i="156"/>
  <c r="N522" i="156"/>
  <c r="J522" i="156"/>
  <c r="N521" i="156"/>
  <c r="J521" i="156"/>
  <c r="N520" i="156"/>
  <c r="J520" i="156"/>
  <c r="N519" i="156"/>
  <c r="J519" i="156"/>
  <c r="N518" i="156"/>
  <c r="J518" i="156"/>
  <c r="N517" i="156"/>
  <c r="J517" i="156"/>
  <c r="N516" i="156"/>
  <c r="J516" i="156"/>
  <c r="N515" i="156"/>
  <c r="J515" i="156"/>
  <c r="N514" i="156"/>
  <c r="J514" i="156"/>
  <c r="N513" i="156"/>
  <c r="J513" i="156"/>
  <c r="N512" i="156"/>
  <c r="J512" i="156"/>
  <c r="N511" i="156"/>
  <c r="J511" i="156"/>
  <c r="N510" i="156"/>
  <c r="J510" i="156"/>
  <c r="N509" i="156"/>
  <c r="J509" i="156"/>
  <c r="N508" i="156"/>
  <c r="J508" i="156"/>
  <c r="N507" i="156"/>
  <c r="J507" i="156"/>
  <c r="N506" i="156"/>
  <c r="J506" i="156"/>
  <c r="N505" i="156"/>
  <c r="J505" i="156"/>
  <c r="N504" i="156"/>
  <c r="J504" i="156"/>
  <c r="N503" i="156"/>
  <c r="J503" i="156"/>
  <c r="N502" i="156"/>
  <c r="J502" i="156"/>
  <c r="N501" i="156"/>
  <c r="J501" i="156"/>
  <c r="N500" i="156"/>
  <c r="J500" i="156"/>
  <c r="N499" i="156"/>
  <c r="J499" i="156"/>
  <c r="N498" i="156"/>
  <c r="J498" i="156"/>
  <c r="N497" i="156"/>
  <c r="J497" i="156"/>
  <c r="N496" i="156"/>
  <c r="J496" i="156"/>
  <c r="N495" i="156"/>
  <c r="J495" i="156"/>
  <c r="N494" i="156"/>
  <c r="J494" i="156"/>
  <c r="N493" i="156"/>
  <c r="J493" i="156"/>
  <c r="N492" i="156"/>
  <c r="J492" i="156"/>
  <c r="N491" i="156"/>
  <c r="J491" i="156"/>
  <c r="N490" i="156"/>
  <c r="J490" i="156"/>
  <c r="N489" i="156"/>
  <c r="J489" i="156"/>
  <c r="N488" i="156"/>
  <c r="J488" i="156"/>
  <c r="N487" i="156"/>
  <c r="J487" i="156"/>
  <c r="N486" i="156"/>
  <c r="J486" i="156"/>
  <c r="N485" i="156"/>
  <c r="J485" i="156"/>
  <c r="N484" i="156"/>
  <c r="J484" i="156"/>
  <c r="N483" i="156"/>
  <c r="J483" i="156"/>
  <c r="N482" i="156"/>
  <c r="J482" i="156"/>
  <c r="N481" i="156"/>
  <c r="J481" i="156"/>
  <c r="N480" i="156"/>
  <c r="J480" i="156"/>
  <c r="N479" i="156"/>
  <c r="J479" i="156"/>
  <c r="N478" i="156"/>
  <c r="J478" i="156"/>
  <c r="N477" i="156"/>
  <c r="J477" i="156"/>
  <c r="N476" i="156"/>
  <c r="J476" i="156"/>
  <c r="N475" i="156"/>
  <c r="J475" i="156"/>
  <c r="N474" i="156"/>
  <c r="J474" i="156"/>
  <c r="N473" i="156"/>
  <c r="J473" i="156"/>
  <c r="N472" i="156"/>
  <c r="J472" i="156"/>
  <c r="N471" i="156"/>
  <c r="J471" i="156"/>
  <c r="N470" i="156"/>
  <c r="J470" i="156"/>
  <c r="N469" i="156"/>
  <c r="O469" i="156" s="1"/>
  <c r="J469" i="156"/>
  <c r="N468" i="156"/>
  <c r="J468" i="156"/>
  <c r="N467" i="156"/>
  <c r="J467" i="156"/>
  <c r="N466" i="156"/>
  <c r="J466" i="156"/>
  <c r="N465" i="156"/>
  <c r="J465" i="156"/>
  <c r="N464" i="156"/>
  <c r="J464" i="156"/>
  <c r="N463" i="156"/>
  <c r="J463" i="156"/>
  <c r="N462" i="156"/>
  <c r="J462" i="156"/>
  <c r="N461" i="156"/>
  <c r="J461" i="156"/>
  <c r="N460" i="156"/>
  <c r="J460" i="156"/>
  <c r="N459" i="156"/>
  <c r="J459" i="156"/>
  <c r="N458" i="156"/>
  <c r="J458" i="156"/>
  <c r="O458" i="156" s="1"/>
  <c r="N457" i="156"/>
  <c r="J457" i="156"/>
  <c r="N456" i="156"/>
  <c r="J456" i="156"/>
  <c r="N455" i="156"/>
  <c r="J455" i="156"/>
  <c r="N454" i="156"/>
  <c r="J454" i="156"/>
  <c r="N453" i="156"/>
  <c r="J453" i="156"/>
  <c r="N452" i="156"/>
  <c r="J452" i="156"/>
  <c r="N451" i="156"/>
  <c r="J451" i="156"/>
  <c r="N450" i="156"/>
  <c r="J450" i="156"/>
  <c r="N449" i="156"/>
  <c r="J449" i="156"/>
  <c r="N448" i="156"/>
  <c r="J448" i="156"/>
  <c r="N447" i="156"/>
  <c r="J447" i="156"/>
  <c r="N446" i="156"/>
  <c r="J446" i="156"/>
  <c r="N445" i="156"/>
  <c r="J445" i="156"/>
  <c r="N444" i="156"/>
  <c r="J444" i="156"/>
  <c r="N443" i="156"/>
  <c r="J443" i="156"/>
  <c r="N442" i="156"/>
  <c r="J442" i="156"/>
  <c r="N441" i="156"/>
  <c r="J441" i="156"/>
  <c r="N440" i="156"/>
  <c r="J440" i="156"/>
  <c r="N439" i="156"/>
  <c r="J439" i="156"/>
  <c r="N438" i="156"/>
  <c r="J438" i="156"/>
  <c r="N437" i="156"/>
  <c r="J437" i="156"/>
  <c r="N436" i="156"/>
  <c r="J436" i="156"/>
  <c r="N435" i="156"/>
  <c r="J435" i="156"/>
  <c r="N434" i="156"/>
  <c r="J434" i="156"/>
  <c r="N433" i="156"/>
  <c r="J433" i="156"/>
  <c r="N432" i="156"/>
  <c r="J432" i="156"/>
  <c r="N431" i="156"/>
  <c r="J431" i="156"/>
  <c r="N430" i="156"/>
  <c r="J430" i="156"/>
  <c r="N429" i="156"/>
  <c r="J429" i="156"/>
  <c r="N428" i="156"/>
  <c r="J428" i="156"/>
  <c r="N427" i="156"/>
  <c r="J427" i="156"/>
  <c r="N426" i="156"/>
  <c r="J426" i="156"/>
  <c r="N425" i="156"/>
  <c r="J425" i="156"/>
  <c r="N424" i="156"/>
  <c r="J424" i="156"/>
  <c r="N423" i="156"/>
  <c r="J423" i="156"/>
  <c r="N422" i="156"/>
  <c r="J422" i="156"/>
  <c r="N421" i="156"/>
  <c r="J421" i="156"/>
  <c r="N420" i="156"/>
  <c r="J420" i="156"/>
  <c r="N419" i="156"/>
  <c r="J419" i="156"/>
  <c r="N418" i="156"/>
  <c r="J418" i="156"/>
  <c r="N417" i="156"/>
  <c r="J417" i="156"/>
  <c r="N416" i="156"/>
  <c r="J416" i="156"/>
  <c r="N415" i="156"/>
  <c r="J415" i="156"/>
  <c r="N414" i="156"/>
  <c r="J414" i="156"/>
  <c r="N413" i="156"/>
  <c r="J413" i="156"/>
  <c r="N412" i="156"/>
  <c r="J412" i="156"/>
  <c r="N411" i="156"/>
  <c r="J411" i="156"/>
  <c r="N410" i="156"/>
  <c r="J410" i="156"/>
  <c r="N405" i="156"/>
  <c r="O405" i="156" s="1"/>
  <c r="N404" i="156"/>
  <c r="O404" i="156" s="1"/>
  <c r="N403" i="156"/>
  <c r="O403" i="156" s="1"/>
  <c r="N402" i="156"/>
  <c r="O402" i="156" s="1"/>
  <c r="N401" i="156"/>
  <c r="O401" i="156" s="1"/>
  <c r="N400" i="156"/>
  <c r="O400" i="156" s="1"/>
  <c r="N399" i="156"/>
  <c r="O399" i="156" s="1"/>
  <c r="N398" i="156"/>
  <c r="O398" i="156" s="1"/>
  <c r="N397" i="156"/>
  <c r="O397" i="156" s="1"/>
  <c r="N396" i="156"/>
  <c r="O396" i="156" s="1"/>
  <c r="N395" i="156"/>
  <c r="O395" i="156" s="1"/>
  <c r="N394" i="156"/>
  <c r="O394" i="156" s="1"/>
  <c r="N393" i="156"/>
  <c r="O393" i="156" s="1"/>
  <c r="N392" i="156"/>
  <c r="O392" i="156" s="1"/>
  <c r="N391" i="156"/>
  <c r="O391" i="156" s="1"/>
  <c r="N390" i="156"/>
  <c r="O390" i="156" s="1"/>
  <c r="N389" i="156"/>
  <c r="O389" i="156" s="1"/>
  <c r="N388" i="156"/>
  <c r="O388" i="156" s="1"/>
  <c r="N387" i="156"/>
  <c r="O387" i="156" s="1"/>
  <c r="N386" i="156"/>
  <c r="O386" i="156" s="1"/>
  <c r="N385" i="156"/>
  <c r="O385" i="156" s="1"/>
  <c r="N384" i="156"/>
  <c r="O384" i="156" s="1"/>
  <c r="N383" i="156"/>
  <c r="O383" i="156" s="1"/>
  <c r="N382" i="156"/>
  <c r="O382" i="156" s="1"/>
  <c r="N381" i="156"/>
  <c r="O381" i="156" s="1"/>
  <c r="N380" i="156"/>
  <c r="O380" i="156" s="1"/>
  <c r="N379" i="156"/>
  <c r="O379" i="156" s="1"/>
  <c r="N378" i="156"/>
  <c r="O378" i="156" s="1"/>
  <c r="N377" i="156"/>
  <c r="O377" i="156" s="1"/>
  <c r="N376" i="156"/>
  <c r="O376" i="156" s="1"/>
  <c r="N375" i="156"/>
  <c r="O375" i="156" s="1"/>
  <c r="N374" i="156"/>
  <c r="O374" i="156" s="1"/>
  <c r="N373" i="156"/>
  <c r="O373" i="156" s="1"/>
  <c r="N372" i="156"/>
  <c r="O372" i="156" s="1"/>
  <c r="N371" i="156"/>
  <c r="O371" i="156" s="1"/>
  <c r="N370" i="156"/>
  <c r="O370" i="156" s="1"/>
  <c r="N369" i="156"/>
  <c r="O369" i="156" s="1"/>
  <c r="N368" i="156"/>
  <c r="O368" i="156" s="1"/>
  <c r="N367" i="156"/>
  <c r="O367" i="156" s="1"/>
  <c r="N366" i="156"/>
  <c r="O366" i="156" s="1"/>
  <c r="N365" i="156"/>
  <c r="O365" i="156" s="1"/>
  <c r="N364" i="156"/>
  <c r="O364" i="156" s="1"/>
  <c r="N363" i="156"/>
  <c r="O363" i="156" s="1"/>
  <c r="N362" i="156"/>
  <c r="O362" i="156" s="1"/>
  <c r="N361" i="156"/>
  <c r="O361" i="156" s="1"/>
  <c r="N360" i="156"/>
  <c r="O360" i="156" s="1"/>
  <c r="N359" i="156"/>
  <c r="O359" i="156" s="1"/>
  <c r="N358" i="156"/>
  <c r="O358" i="156" s="1"/>
  <c r="N357" i="156"/>
  <c r="O357" i="156" s="1"/>
  <c r="N356" i="156"/>
  <c r="O356" i="156" s="1"/>
  <c r="N355" i="156"/>
  <c r="O355" i="156" s="1"/>
  <c r="N354" i="156"/>
  <c r="O354" i="156" s="1"/>
  <c r="N353" i="156"/>
  <c r="O353" i="156" s="1"/>
  <c r="N352" i="156"/>
  <c r="O352" i="156" s="1"/>
  <c r="N351" i="156"/>
  <c r="O351" i="156" s="1"/>
  <c r="N350" i="156"/>
  <c r="O350" i="156" s="1"/>
  <c r="N349" i="156"/>
  <c r="O349" i="156" s="1"/>
  <c r="N348" i="156"/>
  <c r="O348" i="156" s="1"/>
  <c r="N347" i="156"/>
  <c r="O347" i="156" s="1"/>
  <c r="N346" i="156"/>
  <c r="O346" i="156" s="1"/>
  <c r="N345" i="156"/>
  <c r="O345" i="156" s="1"/>
  <c r="N344" i="156"/>
  <c r="O344" i="156" s="1"/>
  <c r="N343" i="156"/>
  <c r="O343" i="156" s="1"/>
  <c r="N342" i="156"/>
  <c r="O342" i="156" s="1"/>
  <c r="N341" i="156"/>
  <c r="O341" i="156" s="1"/>
  <c r="N340" i="156"/>
  <c r="O340" i="156" s="1"/>
  <c r="N339" i="156"/>
  <c r="O339" i="156" s="1"/>
  <c r="N338" i="156"/>
  <c r="O338" i="156" s="1"/>
  <c r="N337" i="156"/>
  <c r="O337" i="156" s="1"/>
  <c r="N336" i="156"/>
  <c r="O336" i="156" s="1"/>
  <c r="N335" i="156"/>
  <c r="O335" i="156" s="1"/>
  <c r="N334" i="156"/>
  <c r="O334" i="156" s="1"/>
  <c r="N333" i="156"/>
  <c r="O333" i="156" s="1"/>
  <c r="N332" i="156"/>
  <c r="O332" i="156" s="1"/>
  <c r="N331" i="156"/>
  <c r="O331" i="156" s="1"/>
  <c r="N330" i="156"/>
  <c r="O330" i="156" s="1"/>
  <c r="N329" i="156"/>
  <c r="O329" i="156" s="1"/>
  <c r="N328" i="156"/>
  <c r="O328" i="156" s="1"/>
  <c r="N327" i="156"/>
  <c r="O327" i="156" s="1"/>
  <c r="N326" i="156"/>
  <c r="O326" i="156" s="1"/>
  <c r="N325" i="156"/>
  <c r="O325" i="156" s="1"/>
  <c r="N324" i="156"/>
  <c r="O324" i="156" s="1"/>
  <c r="N323" i="156"/>
  <c r="O323" i="156" s="1"/>
  <c r="N322" i="156"/>
  <c r="O322" i="156" s="1"/>
  <c r="N321" i="156"/>
  <c r="O321" i="156" s="1"/>
  <c r="N320" i="156"/>
  <c r="O320" i="156" s="1"/>
  <c r="N319" i="156"/>
  <c r="O319" i="156" s="1"/>
  <c r="N318" i="156"/>
  <c r="O318" i="156" s="1"/>
  <c r="N317" i="156"/>
  <c r="O317" i="156" s="1"/>
  <c r="N316" i="156"/>
  <c r="O316" i="156" s="1"/>
  <c r="N315" i="156"/>
  <c r="O315" i="156" s="1"/>
  <c r="N314" i="156"/>
  <c r="O314" i="156" s="1"/>
  <c r="N313" i="156"/>
  <c r="O313" i="156" s="1"/>
  <c r="N312" i="156"/>
  <c r="O312" i="156" s="1"/>
  <c r="N311" i="156"/>
  <c r="O311" i="156" s="1"/>
  <c r="N310" i="156"/>
  <c r="O310" i="156" s="1"/>
  <c r="N309" i="156"/>
  <c r="O309" i="156" s="1"/>
  <c r="N308" i="156"/>
  <c r="O308" i="156" s="1"/>
  <c r="N307" i="156"/>
  <c r="O307" i="156" s="1"/>
  <c r="N306" i="156"/>
  <c r="O306" i="156" s="1"/>
  <c r="N302" i="156"/>
  <c r="O302" i="156" s="1"/>
  <c r="N301" i="156"/>
  <c r="O301" i="156" s="1"/>
  <c r="N300" i="156"/>
  <c r="O300" i="156" s="1"/>
  <c r="N299" i="156"/>
  <c r="O299" i="156" s="1"/>
  <c r="N298" i="156"/>
  <c r="O298" i="156" s="1"/>
  <c r="N297" i="156"/>
  <c r="O297" i="156" s="1"/>
  <c r="N296" i="156"/>
  <c r="O296" i="156" s="1"/>
  <c r="N295" i="156"/>
  <c r="O295" i="156" s="1"/>
  <c r="N294" i="156"/>
  <c r="O294" i="156" s="1"/>
  <c r="N293" i="156"/>
  <c r="O293" i="156" s="1"/>
  <c r="N292" i="156"/>
  <c r="O292" i="156" s="1"/>
  <c r="N290" i="156"/>
  <c r="O290" i="156" s="1"/>
  <c r="N289" i="156"/>
  <c r="O289" i="156" s="1"/>
  <c r="N288" i="156"/>
  <c r="O288" i="156" s="1"/>
  <c r="N287" i="156"/>
  <c r="O287" i="156" s="1"/>
  <c r="N286" i="156"/>
  <c r="O286" i="156" s="1"/>
  <c r="N285" i="156"/>
  <c r="O285" i="156" s="1"/>
  <c r="N284" i="156"/>
  <c r="O284" i="156" s="1"/>
  <c r="N283" i="156"/>
  <c r="O283" i="156" s="1"/>
  <c r="N282" i="156"/>
  <c r="O282" i="156" s="1"/>
  <c r="N281" i="156"/>
  <c r="O281" i="156" s="1"/>
  <c r="N280" i="156"/>
  <c r="O280" i="156" s="1"/>
  <c r="N278" i="156"/>
  <c r="O278" i="156" s="1"/>
  <c r="N277" i="156"/>
  <c r="O277" i="156" s="1"/>
  <c r="N276" i="156"/>
  <c r="O276" i="156" s="1"/>
  <c r="N275" i="156"/>
  <c r="O275" i="156" s="1"/>
  <c r="N274" i="156"/>
  <c r="O274" i="156" s="1"/>
  <c r="N273" i="156"/>
  <c r="O273" i="156" s="1"/>
  <c r="N272" i="156"/>
  <c r="O272" i="156" s="1"/>
  <c r="N271" i="156"/>
  <c r="O271" i="156" s="1"/>
  <c r="N270" i="156"/>
  <c r="O270" i="156" s="1"/>
  <c r="N269" i="156"/>
  <c r="O269" i="156" s="1"/>
  <c r="N268" i="156"/>
  <c r="O268" i="156" s="1"/>
  <c r="N267" i="156"/>
  <c r="O267" i="156" s="1"/>
  <c r="N266" i="156"/>
  <c r="O266" i="156" s="1"/>
  <c r="N265" i="156"/>
  <c r="O265" i="156" s="1"/>
  <c r="N264" i="156"/>
  <c r="O264" i="156" s="1"/>
  <c r="N263" i="156"/>
  <c r="O263" i="156" s="1"/>
  <c r="N262" i="156"/>
  <c r="O262" i="156" s="1"/>
  <c r="N261" i="156"/>
  <c r="O261" i="156" s="1"/>
  <c r="N256" i="156"/>
  <c r="O256" i="156" s="1"/>
  <c r="N255" i="156"/>
  <c r="O255" i="156" s="1"/>
  <c r="N254" i="156"/>
  <c r="O254" i="156" s="1"/>
  <c r="N253" i="156"/>
  <c r="O253" i="156" s="1"/>
  <c r="N252" i="156"/>
  <c r="O252" i="156" s="1"/>
  <c r="N251" i="156"/>
  <c r="O251" i="156" s="1"/>
  <c r="N250" i="156"/>
  <c r="O250" i="156" s="1"/>
  <c r="N249" i="156"/>
  <c r="O249" i="156" s="1"/>
  <c r="N248" i="156"/>
  <c r="O248" i="156" s="1"/>
  <c r="N247" i="156"/>
  <c r="O247" i="156" s="1"/>
  <c r="N246" i="156"/>
  <c r="O246" i="156" s="1"/>
  <c r="N245" i="156"/>
  <c r="O245" i="156" s="1"/>
  <c r="N244" i="156"/>
  <c r="O244" i="156" s="1"/>
  <c r="N243" i="156"/>
  <c r="O243" i="156" s="1"/>
  <c r="N242" i="156"/>
  <c r="O242" i="156" s="1"/>
  <c r="N241" i="156"/>
  <c r="O241" i="156" s="1"/>
  <c r="N240" i="156"/>
  <c r="O240" i="156" s="1"/>
  <c r="N239" i="156"/>
  <c r="O239" i="156" s="1"/>
  <c r="N238" i="156"/>
  <c r="O238" i="156" s="1"/>
  <c r="N237" i="156"/>
  <c r="O237" i="156" s="1"/>
  <c r="N236" i="156"/>
  <c r="O236" i="156" s="1"/>
  <c r="N235" i="156"/>
  <c r="O235" i="156" s="1"/>
  <c r="N234" i="156"/>
  <c r="O234" i="156" s="1"/>
  <c r="N233" i="156"/>
  <c r="O233" i="156" s="1"/>
  <c r="N232" i="156"/>
  <c r="O232" i="156" s="1"/>
  <c r="N231" i="156"/>
  <c r="O231" i="156" s="1"/>
  <c r="N230" i="156"/>
  <c r="O230" i="156" s="1"/>
  <c r="N229" i="156"/>
  <c r="O229" i="156" s="1"/>
  <c r="N228" i="156"/>
  <c r="O228" i="156" s="1"/>
  <c r="N227" i="156"/>
  <c r="O227" i="156" s="1"/>
  <c r="N223" i="156"/>
  <c r="O223" i="156" s="1"/>
  <c r="N222" i="156"/>
  <c r="O222" i="156" s="1"/>
  <c r="N221" i="156"/>
  <c r="O221" i="156" s="1"/>
  <c r="N220" i="156"/>
  <c r="O220" i="156" s="1"/>
  <c r="N219" i="156"/>
  <c r="O219" i="156" s="1"/>
  <c r="N218" i="156"/>
  <c r="O218" i="156" s="1"/>
  <c r="N217" i="156"/>
  <c r="O217" i="156" s="1"/>
  <c r="N216" i="156"/>
  <c r="O216" i="156" s="1"/>
  <c r="N215" i="156"/>
  <c r="O215" i="156" s="1"/>
  <c r="N214" i="156"/>
  <c r="O214" i="156" s="1"/>
  <c r="N213" i="156"/>
  <c r="O213" i="156" s="1"/>
  <c r="N212" i="156"/>
  <c r="O212" i="156" s="1"/>
  <c r="N211" i="156"/>
  <c r="O211" i="156" s="1"/>
  <c r="N210" i="156"/>
  <c r="O210" i="156" s="1"/>
  <c r="N209" i="156"/>
  <c r="O209" i="156" s="1"/>
  <c r="N208" i="156"/>
  <c r="O208" i="156" s="1"/>
  <c r="N207" i="156"/>
  <c r="O207" i="156" s="1"/>
  <c r="N206" i="156"/>
  <c r="O206" i="156" s="1"/>
  <c r="N205" i="156"/>
  <c r="O205" i="156" s="1"/>
  <c r="N204" i="156"/>
  <c r="O204" i="156" s="1"/>
  <c r="N203" i="156"/>
  <c r="O203" i="156" s="1"/>
  <c r="N202" i="156"/>
  <c r="O202" i="156" s="1"/>
  <c r="N201" i="156"/>
  <c r="O201" i="156" s="1"/>
  <c r="N200" i="156"/>
  <c r="O200" i="156" s="1"/>
  <c r="N199" i="156"/>
  <c r="O199" i="156" s="1"/>
  <c r="N198" i="156"/>
  <c r="O198" i="156" s="1"/>
  <c r="N197" i="156"/>
  <c r="O197" i="156" s="1"/>
  <c r="N196" i="156"/>
  <c r="O196" i="156" s="1"/>
  <c r="N195" i="156"/>
  <c r="O195" i="156" s="1"/>
  <c r="N194" i="156"/>
  <c r="O194" i="156" s="1"/>
  <c r="N193" i="156"/>
  <c r="O193" i="156" s="1"/>
  <c r="N192" i="156"/>
  <c r="O192" i="156" s="1"/>
  <c r="N191" i="156"/>
  <c r="O191" i="156" s="1"/>
  <c r="N190" i="156"/>
  <c r="O190" i="156" s="1"/>
  <c r="N189" i="156"/>
  <c r="O189" i="156" s="1"/>
  <c r="N188" i="156"/>
  <c r="O188" i="156" s="1"/>
  <c r="N187" i="156"/>
  <c r="O187" i="156" s="1"/>
  <c r="N186" i="156"/>
  <c r="O186" i="156" s="1"/>
  <c r="N185" i="156"/>
  <c r="O185" i="156" s="1"/>
  <c r="N184" i="156"/>
  <c r="O184" i="156" s="1"/>
  <c r="N183" i="156"/>
  <c r="O183" i="156" s="1"/>
  <c r="N182" i="156"/>
  <c r="O182" i="156" s="1"/>
  <c r="N181" i="156"/>
  <c r="O181" i="156" s="1"/>
  <c r="N180" i="156"/>
  <c r="O180" i="156" s="1"/>
  <c r="N179" i="156"/>
  <c r="O179" i="156" s="1"/>
  <c r="N178" i="156"/>
  <c r="O178" i="156" s="1"/>
  <c r="N177" i="156"/>
  <c r="O177" i="156" s="1"/>
  <c r="N176" i="156"/>
  <c r="O176" i="156" s="1"/>
  <c r="N175" i="156"/>
  <c r="O175" i="156" s="1"/>
  <c r="N174" i="156"/>
  <c r="O174" i="156" s="1"/>
  <c r="N173" i="156"/>
  <c r="O173" i="156" s="1"/>
  <c r="N172" i="156"/>
  <c r="O172" i="156" s="1"/>
  <c r="N171" i="156"/>
  <c r="O171" i="156" s="1"/>
  <c r="N170" i="156"/>
  <c r="O170" i="156" s="1"/>
  <c r="N169" i="156"/>
  <c r="O169" i="156" s="1"/>
  <c r="N168" i="156"/>
  <c r="O168" i="156" s="1"/>
  <c r="N167" i="156"/>
  <c r="O167" i="156" s="1"/>
  <c r="N166" i="156"/>
  <c r="O166" i="156" s="1"/>
  <c r="N165" i="156"/>
  <c r="O165" i="156" s="1"/>
  <c r="N164" i="156"/>
  <c r="O164" i="156" s="1"/>
  <c r="N163" i="156"/>
  <c r="O163" i="156" s="1"/>
  <c r="N162" i="156"/>
  <c r="O162" i="156" s="1"/>
  <c r="N161" i="156"/>
  <c r="O161" i="156" s="1"/>
  <c r="N160" i="156"/>
  <c r="O160" i="156" s="1"/>
  <c r="N159" i="156"/>
  <c r="O159" i="156" s="1"/>
  <c r="N158" i="156"/>
  <c r="O158" i="156" s="1"/>
  <c r="N157" i="156"/>
  <c r="O157" i="156" s="1"/>
  <c r="N156" i="156"/>
  <c r="O156" i="156" s="1"/>
  <c r="N155" i="156"/>
  <c r="O155" i="156" s="1"/>
  <c r="N154" i="156"/>
  <c r="O154" i="156" s="1"/>
  <c r="N153" i="156"/>
  <c r="O153" i="156" s="1"/>
  <c r="N152" i="156"/>
  <c r="O152" i="156" s="1"/>
  <c r="O148" i="156"/>
  <c r="O147" i="156"/>
  <c r="J146" i="156"/>
  <c r="O146" i="156" s="1"/>
  <c r="O145" i="156"/>
  <c r="N144" i="156"/>
  <c r="J144" i="156"/>
  <c r="N143" i="156"/>
  <c r="J143" i="156"/>
  <c r="O142" i="156"/>
  <c r="O141" i="156"/>
  <c r="O140" i="156"/>
  <c r="N139" i="156"/>
  <c r="J139" i="156"/>
  <c r="J138" i="156"/>
  <c r="O138" i="156" s="1"/>
  <c r="N137" i="156"/>
  <c r="J137" i="156"/>
  <c r="N136" i="156"/>
  <c r="J136" i="156"/>
  <c r="O135" i="156"/>
  <c r="N134" i="156"/>
  <c r="J134" i="156"/>
  <c r="N133" i="156"/>
  <c r="J133" i="156"/>
  <c r="J132" i="156"/>
  <c r="O132" i="156" s="1"/>
  <c r="N131" i="156"/>
  <c r="J131" i="156"/>
  <c r="N130" i="156"/>
  <c r="J130" i="156"/>
  <c r="N129" i="156"/>
  <c r="J129" i="156"/>
  <c r="O128" i="156"/>
  <c r="O127" i="156"/>
  <c r="O126" i="156"/>
  <c r="N125" i="156"/>
  <c r="J125" i="156"/>
  <c r="N124" i="156"/>
  <c r="J124" i="156"/>
  <c r="N123" i="156"/>
  <c r="J123" i="156"/>
  <c r="N122" i="156"/>
  <c r="J122" i="156"/>
  <c r="N121" i="156"/>
  <c r="J121" i="156"/>
  <c r="N120" i="156"/>
  <c r="J120" i="156"/>
  <c r="O119" i="156"/>
  <c r="O118" i="156"/>
  <c r="N117" i="156"/>
  <c r="J117" i="156"/>
  <c r="N116" i="156"/>
  <c r="J116" i="156"/>
  <c r="N115" i="156"/>
  <c r="O115" i="156" s="1"/>
  <c r="N114" i="156"/>
  <c r="J114" i="156"/>
  <c r="N113" i="156"/>
  <c r="J113" i="156"/>
  <c r="N112" i="156"/>
  <c r="J112" i="156"/>
  <c r="O111" i="156"/>
  <c r="N110" i="156"/>
  <c r="O110" i="156" s="1"/>
  <c r="N109" i="156"/>
  <c r="J109" i="156"/>
  <c r="N108" i="156"/>
  <c r="J108" i="156"/>
  <c r="N107" i="156"/>
  <c r="O107" i="156" s="1"/>
  <c r="J107" i="156"/>
  <c r="N106" i="156"/>
  <c r="J106" i="156"/>
  <c r="N105" i="156"/>
  <c r="J105" i="156"/>
  <c r="N104" i="156"/>
  <c r="J104" i="156"/>
  <c r="N103" i="156"/>
  <c r="J103" i="156"/>
  <c r="N102" i="156"/>
  <c r="J102" i="156"/>
  <c r="N101" i="156"/>
  <c r="J101" i="156"/>
  <c r="N100" i="156"/>
  <c r="J100" i="156"/>
  <c r="N99" i="156"/>
  <c r="J99" i="156"/>
  <c r="N98" i="156"/>
  <c r="J98" i="156"/>
  <c r="N97" i="156"/>
  <c r="J97" i="156"/>
  <c r="N96" i="156"/>
  <c r="J96" i="156"/>
  <c r="N95" i="156"/>
  <c r="J95" i="156"/>
  <c r="N94" i="156"/>
  <c r="J94" i="156"/>
  <c r="N93" i="156"/>
  <c r="J93" i="156"/>
  <c r="N92" i="156"/>
  <c r="J92" i="156"/>
  <c r="N91" i="156"/>
  <c r="J91" i="156"/>
  <c r="N90" i="156"/>
  <c r="J90" i="156"/>
  <c r="N89" i="156"/>
  <c r="J89" i="156"/>
  <c r="N88" i="156"/>
  <c r="J88" i="156"/>
  <c r="N87" i="156"/>
  <c r="J87" i="156"/>
  <c r="N86" i="156"/>
  <c r="J86" i="156"/>
  <c r="N85" i="156"/>
  <c r="J85" i="156"/>
  <c r="N84" i="156"/>
  <c r="J84" i="156"/>
  <c r="N83" i="156"/>
  <c r="J83" i="156"/>
  <c r="N82" i="156"/>
  <c r="J82" i="156"/>
  <c r="N81" i="156"/>
  <c r="J81" i="156"/>
  <c r="N80" i="156"/>
  <c r="J80" i="156"/>
  <c r="N79" i="156"/>
  <c r="J79" i="156"/>
  <c r="N78" i="156"/>
  <c r="J78" i="156"/>
  <c r="N77" i="156"/>
  <c r="J77" i="156"/>
  <c r="N76" i="156"/>
  <c r="J76" i="156"/>
  <c r="N75" i="156"/>
  <c r="J75" i="156"/>
  <c r="N74" i="156"/>
  <c r="J74" i="156"/>
  <c r="N73" i="156"/>
  <c r="J73" i="156"/>
  <c r="N72" i="156"/>
  <c r="J72" i="156"/>
  <c r="N71" i="156"/>
  <c r="J71" i="156"/>
  <c r="O70" i="156"/>
  <c r="O69" i="156"/>
  <c r="O68" i="156"/>
  <c r="N67" i="156"/>
  <c r="J67" i="156"/>
  <c r="N66" i="156"/>
  <c r="J66" i="156"/>
  <c r="N65" i="156"/>
  <c r="J65" i="156"/>
  <c r="N64" i="156"/>
  <c r="J64" i="156"/>
  <c r="N63" i="156"/>
  <c r="J63" i="156"/>
  <c r="N62" i="156"/>
  <c r="J62" i="156"/>
  <c r="N61" i="156"/>
  <c r="J61" i="156"/>
  <c r="N60" i="156"/>
  <c r="J60" i="156"/>
  <c r="N59" i="156"/>
  <c r="J59" i="156"/>
  <c r="N58" i="156"/>
  <c r="J58" i="156"/>
  <c r="O57" i="156"/>
  <c r="O56" i="156"/>
  <c r="N55" i="156"/>
  <c r="J55" i="156"/>
  <c r="N54" i="156"/>
  <c r="J54" i="156"/>
  <c r="N53" i="156"/>
  <c r="J53" i="156"/>
  <c r="N52" i="156"/>
  <c r="J52" i="156"/>
  <c r="N51" i="156"/>
  <c r="O51" i="156" s="1"/>
  <c r="J51" i="156"/>
  <c r="N50" i="156"/>
  <c r="J50" i="156"/>
  <c r="N49" i="156"/>
  <c r="J49" i="156"/>
  <c r="N48" i="156"/>
  <c r="J48" i="156"/>
  <c r="N47" i="156"/>
  <c r="J47" i="156"/>
  <c r="N46" i="156"/>
  <c r="J46" i="156"/>
  <c r="O45" i="156"/>
  <c r="O44" i="156"/>
  <c r="O43" i="156"/>
  <c r="N42" i="156"/>
  <c r="J42" i="156"/>
  <c r="N41" i="156"/>
  <c r="J41" i="156"/>
  <c r="N40" i="156"/>
  <c r="J40" i="156"/>
  <c r="N39" i="156"/>
  <c r="J39" i="156"/>
  <c r="N38" i="156"/>
  <c r="J38" i="156"/>
  <c r="N37" i="156"/>
  <c r="J37" i="156"/>
  <c r="N36" i="156"/>
  <c r="J36" i="156"/>
  <c r="N35" i="156"/>
  <c r="J35" i="156"/>
  <c r="N34" i="156"/>
  <c r="J34" i="156"/>
  <c r="N33" i="156"/>
  <c r="J33" i="156"/>
  <c r="O33" i="156" s="1"/>
  <c r="N32" i="156"/>
  <c r="J32" i="156"/>
  <c r="N31" i="156"/>
  <c r="J31" i="156"/>
  <c r="O30" i="156"/>
  <c r="O29" i="156"/>
  <c r="O28" i="156"/>
  <c r="O27" i="156"/>
  <c r="O26" i="156"/>
  <c r="O25" i="156"/>
  <c r="N24" i="156"/>
  <c r="J24" i="156"/>
  <c r="N23" i="156"/>
  <c r="J23" i="156"/>
  <c r="N22" i="156"/>
  <c r="J22" i="156"/>
  <c r="N21" i="156"/>
  <c r="J21" i="156"/>
  <c r="N20" i="156"/>
  <c r="J20" i="156"/>
  <c r="N19" i="156"/>
  <c r="J19" i="156"/>
  <c r="N18" i="156"/>
  <c r="J18" i="156"/>
  <c r="N17" i="156"/>
  <c r="J17" i="156"/>
  <c r="N16" i="156"/>
  <c r="J16" i="156"/>
  <c r="N15" i="156"/>
  <c r="J15" i="156"/>
  <c r="J14" i="156"/>
  <c r="O14" i="156" s="1"/>
  <c r="O13" i="156"/>
  <c r="O12" i="156"/>
  <c r="O11" i="156"/>
  <c r="O10" i="156"/>
  <c r="O9" i="156"/>
  <c r="O8" i="156"/>
  <c r="O7" i="156"/>
  <c r="O1036" i="156" l="1"/>
  <c r="O55" i="156"/>
  <c r="O60" i="156"/>
  <c r="O1708" i="156"/>
  <c r="O1904" i="156"/>
  <c r="O80" i="156"/>
  <c r="O84" i="156"/>
  <c r="O98" i="156"/>
  <c r="O102" i="156"/>
  <c r="O1570" i="156"/>
  <c r="O1582" i="156"/>
  <c r="O1586" i="156"/>
  <c r="O1588" i="156"/>
  <c r="O1590" i="156"/>
  <c r="O1592" i="156"/>
  <c r="O1594" i="156"/>
  <c r="O1600" i="156"/>
  <c r="O1602" i="156"/>
  <c r="O1614" i="156"/>
  <c r="O1622" i="156"/>
  <c r="O1624" i="156"/>
  <c r="O1634" i="156"/>
  <c r="O1646" i="156"/>
  <c r="O1652" i="156"/>
  <c r="O1654" i="156"/>
  <c r="O1658" i="156"/>
  <c r="O1769" i="156"/>
  <c r="O1771" i="156"/>
  <c r="O1799" i="156"/>
  <c r="O1831" i="156"/>
  <c r="O1929" i="156"/>
  <c r="O1933" i="156"/>
  <c r="O1935" i="156"/>
  <c r="O1937" i="156"/>
  <c r="O1941" i="156"/>
  <c r="O1945" i="156"/>
  <c r="O1991" i="156"/>
  <c r="O58" i="156"/>
  <c r="O1882" i="156"/>
  <c r="O1894" i="156"/>
  <c r="O1898" i="156"/>
  <c r="O82" i="156"/>
  <c r="O86" i="156"/>
  <c r="O96" i="156"/>
  <c r="O100" i="156"/>
  <c r="O35" i="156"/>
  <c r="O37" i="156"/>
  <c r="O61" i="156"/>
  <c r="O65" i="156"/>
  <c r="O430" i="156"/>
  <c r="O470" i="156"/>
  <c r="O502" i="156"/>
  <c r="O514" i="156"/>
  <c r="O546" i="156"/>
  <c r="O1535" i="156"/>
  <c r="O1553" i="156"/>
  <c r="O1555" i="156"/>
  <c r="O1571" i="156"/>
  <c r="O1583" i="156"/>
  <c r="O1595" i="156"/>
  <c r="O1615" i="156"/>
  <c r="O1643" i="156"/>
  <c r="O1655" i="156"/>
  <c r="O1659" i="156"/>
  <c r="O1672" i="156"/>
  <c r="O1711" i="156"/>
  <c r="O1719" i="156"/>
  <c r="O1800" i="156"/>
  <c r="O1802" i="156"/>
  <c r="O1946" i="156"/>
  <c r="O1948" i="156"/>
  <c r="O513" i="156"/>
  <c r="O517" i="156"/>
  <c r="O525" i="156"/>
  <c r="O553" i="156"/>
  <c r="O730" i="156"/>
  <c r="O1225" i="156"/>
  <c r="O1538" i="156"/>
  <c r="O519" i="156"/>
  <c r="O521" i="156"/>
  <c r="O545" i="156"/>
  <c r="O551" i="156"/>
  <c r="O130" i="156"/>
  <c r="O137" i="156"/>
  <c r="O143" i="156"/>
  <c r="O434" i="156"/>
  <c r="O438" i="156"/>
  <c r="O444" i="156"/>
  <c r="O446" i="156"/>
  <c r="O67" i="156"/>
  <c r="O71" i="156"/>
  <c r="O125" i="156"/>
  <c r="O474" i="156"/>
  <c r="O484" i="156"/>
  <c r="O486" i="156"/>
  <c r="O494" i="156"/>
  <c r="O1565" i="156"/>
  <c r="O1567" i="156"/>
  <c r="O1597" i="156"/>
  <c r="O1599" i="156"/>
  <c r="O1607" i="156"/>
  <c r="O1637" i="156"/>
  <c r="O1679" i="156"/>
  <c r="O1681" i="156"/>
  <c r="O1685" i="156"/>
  <c r="O1689" i="156"/>
  <c r="O1697" i="156"/>
  <c r="O1743" i="156"/>
  <c r="O1745" i="156"/>
  <c r="O1749" i="156"/>
  <c r="O1753" i="156"/>
  <c r="O1774" i="156"/>
  <c r="O1776" i="156"/>
  <c r="O1778" i="156"/>
  <c r="O1780" i="156"/>
  <c r="O1782" i="156"/>
  <c r="O1847" i="156"/>
  <c r="O1851" i="156"/>
  <c r="O1853" i="156"/>
  <c r="O1855" i="156"/>
  <c r="O1857" i="156"/>
  <c r="O1859" i="156"/>
  <c r="O1863" i="156"/>
  <c r="O1870" i="156"/>
  <c r="O1874" i="156"/>
  <c r="O1908" i="156"/>
  <c r="O1928" i="156"/>
  <c r="O1942" i="156"/>
  <c r="O1952" i="156"/>
  <c r="O1954" i="156"/>
  <c r="O22" i="156"/>
  <c r="O24" i="156"/>
  <c r="O31" i="156"/>
  <c r="O46" i="156"/>
  <c r="O109" i="156"/>
  <c r="O410" i="156"/>
  <c r="O414" i="156"/>
  <c r="O426" i="156"/>
  <c r="O453" i="156"/>
  <c r="O455" i="156"/>
  <c r="O457" i="156"/>
  <c r="O477" i="156"/>
  <c r="O498" i="156"/>
  <c r="O530" i="156"/>
  <c r="O538" i="156"/>
  <c r="O1663" i="156"/>
  <c r="O1724" i="156"/>
  <c r="O1728" i="156"/>
  <c r="O1736" i="156"/>
  <c r="O1744" i="156"/>
  <c r="O1763" i="156"/>
  <c r="O1792" i="156"/>
  <c r="O1806" i="156"/>
  <c r="O1809" i="156"/>
  <c r="O1817" i="156"/>
  <c r="O1825" i="156"/>
  <c r="O1828" i="156"/>
  <c r="O1832" i="156"/>
  <c r="O1836" i="156"/>
  <c r="O1840" i="156"/>
  <c r="O1885" i="156"/>
  <c r="O1887" i="156"/>
  <c r="O1975" i="156"/>
  <c r="O1979" i="156"/>
  <c r="O1981" i="156"/>
  <c r="O1984" i="156"/>
  <c r="O1539" i="156"/>
  <c r="O1543" i="156"/>
  <c r="O1810" i="156"/>
  <c r="O1884" i="156"/>
  <c r="O1886" i="156"/>
  <c r="O1892" i="156"/>
  <c r="O1966" i="156"/>
  <c r="O1985" i="156"/>
  <c r="O1987" i="156"/>
  <c r="O1989" i="156"/>
  <c r="O15" i="156"/>
  <c r="O17" i="156"/>
  <c r="O47" i="156"/>
  <c r="O73" i="156"/>
  <c r="O75" i="156"/>
  <c r="O91" i="156"/>
  <c r="O506" i="156"/>
  <c r="O526" i="156"/>
  <c r="O1773" i="156"/>
  <c r="O1783" i="156"/>
  <c r="O129" i="156"/>
  <c r="O1647" i="156"/>
  <c r="O1701" i="156"/>
  <c r="O1575" i="156"/>
  <c r="O1682" i="156"/>
  <c r="O1684" i="156"/>
  <c r="O1696" i="156"/>
  <c r="O1764" i="156"/>
  <c r="O1766" i="156"/>
  <c r="O1812" i="156"/>
  <c r="O1816" i="156"/>
  <c r="O1962" i="156"/>
  <c r="O1830" i="156"/>
  <c r="O1895" i="156"/>
  <c r="O19" i="156"/>
  <c r="O21" i="156"/>
  <c r="O52" i="156"/>
  <c r="O66" i="156"/>
  <c r="O77" i="156"/>
  <c r="O79" i="156"/>
  <c r="O113" i="156"/>
  <c r="O117" i="156"/>
  <c r="O120" i="156"/>
  <c r="O122" i="156"/>
  <c r="O124" i="156"/>
  <c r="O481" i="156"/>
  <c r="O487" i="156"/>
  <c r="O489" i="156"/>
  <c r="O493" i="156"/>
  <c r="O548" i="156"/>
  <c r="O550" i="156"/>
  <c r="O38" i="156"/>
  <c r="O40" i="156"/>
  <c r="O42" i="156"/>
  <c r="O63" i="156"/>
  <c r="O93" i="156"/>
  <c r="O95" i="156"/>
  <c r="O123" i="156"/>
  <c r="O421" i="156"/>
  <c r="O423" i="156"/>
  <c r="O425" i="156"/>
  <c r="O450" i="156"/>
  <c r="O460" i="156"/>
  <c r="O462" i="156"/>
  <c r="O466" i="156"/>
  <c r="O501" i="156"/>
  <c r="O533" i="156"/>
  <c r="O1550" i="156"/>
  <c r="O1556" i="156"/>
  <c r="O1558" i="156"/>
  <c r="O1560" i="156"/>
  <c r="O1562" i="156"/>
  <c r="O1617" i="156"/>
  <c r="O1619" i="156"/>
  <c r="O1627" i="156"/>
  <c r="O1642" i="156"/>
  <c r="O1662" i="156"/>
  <c r="O1669" i="156"/>
  <c r="O1843" i="156"/>
  <c r="O1868" i="156"/>
  <c r="O1888" i="156"/>
  <c r="O1930" i="156"/>
  <c r="O1934" i="156"/>
  <c r="O1938" i="156"/>
  <c r="O412" i="156"/>
  <c r="O437" i="156"/>
  <c r="O439" i="156"/>
  <c r="O441" i="156"/>
  <c r="O482" i="156"/>
  <c r="O516" i="156"/>
  <c r="O518" i="156"/>
  <c r="O541" i="156"/>
  <c r="O695" i="156"/>
  <c r="O1530" i="156"/>
  <c r="O1551" i="156"/>
  <c r="O1568" i="156"/>
  <c r="O1585" i="156"/>
  <c r="O1587" i="156"/>
  <c r="O1610" i="156"/>
  <c r="O1629" i="156"/>
  <c r="O1631" i="156"/>
  <c r="O1635" i="156"/>
  <c r="O1649" i="156"/>
  <c r="O1657" i="156"/>
  <c r="O1712" i="156"/>
  <c r="O1714" i="156"/>
  <c r="O1716" i="156"/>
  <c r="O1720" i="156"/>
  <c r="O1733" i="156"/>
  <c r="O1737" i="156"/>
  <c r="O1746" i="156"/>
  <c r="O1748" i="156"/>
  <c r="O1770" i="156"/>
  <c r="O1785" i="156"/>
  <c r="O1796" i="156"/>
  <c r="O1820" i="156"/>
  <c r="O1822" i="156"/>
  <c r="O1834" i="156"/>
  <c r="O1838" i="156"/>
  <c r="O1846" i="156"/>
  <c r="O1852" i="156"/>
  <c r="O1854" i="156"/>
  <c r="O1890" i="156"/>
  <c r="O1913" i="156"/>
  <c r="O1917" i="156"/>
  <c r="O1919" i="156"/>
  <c r="O1921" i="156"/>
  <c r="O1925" i="156"/>
  <c r="O1944" i="156"/>
  <c r="O1970" i="156"/>
  <c r="O1972" i="156"/>
  <c r="O1974" i="156"/>
  <c r="O1978" i="156"/>
  <c r="O418" i="156"/>
  <c r="O428" i="156"/>
  <c r="O442" i="156"/>
  <c r="O509" i="156"/>
  <c r="O534" i="156"/>
  <c r="O1578" i="156"/>
  <c r="O1603" i="156"/>
  <c r="O1626" i="156"/>
  <c r="O1650" i="156"/>
  <c r="O1674" i="156"/>
  <c r="O1717" i="156"/>
  <c r="O1767" i="156"/>
  <c r="O1896" i="156"/>
  <c r="O1914" i="156"/>
  <c r="O1918" i="156"/>
  <c r="O1922" i="156"/>
  <c r="O406" i="156"/>
  <c r="O97" i="156"/>
  <c r="O454" i="156"/>
  <c r="O485" i="156"/>
  <c r="O554" i="156"/>
  <c r="O1554" i="156"/>
  <c r="O1611" i="156"/>
  <c r="O1623" i="156"/>
  <c r="O3025" i="156"/>
  <c r="O23" i="156"/>
  <c r="O32" i="156"/>
  <c r="O41" i="156"/>
  <c r="O90" i="156"/>
  <c r="O103" i="156"/>
  <c r="O542" i="156"/>
  <c r="O1579" i="156"/>
  <c r="O1591" i="156"/>
  <c r="O16" i="156"/>
  <c r="O39" i="156"/>
  <c r="O88" i="156"/>
  <c r="O99" i="156"/>
  <c r="O112" i="156"/>
  <c r="O510" i="156"/>
  <c r="O522" i="156"/>
  <c r="O53" i="156"/>
  <c r="O72" i="156"/>
  <c r="O74" i="156"/>
  <c r="O81" i="156"/>
  <c r="O83" i="156"/>
  <c r="O87" i="156"/>
  <c r="O104" i="156"/>
  <c r="O106" i="156"/>
  <c r="O422" i="156"/>
  <c r="O461" i="156"/>
  <c r="O478" i="156"/>
  <c r="O490" i="156"/>
  <c r="O549" i="156"/>
  <c r="O1547" i="156"/>
  <c r="O1559" i="156"/>
  <c r="O1618" i="156"/>
  <c r="O436" i="156"/>
  <c r="O413" i="156"/>
  <c r="O420" i="156"/>
  <c r="O429" i="156"/>
  <c r="O445" i="156"/>
  <c r="O452" i="156"/>
  <c r="O505" i="156"/>
  <c r="O537" i="156"/>
  <c r="O1557" i="156"/>
  <c r="O1574" i="156"/>
  <c r="O1584" i="156"/>
  <c r="O1676" i="156"/>
  <c r="O1693" i="156"/>
  <c r="O1705" i="156"/>
  <c r="O1757" i="156"/>
  <c r="O1813" i="156"/>
  <c r="O1876" i="156"/>
  <c r="O1916" i="156"/>
  <c r="O1988" i="156"/>
  <c r="O18" i="156"/>
  <c r="O20" i="156"/>
  <c r="O34" i="156"/>
  <c r="O36" i="156"/>
  <c r="O48" i="156"/>
  <c r="O50" i="156"/>
  <c r="O62" i="156"/>
  <c r="O64" i="156"/>
  <c r="O76" i="156"/>
  <c r="O78" i="156"/>
  <c r="O85" i="156"/>
  <c r="O92" i="156"/>
  <c r="O94" i="156"/>
  <c r="O101" i="156"/>
  <c r="O108" i="156"/>
  <c r="O114" i="156"/>
  <c r="O116" i="156"/>
  <c r="O121" i="156"/>
  <c r="O136" i="156"/>
  <c r="O415" i="156"/>
  <c r="O417" i="156"/>
  <c r="O431" i="156"/>
  <c r="O433" i="156"/>
  <c r="O447" i="156"/>
  <c r="O449" i="156"/>
  <c r="O465" i="156"/>
  <c r="O497" i="156"/>
  <c r="O529" i="156"/>
  <c r="O1529" i="156"/>
  <c r="O1534" i="156"/>
  <c r="O1544" i="156"/>
  <c r="O1549" i="156"/>
  <c r="O1564" i="156"/>
  <c r="O1566" i="156"/>
  <c r="O1576" i="156"/>
  <c r="O1593" i="156"/>
  <c r="O1598" i="156"/>
  <c r="O1613" i="156"/>
  <c r="O1620" i="156"/>
  <c r="O1630" i="156"/>
  <c r="O1651" i="156"/>
  <c r="O1680" i="156"/>
  <c r="O1688" i="156"/>
  <c r="O1713" i="156"/>
  <c r="O1752" i="156"/>
  <c r="O1775" i="156"/>
  <c r="O1779" i="156"/>
  <c r="O1835" i="156"/>
  <c r="O1837" i="156"/>
  <c r="O1839" i="156"/>
  <c r="O1856" i="156"/>
  <c r="O1860" i="156"/>
  <c r="O1871" i="156"/>
  <c r="O1873" i="156"/>
  <c r="O1899" i="156"/>
  <c r="O1901" i="156"/>
  <c r="O1903" i="156"/>
  <c r="O1910" i="156"/>
  <c r="O1932" i="156"/>
  <c r="O1947" i="156"/>
  <c r="O1956" i="156"/>
  <c r="O1958" i="156"/>
  <c r="O1982" i="156"/>
  <c r="O473" i="156"/>
  <c r="O1542" i="156"/>
  <c r="O1552" i="156"/>
  <c r="O1589" i="156"/>
  <c r="O1606" i="156"/>
  <c r="O1616" i="156"/>
  <c r="O1621" i="156"/>
  <c r="O1740" i="156"/>
  <c r="O1844" i="156"/>
  <c r="O1986" i="156"/>
  <c r="O49" i="156"/>
  <c r="O54" i="156"/>
  <c r="O59" i="156"/>
  <c r="O89" i="156"/>
  <c r="O105" i="156"/>
  <c r="O134" i="156"/>
  <c r="O523" i="156"/>
  <c r="O1818" i="156"/>
  <c r="O1880" i="156"/>
  <c r="O1967" i="156"/>
  <c r="O1969" i="156"/>
  <c r="O1971" i="156"/>
  <c r="O1638" i="156"/>
  <c r="O1668" i="156"/>
  <c r="O1670" i="156"/>
  <c r="O1700" i="156"/>
  <c r="O1732" i="156"/>
  <c r="O1759" i="156"/>
  <c r="O1762" i="156"/>
  <c r="O1772" i="156"/>
  <c r="O1777" i="156"/>
  <c r="O1787" i="156"/>
  <c r="O1789" i="156"/>
  <c r="O1791" i="156"/>
  <c r="O1798" i="156"/>
  <c r="O1803" i="156"/>
  <c r="O1805" i="156"/>
  <c r="O1815" i="156"/>
  <c r="O1824" i="156"/>
  <c r="O1827" i="156"/>
  <c r="O1841" i="156"/>
  <c r="O1865" i="156"/>
  <c r="O1878" i="156"/>
  <c r="O1889" i="156"/>
  <c r="O1891" i="156"/>
  <c r="O1900" i="156"/>
  <c r="O1905" i="156"/>
  <c r="O1907" i="156"/>
  <c r="O1920" i="156"/>
  <c r="O1936" i="156"/>
  <c r="O1949" i="156"/>
  <c r="O1951" i="156"/>
  <c r="O1953" i="156"/>
  <c r="O1961" i="156"/>
  <c r="O1963" i="156"/>
  <c r="O1990" i="156"/>
  <c r="O2997" i="156"/>
  <c r="O1692" i="156"/>
  <c r="O1756" i="156"/>
  <c r="O1788" i="156"/>
  <c r="O1793" i="156"/>
  <c r="O1795" i="156"/>
  <c r="O1804" i="156"/>
  <c r="O1814" i="156"/>
  <c r="O1819" i="156"/>
  <c r="O1821" i="156"/>
  <c r="O1848" i="156"/>
  <c r="O1864" i="156"/>
  <c r="O1915" i="156"/>
  <c r="O1950" i="156"/>
  <c r="O1957" i="156"/>
  <c r="O3130" i="156"/>
  <c r="O303" i="156"/>
  <c r="O1374" i="156"/>
  <c r="O139" i="156"/>
  <c r="O144" i="156"/>
  <c r="O476" i="156"/>
  <c r="O479" i="156"/>
  <c r="O508" i="156"/>
  <c r="O511" i="156"/>
  <c r="O540" i="156"/>
  <c r="O543" i="156"/>
  <c r="O1545" i="156"/>
  <c r="O1548" i="156"/>
  <c r="O1577" i="156"/>
  <c r="O1580" i="156"/>
  <c r="O1609" i="156"/>
  <c r="O1612" i="156"/>
  <c r="O1641" i="156"/>
  <c r="O1644" i="156"/>
  <c r="O1671" i="156"/>
  <c r="O1703" i="156"/>
  <c r="O1706" i="156"/>
  <c r="O1735" i="156"/>
  <c r="O1738" i="156"/>
  <c r="O1765" i="156"/>
  <c r="O1768" i="156"/>
  <c r="O1801" i="156"/>
  <c r="O1902" i="156"/>
  <c r="O2042" i="156"/>
  <c r="O3005" i="156"/>
  <c r="O131" i="156"/>
  <c r="O133" i="156"/>
  <c r="O257" i="156"/>
  <c r="O411" i="156"/>
  <c r="O416" i="156"/>
  <c r="O419" i="156"/>
  <c r="O424" i="156"/>
  <c r="O427" i="156"/>
  <c r="O432" i="156"/>
  <c r="O435" i="156"/>
  <c r="O440" i="156"/>
  <c r="O443" i="156"/>
  <c r="O448" i="156"/>
  <c r="O451" i="156"/>
  <c r="O456" i="156"/>
  <c r="O459" i="156"/>
  <c r="O468" i="156"/>
  <c r="O471" i="156"/>
  <c r="O500" i="156"/>
  <c r="O503" i="156"/>
  <c r="O532" i="156"/>
  <c r="O535" i="156"/>
  <c r="O1537" i="156"/>
  <c r="O1540" i="156"/>
  <c r="O1569" i="156"/>
  <c r="O1572" i="156"/>
  <c r="O1601" i="156"/>
  <c r="O1604" i="156"/>
  <c r="O1633" i="156"/>
  <c r="O1636" i="156"/>
  <c r="O1665" i="156"/>
  <c r="O1695" i="156"/>
  <c r="O1698" i="156"/>
  <c r="O1727" i="156"/>
  <c r="O1730" i="156"/>
  <c r="O1833" i="156"/>
  <c r="O1842" i="156"/>
  <c r="O2933" i="156"/>
  <c r="O224" i="156"/>
  <c r="O463" i="156"/>
  <c r="O492" i="156"/>
  <c r="O495" i="156"/>
  <c r="O524" i="156"/>
  <c r="O527" i="156"/>
  <c r="O1532" i="156"/>
  <c r="O1561" i="156"/>
  <c r="O1596" i="156"/>
  <c r="O1625" i="156"/>
  <c r="O1628" i="156"/>
  <c r="O1660" i="156"/>
  <c r="O1687" i="156"/>
  <c r="O1690" i="156"/>
  <c r="O1722" i="156"/>
  <c r="O1751" i="156"/>
  <c r="O1754" i="156"/>
  <c r="O1781" i="156"/>
  <c r="O1784" i="156"/>
  <c r="O2947" i="156"/>
  <c r="O2979" i="156"/>
  <c r="O3039" i="156"/>
  <c r="O3137" i="156"/>
  <c r="O680" i="156"/>
  <c r="O1790" i="156"/>
  <c r="O1808" i="156"/>
  <c r="O1872" i="156"/>
  <c r="O1897" i="156"/>
  <c r="O1906" i="156"/>
  <c r="O1931" i="156"/>
  <c r="O1940" i="156"/>
  <c r="O1964" i="156"/>
  <c r="O2016" i="156"/>
  <c r="O2960" i="156"/>
  <c r="O464" i="156"/>
  <c r="O467" i="156"/>
  <c r="O472" i="156"/>
  <c r="O475" i="156"/>
  <c r="O480" i="156"/>
  <c r="O483" i="156"/>
  <c r="O488" i="156"/>
  <c r="O491" i="156"/>
  <c r="O496" i="156"/>
  <c r="O499" i="156"/>
  <c r="O504" i="156"/>
  <c r="O507" i="156"/>
  <c r="O512" i="156"/>
  <c r="O515" i="156"/>
  <c r="O520" i="156"/>
  <c r="O528" i="156"/>
  <c r="O531" i="156"/>
  <c r="O536" i="156"/>
  <c r="O539" i="156"/>
  <c r="O544" i="156"/>
  <c r="O547" i="156"/>
  <c r="O552" i="156"/>
  <c r="O555" i="156"/>
  <c r="O1533" i="156"/>
  <c r="O1536" i="156"/>
  <c r="O1541" i="156"/>
  <c r="O1573" i="156"/>
  <c r="O1581" i="156"/>
  <c r="O1605" i="156"/>
  <c r="O1608" i="156"/>
  <c r="O1632" i="156"/>
  <c r="O1640" i="156"/>
  <c r="O1645" i="156"/>
  <c r="O1648" i="156"/>
  <c r="O1653" i="156"/>
  <c r="O1656" i="156"/>
  <c r="O1661" i="156"/>
  <c r="O1664" i="156"/>
  <c r="O1667" i="156"/>
  <c r="O1675" i="156"/>
  <c r="O1678" i="156"/>
  <c r="O1683" i="156"/>
  <c r="O1686" i="156"/>
  <c r="O1691" i="156"/>
  <c r="O1694" i="156"/>
  <c r="O1699" i="156"/>
  <c r="O1702" i="156"/>
  <c r="O1707" i="156"/>
  <c r="O1710" i="156"/>
  <c r="O1715" i="156"/>
  <c r="O1718" i="156"/>
  <c r="O1723" i="156"/>
  <c r="O1726" i="156"/>
  <c r="O1731" i="156"/>
  <c r="O1734" i="156"/>
  <c r="O1739" i="156"/>
  <c r="O1742" i="156"/>
  <c r="O1747" i="156"/>
  <c r="O1750" i="156"/>
  <c r="O1755" i="156"/>
  <c r="O1758" i="156"/>
  <c r="O1761" i="156"/>
  <c r="O1794" i="156"/>
  <c r="O1849" i="156"/>
  <c r="O1858" i="156"/>
  <c r="O1881" i="156"/>
  <c r="O1977" i="156"/>
  <c r="O1797" i="156"/>
  <c r="O1811" i="156"/>
  <c r="O1829" i="156"/>
  <c r="O1845" i="156"/>
  <c r="O1861" i="156"/>
  <c r="O1875" i="156"/>
  <c r="O1893" i="156"/>
  <c r="O1909" i="156"/>
  <c r="O1927" i="156"/>
  <c r="O1943" i="156"/>
  <c r="O1959" i="156"/>
  <c r="O1980" i="156"/>
  <c r="O2914" i="156"/>
  <c r="O1823" i="156"/>
  <c r="O1923" i="156"/>
  <c r="O1939" i="156"/>
  <c r="O1955" i="156"/>
  <c r="O1968" i="156"/>
  <c r="O1973" i="156"/>
  <c r="O1976" i="156"/>
  <c r="O3050" i="156"/>
  <c r="O3138" i="156" l="1"/>
  <c r="O1526" i="156"/>
  <c r="O1992" i="156"/>
  <c r="O1826" i="156"/>
  <c r="O1983" i="156"/>
  <c r="O1912" i="156"/>
  <c r="O1879" i="156"/>
  <c r="O1666" i="156"/>
  <c r="O149" i="156"/>
  <c r="O1960" i="156"/>
  <c r="O1866" i="156"/>
  <c r="O556" i="156"/>
  <c r="O1807" i="156"/>
  <c r="O3051" i="156"/>
  <c r="O1760" i="156"/>
  <c r="O1993" i="156" l="1"/>
  <c r="O3184" i="156"/>
  <c r="E19" i="158"/>
  <c r="E6" i="158"/>
  <c r="E7" i="158"/>
  <c r="E8" i="158"/>
  <c r="E9" i="158"/>
  <c r="E10" i="158"/>
  <c r="E11" i="158"/>
  <c r="E12" i="158"/>
  <c r="E13" i="158"/>
  <c r="E14" i="158"/>
  <c r="E15" i="158"/>
  <c r="E16" i="158"/>
  <c r="E17" i="158"/>
  <c r="E18" i="158"/>
  <c r="E20" i="158"/>
  <c r="E21" i="158"/>
  <c r="E22" i="158"/>
  <c r="H22" i="158" s="1"/>
  <c r="E5" i="158"/>
  <c r="D29" i="158"/>
  <c r="G29" i="158"/>
  <c r="I29" i="158"/>
  <c r="L29" i="158"/>
  <c r="C11" i="162"/>
  <c r="T12" i="151" l="1"/>
  <c r="Q12" i="151"/>
  <c r="N12" i="151"/>
  <c r="K12" i="151"/>
  <c r="H12" i="151"/>
  <c r="F20" i="154"/>
  <c r="F21" i="154"/>
  <c r="F22" i="154"/>
  <c r="F23" i="154"/>
  <c r="F19" i="154"/>
  <c r="H21" i="154"/>
  <c r="H22" i="154"/>
  <c r="H23" i="154"/>
  <c r="H20" i="154"/>
  <c r="N20" i="154"/>
  <c r="K20" i="154"/>
  <c r="N19" i="154"/>
  <c r="K19" i="154"/>
  <c r="H19" i="154"/>
  <c r="K22" i="158" l="1"/>
  <c r="J29" i="158"/>
  <c r="Q24" i="154"/>
  <c r="P24" i="154"/>
  <c r="N24" i="154" s="1"/>
  <c r="E25" i="154"/>
  <c r="P20" i="154"/>
  <c r="Q20" i="154" s="1"/>
  <c r="P19" i="154"/>
  <c r="Q19" i="154" s="1"/>
  <c r="N9" i="154"/>
  <c r="K9" i="154"/>
  <c r="H9" i="154"/>
  <c r="N8" i="154"/>
  <c r="K8" i="154"/>
  <c r="H8" i="154"/>
  <c r="H24" i="154" l="1"/>
  <c r="K24" i="154"/>
  <c r="Q10" i="154"/>
  <c r="N10" i="154" s="1"/>
  <c r="H23" i="151"/>
  <c r="P11" i="154"/>
  <c r="Q11" i="154" s="1"/>
  <c r="N11" i="154" s="1"/>
  <c r="Q9" i="154"/>
  <c r="Q8" i="154"/>
  <c r="E11" i="154"/>
  <c r="F9" i="154"/>
  <c r="F8" i="154"/>
  <c r="E24" i="151"/>
  <c r="T24" i="151" s="1"/>
  <c r="S24" i="151"/>
  <c r="P24" i="151"/>
  <c r="Q24" i="151" s="1"/>
  <c r="M24" i="151"/>
  <c r="N24" i="151" s="1"/>
  <c r="J24" i="151"/>
  <c r="K24" i="151" s="1"/>
  <c r="G24" i="151"/>
  <c r="H24" i="151" s="1"/>
  <c r="F22" i="151"/>
  <c r="F21" i="151"/>
  <c r="T23" i="151"/>
  <c r="Q23" i="151"/>
  <c r="N23" i="151"/>
  <c r="K23" i="151"/>
  <c r="Q22" i="151"/>
  <c r="T22" i="151"/>
  <c r="N22" i="151"/>
  <c r="K22" i="151"/>
  <c r="H22" i="151"/>
  <c r="H21" i="151"/>
  <c r="T21" i="151"/>
  <c r="Q21" i="151"/>
  <c r="N21" i="151"/>
  <c r="K21" i="151"/>
  <c r="M29" i="158" l="1"/>
  <c r="N22" i="158"/>
  <c r="H10" i="154"/>
  <c r="K10" i="154"/>
  <c r="H11" i="154"/>
  <c r="K11" i="154"/>
  <c r="H8" i="151"/>
  <c r="Q13" i="151"/>
  <c r="Q11" i="151"/>
  <c r="Q10" i="151"/>
  <c r="Q9" i="151"/>
  <c r="Q8" i="151"/>
  <c r="N13" i="151"/>
  <c r="N11" i="151"/>
  <c r="N10" i="151"/>
  <c r="N9" i="151"/>
  <c r="N8" i="151"/>
  <c r="K13" i="151"/>
  <c r="K11" i="151"/>
  <c r="K10" i="151"/>
  <c r="K9" i="151"/>
  <c r="K8" i="151"/>
  <c r="H13" i="151"/>
  <c r="H11" i="151"/>
  <c r="H10" i="151"/>
  <c r="H9" i="151"/>
  <c r="T13" i="151"/>
  <c r="T11" i="151"/>
  <c r="T10" i="151"/>
  <c r="T9" i="151"/>
  <c r="T8" i="151"/>
  <c r="F13" i="151"/>
  <c r="F11" i="151"/>
  <c r="F10" i="151"/>
  <c r="F9" i="151"/>
  <c r="F8" i="151"/>
  <c r="F442" i="155" l="1"/>
  <c r="E442" i="155"/>
  <c r="F440" i="155"/>
  <c r="E440" i="155"/>
  <c r="F438" i="155"/>
  <c r="E438" i="155"/>
  <c r="F436" i="155"/>
  <c r="E436" i="155"/>
  <c r="F434" i="155"/>
  <c r="E434" i="155"/>
  <c r="F432" i="155"/>
  <c r="E432" i="155"/>
  <c r="F430" i="155"/>
  <c r="E430" i="155"/>
  <c r="F428" i="155"/>
  <c r="E428" i="155"/>
  <c r="F426" i="155"/>
  <c r="E426" i="155"/>
  <c r="F414" i="155"/>
  <c r="E414" i="155"/>
  <c r="F412" i="155"/>
  <c r="E412" i="155"/>
  <c r="F410" i="155"/>
  <c r="E410" i="155"/>
  <c r="F408" i="155"/>
  <c r="E408" i="155"/>
  <c r="F406" i="155"/>
  <c r="E406" i="155"/>
  <c r="F394" i="155"/>
  <c r="E394" i="155"/>
  <c r="F392" i="155"/>
  <c r="E392" i="155"/>
  <c r="F390" i="155"/>
  <c r="E390" i="155"/>
  <c r="F388" i="155"/>
  <c r="E388" i="155"/>
  <c r="F386" i="155"/>
  <c r="E386" i="155"/>
  <c r="F384" i="155"/>
  <c r="E384" i="155"/>
  <c r="F372" i="155"/>
  <c r="E372" i="155"/>
  <c r="F370" i="155"/>
  <c r="E370" i="155"/>
  <c r="F368" i="155"/>
  <c r="E368" i="155"/>
  <c r="F366" i="155"/>
  <c r="E366" i="155"/>
  <c r="AQ357" i="155"/>
  <c r="AL357" i="155"/>
  <c r="AG357" i="155"/>
  <c r="AB357" i="155"/>
  <c r="W357" i="155"/>
  <c r="R357" i="155"/>
  <c r="M357" i="155"/>
  <c r="H357" i="155"/>
  <c r="H359" i="155" s="1"/>
  <c r="M359" i="155" s="1"/>
  <c r="R359" i="155" s="1"/>
  <c r="W359" i="155" s="1"/>
  <c r="AB359" i="155" s="1"/>
  <c r="AG359" i="155" s="1"/>
  <c r="AL359" i="155" s="1"/>
  <c r="AQ359" i="155" s="1"/>
  <c r="F354" i="155"/>
  <c r="E354" i="155"/>
  <c r="F352" i="155"/>
  <c r="E352" i="155"/>
  <c r="F350" i="155"/>
  <c r="E350" i="155"/>
  <c r="F348" i="155"/>
  <c r="E348" i="155"/>
  <c r="AQ339" i="155"/>
  <c r="AL339" i="155"/>
  <c r="AG339" i="155"/>
  <c r="AB339" i="155"/>
  <c r="W339" i="155"/>
  <c r="R339" i="155"/>
  <c r="M339" i="155"/>
  <c r="H339" i="155"/>
  <c r="H341" i="155" s="1"/>
  <c r="M341" i="155" s="1"/>
  <c r="R341" i="155" s="1"/>
  <c r="W341" i="155" s="1"/>
  <c r="AB341" i="155" s="1"/>
  <c r="AG341" i="155" s="1"/>
  <c r="AL341" i="155" s="1"/>
  <c r="AQ341" i="155" s="1"/>
  <c r="F336" i="155"/>
  <c r="E336" i="155"/>
  <c r="F334" i="155"/>
  <c r="E334" i="155"/>
  <c r="F332" i="155"/>
  <c r="E332" i="155"/>
  <c r="F330" i="155"/>
  <c r="E330" i="155"/>
  <c r="F328" i="155"/>
  <c r="E328" i="155"/>
  <c r="AQ319" i="155"/>
  <c r="AL319" i="155"/>
  <c r="AG319" i="155"/>
  <c r="AB319" i="155"/>
  <c r="W319" i="155"/>
  <c r="R319" i="155"/>
  <c r="M319" i="155"/>
  <c r="H319" i="155"/>
  <c r="H321" i="155" s="1"/>
  <c r="F316" i="155"/>
  <c r="E316" i="155"/>
  <c r="F314" i="155"/>
  <c r="E314" i="155"/>
  <c r="F312" i="155"/>
  <c r="E312" i="155"/>
  <c r="F310" i="155"/>
  <c r="E310" i="155"/>
  <c r="F308" i="155"/>
  <c r="E308" i="155"/>
  <c r="F306" i="155"/>
  <c r="E306" i="155"/>
  <c r="F304" i="155"/>
  <c r="F318" i="155" s="1"/>
  <c r="E304" i="155"/>
  <c r="F302" i="155"/>
  <c r="E302" i="155"/>
  <c r="AB295" i="155"/>
  <c r="AQ293" i="155"/>
  <c r="AL293" i="155"/>
  <c r="AG293" i="155"/>
  <c r="AB293" i="155"/>
  <c r="W293" i="155"/>
  <c r="R293" i="155"/>
  <c r="M293" i="155"/>
  <c r="H293" i="155"/>
  <c r="H295" i="155" s="1"/>
  <c r="M295" i="155" s="1"/>
  <c r="R295" i="155" s="1"/>
  <c r="W295" i="155" s="1"/>
  <c r="F290" i="155"/>
  <c r="E290" i="155"/>
  <c r="F288" i="155"/>
  <c r="E288" i="155"/>
  <c r="F286" i="155"/>
  <c r="E286" i="155"/>
  <c r="F284" i="155"/>
  <c r="E284" i="155"/>
  <c r="F282" i="155"/>
  <c r="E282" i="155"/>
  <c r="F280" i="155"/>
  <c r="E280" i="155"/>
  <c r="F278" i="155"/>
  <c r="E278" i="155"/>
  <c r="F266" i="155"/>
  <c r="E266" i="155"/>
  <c r="F264" i="155"/>
  <c r="E264" i="155"/>
  <c r="F262" i="155"/>
  <c r="E262" i="155"/>
  <c r="F260" i="155"/>
  <c r="E260" i="155"/>
  <c r="F258" i="155"/>
  <c r="E258" i="155"/>
  <c r="F256" i="155"/>
  <c r="E256" i="155"/>
  <c r="AQ247" i="155"/>
  <c r="AL247" i="155"/>
  <c r="AG247" i="155"/>
  <c r="AB247" i="155"/>
  <c r="W247" i="155"/>
  <c r="R247" i="155"/>
  <c r="M247" i="155"/>
  <c r="H247" i="155"/>
  <c r="H249" i="155" s="1"/>
  <c r="F244" i="155"/>
  <c r="E244" i="155"/>
  <c r="F242" i="155"/>
  <c r="E242" i="155"/>
  <c r="F240" i="155"/>
  <c r="E240" i="155"/>
  <c r="F238" i="155"/>
  <c r="E238" i="155"/>
  <c r="F236" i="155"/>
  <c r="E236" i="155"/>
  <c r="F234" i="155"/>
  <c r="E234" i="155"/>
  <c r="F232" i="155"/>
  <c r="E232" i="155"/>
  <c r="F230" i="155"/>
  <c r="E230" i="155"/>
  <c r="F228" i="155"/>
  <c r="E228" i="155"/>
  <c r="F226" i="155"/>
  <c r="E226" i="155"/>
  <c r="F224" i="155"/>
  <c r="E224" i="155"/>
  <c r="F222" i="155"/>
  <c r="E222" i="155"/>
  <c r="F220" i="155"/>
  <c r="E220" i="155"/>
  <c r="AQ211" i="155"/>
  <c r="AL211" i="155"/>
  <c r="AG211" i="155"/>
  <c r="AB211" i="155"/>
  <c r="W211" i="155"/>
  <c r="R211" i="155"/>
  <c r="M211" i="155"/>
  <c r="H211" i="155"/>
  <c r="F208" i="155"/>
  <c r="E208" i="155"/>
  <c r="F206" i="155"/>
  <c r="E206" i="155"/>
  <c r="F204" i="155"/>
  <c r="E204" i="155"/>
  <c r="F202" i="155"/>
  <c r="E202" i="155"/>
  <c r="F200" i="155"/>
  <c r="E200" i="155"/>
  <c r="AQ191" i="155"/>
  <c r="AL191" i="155"/>
  <c r="AG191" i="155"/>
  <c r="AB191" i="155"/>
  <c r="W191" i="155"/>
  <c r="R191" i="155"/>
  <c r="M191" i="155"/>
  <c r="H191" i="155"/>
  <c r="H193" i="155" s="1"/>
  <c r="M193" i="155" s="1"/>
  <c r="F188" i="155"/>
  <c r="E188" i="155"/>
  <c r="F186" i="155"/>
  <c r="E186" i="155"/>
  <c r="F184" i="155"/>
  <c r="E184" i="155"/>
  <c r="AQ175" i="155"/>
  <c r="AL175" i="155"/>
  <c r="AG175" i="155"/>
  <c r="AG176" i="155" s="1"/>
  <c r="AB175" i="155"/>
  <c r="W175" i="155"/>
  <c r="R175" i="155"/>
  <c r="M175" i="155"/>
  <c r="M176" i="155" s="1"/>
  <c r="H175" i="155"/>
  <c r="H177" i="155" s="1"/>
  <c r="F172" i="155"/>
  <c r="E172" i="155"/>
  <c r="F170" i="155"/>
  <c r="E170" i="155"/>
  <c r="F168" i="155"/>
  <c r="E168" i="155"/>
  <c r="F166" i="155"/>
  <c r="F174" i="155" s="1"/>
  <c r="AB176" i="155" s="1"/>
  <c r="E166" i="155"/>
  <c r="AQ157" i="155"/>
  <c r="AL157" i="155"/>
  <c r="AG157" i="155"/>
  <c r="AB157" i="155"/>
  <c r="W157" i="155"/>
  <c r="R157" i="155"/>
  <c r="M157" i="155"/>
  <c r="H157" i="155"/>
  <c r="H159" i="155" s="1"/>
  <c r="F154" i="155"/>
  <c r="E154" i="155"/>
  <c r="F152" i="155"/>
  <c r="E152" i="155"/>
  <c r="F150" i="155"/>
  <c r="E150" i="155"/>
  <c r="F148" i="155"/>
  <c r="E148" i="155"/>
  <c r="F146" i="155"/>
  <c r="E146" i="155"/>
  <c r="F144" i="155"/>
  <c r="E144" i="155"/>
  <c r="AQ135" i="155"/>
  <c r="AL135" i="155"/>
  <c r="AG135" i="155"/>
  <c r="AB135" i="155"/>
  <c r="W135" i="155"/>
  <c r="R135" i="155"/>
  <c r="M135" i="155"/>
  <c r="H135" i="155"/>
  <c r="H137" i="155" s="1"/>
  <c r="M137" i="155" s="1"/>
  <c r="F132" i="155"/>
  <c r="E132" i="155"/>
  <c r="F130" i="155"/>
  <c r="E130" i="155"/>
  <c r="F128" i="155"/>
  <c r="E128" i="155"/>
  <c r="F126" i="155"/>
  <c r="E126" i="155"/>
  <c r="F124" i="155"/>
  <c r="E124" i="155"/>
  <c r="F122" i="155"/>
  <c r="E122" i="155"/>
  <c r="F120" i="155"/>
  <c r="E120" i="155"/>
  <c r="F118" i="155"/>
  <c r="E118" i="155"/>
  <c r="F116" i="155"/>
  <c r="E116" i="155"/>
  <c r="F114" i="155"/>
  <c r="E114" i="155"/>
  <c r="F112" i="155"/>
  <c r="E112" i="155"/>
  <c r="F110" i="155"/>
  <c r="E110" i="155"/>
  <c r="AQ101" i="155"/>
  <c r="AL101" i="155"/>
  <c r="AG101" i="155"/>
  <c r="AB101" i="155"/>
  <c r="W101" i="155"/>
  <c r="R101" i="155"/>
  <c r="M101" i="155"/>
  <c r="H101" i="155"/>
  <c r="H103" i="155" s="1"/>
  <c r="M103" i="155" s="1"/>
  <c r="R103" i="155" s="1"/>
  <c r="F98" i="155"/>
  <c r="E98" i="155"/>
  <c r="F96" i="155"/>
  <c r="E96" i="155"/>
  <c r="F94" i="155"/>
  <c r="E94" i="155"/>
  <c r="F92" i="155"/>
  <c r="E92" i="155"/>
  <c r="F90" i="155"/>
  <c r="E90" i="155"/>
  <c r="F88" i="155"/>
  <c r="E88" i="155"/>
  <c r="F86" i="155"/>
  <c r="E86" i="155"/>
  <c r="F84" i="155"/>
  <c r="E84" i="155"/>
  <c r="F82" i="155"/>
  <c r="E82" i="155"/>
  <c r="F80" i="155"/>
  <c r="E80" i="155"/>
  <c r="F78" i="155"/>
  <c r="E78" i="155"/>
  <c r="F66" i="155"/>
  <c r="E66" i="155"/>
  <c r="F64" i="155"/>
  <c r="E64" i="155"/>
  <c r="F62" i="155"/>
  <c r="E62" i="155"/>
  <c r="F60" i="155"/>
  <c r="E60" i="155"/>
  <c r="F58" i="155"/>
  <c r="E58" i="155"/>
  <c r="F56" i="155"/>
  <c r="E56" i="155"/>
  <c r="F54" i="155"/>
  <c r="E54" i="155"/>
  <c r="F52" i="155"/>
  <c r="E52" i="155"/>
  <c r="F50" i="155"/>
  <c r="E50" i="155"/>
  <c r="AQ41" i="155"/>
  <c r="AL41" i="155"/>
  <c r="AG41" i="155"/>
  <c r="AB41" i="155"/>
  <c r="W41" i="155"/>
  <c r="R41" i="155"/>
  <c r="M41" i="155"/>
  <c r="H41" i="155"/>
  <c r="H43" i="155" s="1"/>
  <c r="M43" i="155" s="1"/>
  <c r="R43" i="155" s="1"/>
  <c r="W43" i="155" s="1"/>
  <c r="AB43" i="155" s="1"/>
  <c r="AG43" i="155" s="1"/>
  <c r="AL43" i="155" s="1"/>
  <c r="AQ43" i="155" s="1"/>
  <c r="F38" i="155"/>
  <c r="E38" i="155"/>
  <c r="F36" i="155"/>
  <c r="E36" i="155"/>
  <c r="F34" i="155"/>
  <c r="E34" i="155"/>
  <c r="F32" i="155"/>
  <c r="E32" i="155"/>
  <c r="F30" i="155"/>
  <c r="E30" i="155"/>
  <c r="F28" i="155"/>
  <c r="E28" i="155"/>
  <c r="F26" i="155"/>
  <c r="E26" i="155"/>
  <c r="F24" i="155"/>
  <c r="E24" i="155"/>
  <c r="F22" i="155"/>
  <c r="E22" i="155"/>
  <c r="F20" i="155"/>
  <c r="E20" i="155"/>
  <c r="F18" i="155"/>
  <c r="E18" i="155"/>
  <c r="F16" i="155"/>
  <c r="E16" i="155"/>
  <c r="F14" i="155"/>
  <c r="E14" i="155"/>
  <c r="F12" i="155"/>
  <c r="E12" i="155"/>
  <c r="F10" i="155"/>
  <c r="E10" i="155"/>
  <c r="F8" i="155"/>
  <c r="E8" i="155"/>
  <c r="Q22" i="158" l="1"/>
  <c r="F40" i="155"/>
  <c r="W103" i="155"/>
  <c r="AB103" i="155" s="1"/>
  <c r="AG103" i="155" s="1"/>
  <c r="AL103" i="155" s="1"/>
  <c r="AQ103" i="155" s="1"/>
  <c r="M159" i="155"/>
  <c r="R159" i="155" s="1"/>
  <c r="W159" i="155" s="1"/>
  <c r="AB159" i="155" s="1"/>
  <c r="AG159" i="155" s="1"/>
  <c r="AL159" i="155" s="1"/>
  <c r="AQ159" i="155" s="1"/>
  <c r="F210" i="155"/>
  <c r="H212" i="155" s="1"/>
  <c r="H214" i="155" s="1"/>
  <c r="M214" i="155" s="1"/>
  <c r="R214" i="155" s="1"/>
  <c r="M249" i="155"/>
  <c r="R249" i="155" s="1"/>
  <c r="W249" i="155" s="1"/>
  <c r="AB249" i="155" s="1"/>
  <c r="AG249" i="155" s="1"/>
  <c r="AL249" i="155" s="1"/>
  <c r="AQ249" i="155" s="1"/>
  <c r="M321" i="155"/>
  <c r="R321" i="155" s="1"/>
  <c r="W321" i="155" s="1"/>
  <c r="AB321" i="155" s="1"/>
  <c r="AG321" i="155" s="1"/>
  <c r="AL321" i="155" s="1"/>
  <c r="AQ321" i="155" s="1"/>
  <c r="R212" i="155"/>
  <c r="G172" i="155"/>
  <c r="W176" i="155"/>
  <c r="AQ176" i="155"/>
  <c r="R193" i="155"/>
  <c r="W193" i="155" s="1"/>
  <c r="AB193" i="155" s="1"/>
  <c r="AG193" i="155" s="1"/>
  <c r="AL193" i="155" s="1"/>
  <c r="AQ193" i="155" s="1"/>
  <c r="AB212" i="155"/>
  <c r="H213" i="155"/>
  <c r="M213" i="155" s="1"/>
  <c r="R213" i="155" s="1"/>
  <c r="W213" i="155" s="1"/>
  <c r="AB213" i="155" s="1"/>
  <c r="AG213" i="155" s="1"/>
  <c r="AL213" i="155" s="1"/>
  <c r="AQ213" i="155" s="1"/>
  <c r="AG295" i="155"/>
  <c r="AL295" i="155" s="1"/>
  <c r="AQ295" i="155" s="1"/>
  <c r="G10" i="155"/>
  <c r="G14" i="155"/>
  <c r="G18" i="155"/>
  <c r="G22" i="155"/>
  <c r="G26" i="155"/>
  <c r="G30" i="155"/>
  <c r="G34" i="155"/>
  <c r="G166" i="155"/>
  <c r="M177" i="155"/>
  <c r="R177" i="155" s="1"/>
  <c r="W177" i="155" s="1"/>
  <c r="AB177" i="155" s="1"/>
  <c r="AG177" i="155" s="1"/>
  <c r="AL177" i="155" s="1"/>
  <c r="AQ177" i="155" s="1"/>
  <c r="M212" i="155"/>
  <c r="F268" i="155"/>
  <c r="G266" i="155" s="1"/>
  <c r="R320" i="155"/>
  <c r="AL320" i="155"/>
  <c r="AL136" i="155"/>
  <c r="AL42" i="155"/>
  <c r="G28" i="155"/>
  <c r="G12" i="155"/>
  <c r="R42" i="155"/>
  <c r="G8" i="155"/>
  <c r="AB42" i="155"/>
  <c r="G36" i="155"/>
  <c r="G20" i="155"/>
  <c r="G24" i="155"/>
  <c r="G16" i="155"/>
  <c r="G32" i="155"/>
  <c r="R137" i="155"/>
  <c r="W137" i="155" s="1"/>
  <c r="AB137" i="155" s="1"/>
  <c r="AG137" i="155" s="1"/>
  <c r="AL137" i="155" s="1"/>
  <c r="AQ137" i="155" s="1"/>
  <c r="F396" i="155"/>
  <c r="G384" i="155"/>
  <c r="W42" i="155"/>
  <c r="F68" i="155"/>
  <c r="G56" i="155" s="1"/>
  <c r="G78" i="155"/>
  <c r="G112" i="155"/>
  <c r="F134" i="155"/>
  <c r="R136" i="155" s="1"/>
  <c r="W136" i="155"/>
  <c r="AQ136" i="155"/>
  <c r="W294" i="155"/>
  <c r="G302" i="155"/>
  <c r="AQ42" i="155"/>
  <c r="G60" i="155"/>
  <c r="G116" i="155"/>
  <c r="G120" i="155"/>
  <c r="AB136" i="155"/>
  <c r="F156" i="155"/>
  <c r="AG158" i="155" s="1"/>
  <c r="F190" i="155"/>
  <c r="R192" i="155" s="1"/>
  <c r="H294" i="155"/>
  <c r="H296" i="155" s="1"/>
  <c r="G38" i="155"/>
  <c r="M42" i="155"/>
  <c r="AG42" i="155"/>
  <c r="H69" i="155"/>
  <c r="H42" i="155"/>
  <c r="H44" i="155" s="1"/>
  <c r="G64" i="155"/>
  <c r="G124" i="155"/>
  <c r="G128" i="155"/>
  <c r="M136" i="155"/>
  <c r="AG136" i="155"/>
  <c r="G314" i="155"/>
  <c r="G306" i="155"/>
  <c r="G316" i="155"/>
  <c r="AB340" i="155"/>
  <c r="G170" i="155"/>
  <c r="H176" i="155"/>
  <c r="H178" i="155" s="1"/>
  <c r="M178" i="155" s="1"/>
  <c r="W212" i="155"/>
  <c r="F246" i="155"/>
  <c r="AB248" i="155" s="1"/>
  <c r="R270" i="155"/>
  <c r="M270" i="155"/>
  <c r="G280" i="155"/>
  <c r="G310" i="155"/>
  <c r="W320" i="155"/>
  <c r="AQ320" i="155"/>
  <c r="G388" i="155"/>
  <c r="G392" i="155"/>
  <c r="F100" i="155"/>
  <c r="AG102" i="155" s="1"/>
  <c r="H136" i="155"/>
  <c r="H138" i="155" s="1"/>
  <c r="M138" i="155" s="1"/>
  <c r="H158" i="155"/>
  <c r="H160" i="155" s="1"/>
  <c r="AG294" i="155"/>
  <c r="G304" i="155"/>
  <c r="AB320" i="155"/>
  <c r="AL340" i="155"/>
  <c r="F416" i="155"/>
  <c r="G408" i="155" s="1"/>
  <c r="F444" i="155"/>
  <c r="G432" i="155" s="1"/>
  <c r="G168" i="155"/>
  <c r="G174" i="155" s="1"/>
  <c r="R176" i="155"/>
  <c r="AL176" i="155"/>
  <c r="M248" i="155"/>
  <c r="F292" i="155"/>
  <c r="G290" i="155" s="1"/>
  <c r="G282" i="155"/>
  <c r="G308" i="155"/>
  <c r="G312" i="155"/>
  <c r="M320" i="155"/>
  <c r="AG320" i="155"/>
  <c r="AQ340" i="155"/>
  <c r="F356" i="155"/>
  <c r="G354" i="155" s="1"/>
  <c r="G390" i="155"/>
  <c r="G442" i="155"/>
  <c r="F338" i="155"/>
  <c r="R340" i="155" s="1"/>
  <c r="F374" i="155"/>
  <c r="G372" i="155" s="1"/>
  <c r="H320" i="155"/>
  <c r="H322" i="155" s="1"/>
  <c r="G434" i="155"/>
  <c r="W214" i="155" l="1"/>
  <c r="AB214" i="155" s="1"/>
  <c r="G258" i="155"/>
  <c r="G428" i="155"/>
  <c r="R294" i="155"/>
  <c r="R138" i="155"/>
  <c r="W138" i="155" s="1"/>
  <c r="AB138" i="155" s="1"/>
  <c r="G260" i="155"/>
  <c r="AG270" i="155"/>
  <c r="AL270" i="155"/>
  <c r="G208" i="155"/>
  <c r="M44" i="155"/>
  <c r="W158" i="155"/>
  <c r="G132" i="155"/>
  <c r="AG212" i="155"/>
  <c r="AG340" i="155"/>
  <c r="AB102" i="155"/>
  <c r="G204" i="155"/>
  <c r="G210" i="155" s="1"/>
  <c r="G200" i="155"/>
  <c r="AL212" i="155"/>
  <c r="W270" i="155"/>
  <c r="AQ270" i="155"/>
  <c r="G262" i="155"/>
  <c r="H270" i="155"/>
  <c r="H272" i="155" s="1"/>
  <c r="G256" i="155"/>
  <c r="AQ102" i="155"/>
  <c r="AL102" i="155"/>
  <c r="G154" i="155"/>
  <c r="H192" i="155"/>
  <c r="H194" i="155" s="1"/>
  <c r="AB270" i="155"/>
  <c r="G264" i="155"/>
  <c r="AQ212" i="155"/>
  <c r="AQ192" i="155"/>
  <c r="W102" i="155"/>
  <c r="G86" i="155"/>
  <c r="G206" i="155"/>
  <c r="G202" i="155"/>
  <c r="R69" i="155"/>
  <c r="R70" i="155" s="1"/>
  <c r="AG358" i="155"/>
  <c r="G242" i="155"/>
  <c r="G234" i="155"/>
  <c r="G226" i="155"/>
  <c r="AQ248" i="155"/>
  <c r="G232" i="155"/>
  <c r="W248" i="155"/>
  <c r="G224" i="155"/>
  <c r="G240" i="155"/>
  <c r="H71" i="155"/>
  <c r="H70" i="155"/>
  <c r="H72" i="155" s="1"/>
  <c r="M72" i="155" s="1"/>
  <c r="AQ358" i="155"/>
  <c r="H358" i="155"/>
  <c r="H360" i="155" s="1"/>
  <c r="G370" i="155"/>
  <c r="AL358" i="155"/>
  <c r="G228" i="155"/>
  <c r="AG138" i="155"/>
  <c r="AL138" i="155" s="1"/>
  <c r="AQ138" i="155" s="1"/>
  <c r="M358" i="155"/>
  <c r="G230" i="155"/>
  <c r="M192" i="155"/>
  <c r="M194" i="155" s="1"/>
  <c r="R194" i="155" s="1"/>
  <c r="W194" i="155" s="1"/>
  <c r="AB194" i="155" s="1"/>
  <c r="AG194" i="155" s="1"/>
  <c r="AL194" i="155" s="1"/>
  <c r="AQ194" i="155" s="1"/>
  <c r="G188" i="155"/>
  <c r="AG192" i="155"/>
  <c r="G148" i="155"/>
  <c r="R158" i="155"/>
  <c r="G152" i="155"/>
  <c r="G144" i="155"/>
  <c r="AL158" i="155"/>
  <c r="AB358" i="155"/>
  <c r="M158" i="155"/>
  <c r="M160" i="155" s="1"/>
  <c r="M322" i="155"/>
  <c r="R322" i="155" s="1"/>
  <c r="W322" i="155" s="1"/>
  <c r="AB322" i="155" s="1"/>
  <c r="AG322" i="155" s="1"/>
  <c r="AL322" i="155" s="1"/>
  <c r="AQ322" i="155" s="1"/>
  <c r="G330" i="155"/>
  <c r="G336" i="155"/>
  <c r="G328" i="155"/>
  <c r="M340" i="155"/>
  <c r="G414" i="155"/>
  <c r="G366" i="155"/>
  <c r="W340" i="155"/>
  <c r="G286" i="155"/>
  <c r="G278" i="155"/>
  <c r="AB294" i="155"/>
  <c r="AB296" i="155" s="1"/>
  <c r="AG296" i="155" s="1"/>
  <c r="AL296" i="155" s="1"/>
  <c r="AQ296" i="155" s="1"/>
  <c r="G284" i="155"/>
  <c r="G222" i="155"/>
  <c r="G440" i="155"/>
  <c r="G438" i="155"/>
  <c r="G430" i="155"/>
  <c r="R358" i="155"/>
  <c r="G332" i="155"/>
  <c r="M294" i="155"/>
  <c r="M296" i="155" s="1"/>
  <c r="R296" i="155" s="1"/>
  <c r="W296" i="155" s="1"/>
  <c r="AB192" i="155"/>
  <c r="G96" i="155"/>
  <c r="G88" i="155"/>
  <c r="G80" i="155"/>
  <c r="G92" i="155"/>
  <c r="G84" i="155"/>
  <c r="W192" i="155"/>
  <c r="G98" i="155"/>
  <c r="R44" i="155"/>
  <c r="W44" i="155" s="1"/>
  <c r="M69" i="155"/>
  <c r="M70" i="155" s="1"/>
  <c r="G244" i="155"/>
  <c r="R102" i="155"/>
  <c r="G318" i="155"/>
  <c r="AL248" i="155"/>
  <c r="M102" i="155"/>
  <c r="G54" i="155"/>
  <c r="G66" i="155"/>
  <c r="G50" i="155"/>
  <c r="G62" i="155"/>
  <c r="G58" i="155"/>
  <c r="G334" i="155"/>
  <c r="G150" i="155"/>
  <c r="H102" i="155"/>
  <c r="H104" i="155" s="1"/>
  <c r="M104" i="155" s="1"/>
  <c r="H340" i="155"/>
  <c r="H342" i="155" s="1"/>
  <c r="G220" i="155"/>
  <c r="H248" i="155"/>
  <c r="H250" i="155" s="1"/>
  <c r="M250" i="155" s="1"/>
  <c r="G410" i="155"/>
  <c r="G348" i="155"/>
  <c r="AL294" i="155"/>
  <c r="AG248" i="155"/>
  <c r="G406" i="155"/>
  <c r="G288" i="155"/>
  <c r="G184" i="155"/>
  <c r="G426" i="155"/>
  <c r="G368" i="155"/>
  <c r="M272" i="155"/>
  <c r="R272" i="155" s="1"/>
  <c r="W272" i="155" s="1"/>
  <c r="AB272" i="155" s="1"/>
  <c r="AG272" i="155" s="1"/>
  <c r="AL272" i="155" s="1"/>
  <c r="AQ272" i="155" s="1"/>
  <c r="G268" i="155"/>
  <c r="G238" i="155"/>
  <c r="R178" i="155"/>
  <c r="W178" i="155" s="1"/>
  <c r="AB178" i="155" s="1"/>
  <c r="AG178" i="155" s="1"/>
  <c r="AL178" i="155" s="1"/>
  <c r="AQ178" i="155" s="1"/>
  <c r="AB158" i="155"/>
  <c r="G94" i="155"/>
  <c r="AL192" i="155"/>
  <c r="AQ158" i="155"/>
  <c r="G90" i="155"/>
  <c r="G436" i="155"/>
  <c r="AQ294" i="155"/>
  <c r="R248" i="155"/>
  <c r="G126" i="155"/>
  <c r="G118" i="155"/>
  <c r="G110" i="155"/>
  <c r="G130" i="155"/>
  <c r="G122" i="155"/>
  <c r="G114" i="155"/>
  <c r="G82" i="155"/>
  <c r="G386" i="155"/>
  <c r="G394" i="155"/>
  <c r="G186" i="155"/>
  <c r="G146" i="155"/>
  <c r="G52" i="155"/>
  <c r="G40" i="155"/>
  <c r="G350" i="155"/>
  <c r="W358" i="155"/>
  <c r="G412" i="155"/>
  <c r="G352" i="155"/>
  <c r="G236" i="155"/>
  <c r="G396" i="155" l="1"/>
  <c r="R104" i="155"/>
  <c r="W104" i="155" s="1"/>
  <c r="AB104" i="155" s="1"/>
  <c r="AG104" i="155" s="1"/>
  <c r="AL104" i="155" s="1"/>
  <c r="AQ104" i="155" s="1"/>
  <c r="G292" i="155"/>
  <c r="R72" i="155"/>
  <c r="M71" i="155"/>
  <c r="R71" i="155" s="1"/>
  <c r="G100" i="155"/>
  <c r="G444" i="155"/>
  <c r="R160" i="155"/>
  <c r="W160" i="155" s="1"/>
  <c r="AB160" i="155" s="1"/>
  <c r="AG160" i="155" s="1"/>
  <c r="AL160" i="155" s="1"/>
  <c r="AQ160" i="155" s="1"/>
  <c r="AG214" i="155"/>
  <c r="AL214" i="155" s="1"/>
  <c r="AQ214" i="155" s="1"/>
  <c r="G374" i="155"/>
  <c r="G134" i="155"/>
  <c r="R250" i="155"/>
  <c r="W250" i="155" s="1"/>
  <c r="AB250" i="155" s="1"/>
  <c r="AG250" i="155" s="1"/>
  <c r="AL250" i="155" s="1"/>
  <c r="AQ250" i="155" s="1"/>
  <c r="M360" i="155"/>
  <c r="R360" i="155" s="1"/>
  <c r="W360" i="155" s="1"/>
  <c r="AB360" i="155" s="1"/>
  <c r="AG360" i="155" s="1"/>
  <c r="AL360" i="155" s="1"/>
  <c r="AQ360" i="155" s="1"/>
  <c r="G190" i="155"/>
  <c r="G246" i="155"/>
  <c r="G68" i="155"/>
  <c r="G156" i="155"/>
  <c r="G356" i="155"/>
  <c r="M342" i="155"/>
  <c r="R342" i="155" s="1"/>
  <c r="W342" i="155" s="1"/>
  <c r="AB342" i="155" s="1"/>
  <c r="AG342" i="155" s="1"/>
  <c r="AL342" i="155" s="1"/>
  <c r="AQ342" i="155" s="1"/>
  <c r="AB44" i="155"/>
  <c r="W69" i="155"/>
  <c r="W70" i="155" s="1"/>
  <c r="W72" i="155" s="1"/>
  <c r="G338" i="155"/>
  <c r="G416" i="155"/>
  <c r="AG44" i="155" l="1"/>
  <c r="AB69" i="155"/>
  <c r="AB70" i="155" s="1"/>
  <c r="AB72" i="155" s="1"/>
  <c r="W71" i="155"/>
  <c r="AL44" i="155" l="1"/>
  <c r="AG69" i="155"/>
  <c r="AG70" i="155" s="1"/>
  <c r="AG72" i="155" s="1"/>
  <c r="AB71" i="155"/>
  <c r="AQ44" i="155" l="1"/>
  <c r="AQ69" i="155" s="1"/>
  <c r="AQ70" i="155" s="1"/>
  <c r="AL69" i="155"/>
  <c r="AL70" i="155" s="1"/>
  <c r="AL72" i="155" s="1"/>
  <c r="AG71" i="155"/>
  <c r="AQ72" i="155" l="1"/>
  <c r="AL71" i="155"/>
  <c r="AQ71" i="155" s="1"/>
  <c r="P25" i="154" l="1"/>
  <c r="Q25" i="154" s="1"/>
  <c r="P23" i="154"/>
  <c r="Q23" i="154" s="1"/>
  <c r="P22" i="154"/>
  <c r="Q22" i="154" s="1"/>
  <c r="P21" i="154"/>
  <c r="Q21" i="154" s="1"/>
  <c r="H25" i="154" l="1"/>
  <c r="K25" i="154"/>
  <c r="N25" i="154"/>
</calcChain>
</file>

<file path=xl/sharedStrings.xml><?xml version="1.0" encoding="utf-8"?>
<sst xmlns="http://schemas.openxmlformats.org/spreadsheetml/2006/main" count="26704" uniqueCount="2982">
  <si>
    <t>Meta</t>
  </si>
  <si>
    <t>No.</t>
  </si>
  <si>
    <t>PUEBLO</t>
  </si>
  <si>
    <t>COMUNIDAD LINGÜÍSTICA</t>
  </si>
  <si>
    <t>Garifuna</t>
  </si>
  <si>
    <t>Achi'</t>
  </si>
  <si>
    <t>Maya</t>
  </si>
  <si>
    <t>Akateko</t>
  </si>
  <si>
    <t>Meztizo</t>
  </si>
  <si>
    <t>Awakateko</t>
  </si>
  <si>
    <t>Xinca</t>
  </si>
  <si>
    <t>Castellano</t>
  </si>
  <si>
    <t>Chalchiteka</t>
  </si>
  <si>
    <t>Ch'orti’</t>
  </si>
  <si>
    <t>Chuj</t>
  </si>
  <si>
    <t>Itza’</t>
  </si>
  <si>
    <t>Ixil</t>
  </si>
  <si>
    <t>Jakalteca</t>
  </si>
  <si>
    <t>Kaqchikel</t>
  </si>
  <si>
    <t>K'iche'</t>
  </si>
  <si>
    <t>Mam</t>
  </si>
  <si>
    <t>Mopán</t>
  </si>
  <si>
    <t>Poqomam</t>
  </si>
  <si>
    <t>Poqomchi'</t>
  </si>
  <si>
    <t>Q'anjob'al</t>
  </si>
  <si>
    <t>Q'eqchi'</t>
  </si>
  <si>
    <t>Sakapulteko</t>
  </si>
  <si>
    <t>Sipakapense</t>
  </si>
  <si>
    <t>Tektiteko</t>
  </si>
  <si>
    <t>Tz'utujil</t>
  </si>
  <si>
    <t>Uspanteko</t>
  </si>
  <si>
    <t>Prioridad Nacional de Desarrollo</t>
  </si>
  <si>
    <t>Meta Estratégica de Desarrollo</t>
  </si>
  <si>
    <t xml:space="preserve">RED  </t>
  </si>
  <si>
    <t>Final</t>
  </si>
  <si>
    <t>Intermedio</t>
  </si>
  <si>
    <t>Inmediato</t>
  </si>
  <si>
    <t xml:space="preserve">Pilar </t>
  </si>
  <si>
    <t xml:space="preserve">PLAN OPERATIVO MULTIANUAL </t>
  </si>
  <si>
    <t xml:space="preserve">VINCULACIÓN INSTITUCIONAL </t>
  </si>
  <si>
    <t>RESULTADO INSTITUCIONAL</t>
  </si>
  <si>
    <t>PRODUCTO  / SUBPRODUCTO</t>
  </si>
  <si>
    <t>UNIDAD DE MEDIDA</t>
  </si>
  <si>
    <t>META POR AÑO</t>
  </si>
  <si>
    <t>Descripción de Resultado</t>
  </si>
  <si>
    <t>Nivel</t>
  </si>
  <si>
    <t>Política General de Gobierno PGG 2020-2024</t>
  </si>
  <si>
    <t>Meta física</t>
  </si>
  <si>
    <t>Meta financiera</t>
  </si>
  <si>
    <t>Objetivo Sectorial</t>
  </si>
  <si>
    <t>Accion Estratégica</t>
  </si>
  <si>
    <t>Producto 1:</t>
  </si>
  <si>
    <t>Producto 2:</t>
  </si>
  <si>
    <t>Producto 3:</t>
  </si>
  <si>
    <t>Producto 4:</t>
  </si>
  <si>
    <t>Producto 5:</t>
  </si>
  <si>
    <t>Producto 6:</t>
  </si>
  <si>
    <t xml:space="preserve">TOTAL </t>
  </si>
  <si>
    <t>SEGUIMIENTO A NIVEL MULTIANUAL DEL RESULTADO</t>
  </si>
  <si>
    <t>INDICADORES DE RESULTADO</t>
  </si>
  <si>
    <t>LINEA DE BASE</t>
  </si>
  <si>
    <t>AÑO</t>
  </si>
  <si>
    <t>META</t>
  </si>
  <si>
    <t>Datos Absolutos</t>
  </si>
  <si>
    <t xml:space="preserve">Datos Relativos </t>
  </si>
  <si>
    <t xml:space="preserve"> Ejecución Estimada  </t>
  </si>
  <si>
    <t xml:space="preserve">SEGUIMIENTO A NIVEL MULTIANUAL DE LOS PRODUCTOS </t>
  </si>
  <si>
    <t xml:space="preserve">PRODUCTOS </t>
  </si>
  <si>
    <t xml:space="preserve"> UNIDAD DE MEDIDA </t>
  </si>
  <si>
    <t>INDICADORES DE PRODUCTO</t>
  </si>
  <si>
    <t xml:space="preserve">INDICADOR DE PRODUCTO Y FORMULA </t>
  </si>
  <si>
    <t>Ejecución Estimada</t>
  </si>
  <si>
    <t xml:space="preserve">PLAN OPERATIVO ANUAL </t>
  </si>
  <si>
    <t>MUNICIPIOS PRIORIZADOS</t>
  </si>
  <si>
    <t>Cuatrimestre 1</t>
  </si>
  <si>
    <t>Cuatrimestre 2</t>
  </si>
  <si>
    <t>Cuatrimestre 3</t>
  </si>
  <si>
    <t>Total anual</t>
  </si>
  <si>
    <t>PROGRAMACION MENSUAL PRODUCTO-SUBPRODUCTO-ACCIONES</t>
  </si>
  <si>
    <t>PROGRAMA</t>
  </si>
  <si>
    <t>SUBPROGRAMA</t>
  </si>
  <si>
    <t>PROYECTO</t>
  </si>
  <si>
    <t>ACTIVIDAD</t>
  </si>
  <si>
    <t>OBRA</t>
  </si>
  <si>
    <t>CODIGO SNIP</t>
  </si>
  <si>
    <t>PRODUCTO  / SUBPRODUCTO /ACCIONES</t>
  </si>
  <si>
    <t>Cuantificación de metas  2024</t>
  </si>
  <si>
    <t>RENGLÓN</t>
  </si>
  <si>
    <t>CÓDIGO DE INSUMO</t>
  </si>
  <si>
    <t>PRECIO UNITARIO</t>
  </si>
  <si>
    <t>PRECIO TOTAL</t>
  </si>
  <si>
    <t>PROGRAMACION POR CUATRIMESTRE</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</si>
  <si>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</si>
  <si>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</si>
  <si>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</si>
  <si>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</si>
  <si>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</si>
  <si>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</si>
  <si>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</si>
  <si>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</si>
  <si>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</si>
  <si>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</si>
  <si>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</si>
  <si>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</si>
  <si>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META FISICA Y FINANCIERA</t>
  </si>
  <si>
    <t>Cuatr. 1</t>
  </si>
  <si>
    <t>Cuatr..2</t>
  </si>
  <si>
    <t>Cuatr. 3</t>
  </si>
  <si>
    <t>TOTAL  INSTITUCIONAL</t>
  </si>
  <si>
    <t xml:space="preserve">FICHA DE SEGUIMIENTO ANUAL </t>
  </si>
  <si>
    <t>SEGUIMIENTO A NIVEL ANUAL DEL PRODUCTO</t>
  </si>
  <si>
    <t>PRODUCTO</t>
  </si>
  <si>
    <t xml:space="preserve">LINEA DE BASE </t>
  </si>
  <si>
    <t>Cuatrimestre I 2024</t>
  </si>
  <si>
    <t>Cuatrimestre II 2024</t>
  </si>
  <si>
    <t>Cuatrimestre III 2024</t>
  </si>
  <si>
    <t>TOTAL 2024</t>
  </si>
  <si>
    <t xml:space="preserve">SEGUIMIENTO A NIVEL ANUAL DE LOS SUBPRODUCTOS </t>
  </si>
  <si>
    <t>SUBPRODUCTO</t>
  </si>
  <si>
    <t>INDICADORES DE SUBPRODUCTO</t>
  </si>
  <si>
    <t xml:space="preserve">INDICADOR DE SUBPRODUCTO Y FORMULA </t>
  </si>
  <si>
    <t>RUTA DE TRABAJO</t>
  </si>
  <si>
    <t>Mes 1</t>
  </si>
  <si>
    <t>RECURSOS NECESARIOS</t>
  </si>
  <si>
    <t>DESCRIPCIÓN DE LA ACTIVIDAD A DESARROLLAR</t>
  </si>
  <si>
    <t>%</t>
  </si>
  <si>
    <t>Lun</t>
  </si>
  <si>
    <t>Mar</t>
  </si>
  <si>
    <t>Mie</t>
  </si>
  <si>
    <t>Jue</t>
  </si>
  <si>
    <t>Vie</t>
  </si>
  <si>
    <t>TOTAL</t>
  </si>
  <si>
    <t>TOTAL PARCIAL HORAS</t>
  </si>
  <si>
    <t>TOTAL PARCIAL (%)</t>
  </si>
  <si>
    <t>TOTAL ACUMULADO HORAS</t>
  </si>
  <si>
    <t>TOTAL ACUMULADO (%)</t>
  </si>
  <si>
    <t>CLASIFICADORES TEMÁTICOS</t>
  </si>
  <si>
    <t xml:space="preserve"> NOMBRE DEL CLASIFICADOR TEMATICO</t>
  </si>
  <si>
    <t>PRODUCTO / SUBPRODUCTO QUE SE ASOCIA AL CLASIFICADOR TEMÁTICO</t>
  </si>
  <si>
    <t>Emisión de Dictamenes y Opiniones Técnicas mensuales</t>
  </si>
  <si>
    <t>Recurso Humano y Utiles de Oficina</t>
  </si>
  <si>
    <t>Análisis y Dictamenes de Recursos Administrativos mensuales</t>
  </si>
  <si>
    <t xml:space="preserve"> Diligenciamiento  de Procesos Judiciales mensuales</t>
  </si>
  <si>
    <t>Análisis y Dictamenes de Pactos Colectivos de Condiciones de Trabajo</t>
  </si>
  <si>
    <t>Clasificador Temático con Enfoque de Género</t>
  </si>
  <si>
    <t>Personas capacitadas sobre derechos humanos de las mujeres</t>
  </si>
  <si>
    <t>Clasificador Temático juventud</t>
  </si>
  <si>
    <t>Personas orientadas laboralmente a través de la red nacional de servicios públicos de empleo</t>
  </si>
  <si>
    <t>Clasificador Temático Pueblos indigenas</t>
  </si>
  <si>
    <t>Clasificador Temático Educación</t>
  </si>
  <si>
    <t>FÍSICA</t>
  </si>
  <si>
    <t>SEMANA 1</t>
  </si>
  <si>
    <t>SEMANA 2</t>
  </si>
  <si>
    <t>SEMANA 3</t>
  </si>
  <si>
    <t>SEMANA 4</t>
  </si>
  <si>
    <t>MES N</t>
  </si>
  <si>
    <t>CÓDIGO DE CENTRO DE COSTO</t>
  </si>
  <si>
    <t>NOMBRE DEL CENTRO DE COSTOS</t>
  </si>
  <si>
    <t>DESCRIPCIÓN DEL INSUMO Y/O BIEN</t>
  </si>
  <si>
    <t>CANTIDAD ANUAL</t>
  </si>
  <si>
    <t>COSTO TOTAL</t>
  </si>
  <si>
    <t xml:space="preserve">SUBPRODUCTO </t>
  </si>
  <si>
    <t>DIRECCIÓN DE RECURSOS HUMANOS</t>
  </si>
  <si>
    <t>Dependencia</t>
  </si>
  <si>
    <t>Todas las dependencias</t>
  </si>
  <si>
    <t>TOTAL 2024 
Q</t>
  </si>
  <si>
    <t>TOTAL 2025
Q</t>
  </si>
  <si>
    <t>TOTAL 2026
Q</t>
  </si>
  <si>
    <t>TOTAL 2027
Q</t>
  </si>
  <si>
    <t>TOTAL 2028
Q</t>
  </si>
  <si>
    <t>GRUPO 4</t>
  </si>
  <si>
    <t>GRUPO 9</t>
  </si>
  <si>
    <t>GRUPO 0</t>
  </si>
  <si>
    <t>METAS DEL 2024</t>
  </si>
  <si>
    <t>FUENTE DE FINANCIAMIENTO</t>
  </si>
  <si>
    <t xml:space="preserve">DEPENDENCIA </t>
  </si>
  <si>
    <t>FINANCIERA Q.</t>
  </si>
  <si>
    <t>Cremora</t>
  </si>
  <si>
    <t>3207/10521</t>
  </si>
  <si>
    <t>Unidad de Planificación y Cooperación</t>
  </si>
  <si>
    <t>Azúcar</t>
  </si>
  <si>
    <t>Refacción</t>
  </si>
  <si>
    <t>Café</t>
  </si>
  <si>
    <t>Cena</t>
  </si>
  <si>
    <t>Ración</t>
  </si>
  <si>
    <t>Folder</t>
  </si>
  <si>
    <t>Libreta</t>
  </si>
  <si>
    <t>Unidad</t>
  </si>
  <si>
    <t>Archivador</t>
  </si>
  <si>
    <t xml:space="preserve">Libro </t>
  </si>
  <si>
    <t>Tóner</t>
  </si>
  <si>
    <t>Tinta</t>
  </si>
  <si>
    <t>Pasta</t>
  </si>
  <si>
    <t>Marcador</t>
  </si>
  <si>
    <t>Memoria USB</t>
  </si>
  <si>
    <t>Boligrafo</t>
  </si>
  <si>
    <t>Tachuela</t>
  </si>
  <si>
    <t>Bolígrafo</t>
  </si>
  <si>
    <t>Sello</t>
  </si>
  <si>
    <t>Clip</t>
  </si>
  <si>
    <t>Humedecedor</t>
  </si>
  <si>
    <t>Fastener</t>
  </si>
  <si>
    <t xml:space="preserve">Unidad </t>
  </si>
  <si>
    <t xml:space="preserve">Desinfectante </t>
  </si>
  <si>
    <t>Galón</t>
  </si>
  <si>
    <t>ANEXO 17. HOJA DE RUTA</t>
  </si>
  <si>
    <t>DÍAS
(ocupados al año por actividad)</t>
  </si>
  <si>
    <t>HORAS
(ocupadas al año por actividad)</t>
  </si>
  <si>
    <t>Elaboración de Memorias sobre cumplimiento a Convenios Internacionales, solicitadas por la OIT</t>
  </si>
  <si>
    <t>x</t>
  </si>
  <si>
    <t>Dirección Superior</t>
  </si>
  <si>
    <t>Celebración de reuniones en las que participan el sector empleador, trabajador y Gobierno del país</t>
  </si>
  <si>
    <t>Elaboración de Informes sobre el estado actual y progresos obtenidos sobre casos denunciados ante el Comité de Libertad Sindical</t>
  </si>
  <si>
    <t>Redacción y contestación de solicitudes efectuadas por organismos nacionales e internacionales, relacionados a las normas internacionales de trabajo</t>
  </si>
  <si>
    <t>Participación de Delegados a Conferencia Internacional de Trabajo en Ginebra, Suiza</t>
  </si>
  <si>
    <t>Participación de Ministro de Trabajo y Delegado al Consejo de Administración, de la OIT, Ginebra, Suiza</t>
  </si>
  <si>
    <t>Participación de Ministro de Trabajo a la Conferencia Internacional de Ministros de Trabajo</t>
  </si>
  <si>
    <t>Participación de Delegados a otras reuniones internacionales</t>
  </si>
  <si>
    <t>Digitalización de documentos y sistema de control y registro de expedientes</t>
  </si>
  <si>
    <t xml:space="preserve">Análisis y Dictámenes de Recursos Administrativos </t>
  </si>
  <si>
    <t xml:space="preserve">Diligenciamiento de Procesos Judiciales </t>
  </si>
  <si>
    <t xml:space="preserve">Análisis y Dictamenes de Pactos Colectivos de Condiciones de Trabajo </t>
  </si>
  <si>
    <t xml:space="preserve">Elaboración de Providencias </t>
  </si>
  <si>
    <t>Pago de cuota a la Organización Internacional de Trabajo</t>
  </si>
  <si>
    <t xml:space="preserve">Redacción de Oficios </t>
  </si>
  <si>
    <t xml:space="preserve">Emisión de Dictamenes y Opiniones Técnicas </t>
  </si>
  <si>
    <t xml:space="preserve">TOTAL POR EQUIPO DE TRABAJO </t>
  </si>
  <si>
    <t>Seguimiento, revisión y entrega de ejecución mensual de metas físicas, beneficiarios, cooperación externa, modificaciones POA e informes IAFF, POASAN</t>
  </si>
  <si>
    <t>Recurso Humano y Útiles de Oficina</t>
  </si>
  <si>
    <t>Entrega de Ejecución Cuatrimestral  de Clasificador Temático</t>
  </si>
  <si>
    <t xml:space="preserve">Entrega de Programación cuatrimestral de metas físicas </t>
  </si>
  <si>
    <t xml:space="preserve">Informe de Seguimiento  POA </t>
  </si>
  <si>
    <t>Coordinación y entrega de Plan Estratégico Institucional, Plan Operativo Multianual y Plan Operativo Anual Despacho Ministerial</t>
  </si>
  <si>
    <t>Reprogramación de Metas Físicas</t>
  </si>
  <si>
    <t>Revisión de Manuales de Procedimientos de las Dependencias del Ministerio</t>
  </si>
  <si>
    <t>Elaboración de Informes solicitados por autoridades ministeriales</t>
  </si>
  <si>
    <t xml:space="preserve">Gestión de cooperación externa </t>
  </si>
  <si>
    <t>Coordinar y supervisar las actividades del personal de la Unidad</t>
  </si>
  <si>
    <t>Unidad de Auditoría Interna</t>
  </si>
  <si>
    <t>Recurso humano, mobiliarioy equipo de oficiona, internet y programas informáticos</t>
  </si>
  <si>
    <t>Conformación del Plan Anual de Auditoría -PAA-</t>
  </si>
  <si>
    <t>Ejecución de los procesos de auditoría: Planificación, Ejecución del examen de auditoría, Comunicación de resultados</t>
  </si>
  <si>
    <t>Seguimiento a recomendaciones, derivadas de las auditorías practicadas en las Direcciones, Departamentos y Unidades Administrativas</t>
  </si>
  <si>
    <t>Elaboración del Plan Anual de Compras de la Unidad de Auditoría Interna</t>
  </si>
  <si>
    <t>Elaborar el Plan Operativo Anual de la Unidad de  Auditoría Interna</t>
  </si>
  <si>
    <t>Memoria Anual de labores de la Unidad de Auditoría Interna</t>
  </si>
  <si>
    <t>Prestar apoyo a las diferentes dependencias del Ministerio en asuntos relacionados con la entrega y recepción de cargos de funcionarios y otros que lo ameriten</t>
  </si>
  <si>
    <t>Atender los requerimientos específicos recibidos del Despacho Ministerial e informar acerca de los hallazgos de actos ilícitos u otro tipo de deficiencias</t>
  </si>
  <si>
    <t>Verificar el cumplimiento de las recomendaciones emitidas en su oportunidad por la Unidad de Auditoría Interna y Contraloría General de Cuentas</t>
  </si>
  <si>
    <t>Elaborar oficios, recepción y entrega de correspondencia, elaborar nombramientos, control y resguardo de archivo y responsable del Centro de Costos de la Unidad de Auditoría Interna</t>
  </si>
  <si>
    <t>Cobertura de actividades</t>
  </si>
  <si>
    <t>Comunicación Social</t>
  </si>
  <si>
    <t>Recurso Humano y equipo de fotográfico, de video, audio, ilumniación y de cómputo. Internet .</t>
  </si>
  <si>
    <t>Producción de materiales gráficos</t>
  </si>
  <si>
    <t>Recurso Humano, equipo de cómputo y programas especiales para diseño gráfico.</t>
  </si>
  <si>
    <t>Producción de materiales audiovisuales</t>
  </si>
  <si>
    <t>Recurso Humano, equipo de cómputo y programas especiales para edición de videos.</t>
  </si>
  <si>
    <t>Planificación de contenidos para campañas externas</t>
  </si>
  <si>
    <t>Recurso Humano, equipo de cómputo, internet y útiles de oficina.</t>
  </si>
  <si>
    <t>Atención a medios de comunicación</t>
  </si>
  <si>
    <t>Adminsitración de canales digitales (redes sociales y página web)</t>
  </si>
  <si>
    <t>Recurso Humano, equipo de cómputo, interne, teléfono celular   útiles de oficina.</t>
  </si>
  <si>
    <t>Planificación y ejecución de contenidos para campañas internas</t>
  </si>
  <si>
    <t>Recurso Humano, equipo de cómputo, internet,  útiles de oficina, impresión de matreiales y promocionales institucionales.</t>
  </si>
  <si>
    <t>Gestión de información pública de oficio</t>
  </si>
  <si>
    <t>Unidad de Información Pública</t>
  </si>
  <si>
    <t>Recurso Humano, equipo de cómputo, internet, teléfono de planta,  útiles de oficina, escanner e impresora, mobiliario para archivo.</t>
  </si>
  <si>
    <t>Gestión de solicitudes de información pública</t>
  </si>
  <si>
    <t>Atención telefónica a usarios en el 1511</t>
  </si>
  <si>
    <t>Línea de Atención al Ciudadano 1511</t>
  </si>
  <si>
    <t>Recurso Humano, equipo de cómputo, sistema de call center en línea, un teléfono planta, internet.</t>
  </si>
  <si>
    <t>Atención protocolaria para autoridades</t>
  </si>
  <si>
    <t xml:space="preserve">Recurso Humano, equipo de cómputo, banderas, acrílicos, materiales de imagen institucional, útiles de oficina, impresora, teléfono celular, internet. </t>
  </si>
  <si>
    <t>Logística y montaje de eventos</t>
  </si>
  <si>
    <t xml:space="preserve">Coordinación de solicitudes de traslado de personal que realizan comisiones oficiales dentro de la República de Guatemala </t>
  </si>
  <si>
    <t>Departamento de Transportes</t>
  </si>
  <si>
    <t xml:space="preserve">Entrega de insumos sanitarios y de limpieza a las dependencias del Ministerio de Trabajo y Previsión Social </t>
  </si>
  <si>
    <t xml:space="preserve">Departamento de Mantenimiento y Almacén </t>
  </si>
  <si>
    <t xml:space="preserve">Recurso Humano y Útiles y enceres </t>
  </si>
  <si>
    <t xml:space="preserve">Entrega de combusible para comisiones de traslado de personal  </t>
  </si>
  <si>
    <t xml:space="preserve">Recurso Humano y Combustible </t>
  </si>
  <si>
    <t xml:space="preserve">Elaboración de contratos de adquisiciones de eventos de cotizacion y licitación </t>
  </si>
  <si>
    <t xml:space="preserve">Dirección Administrativa </t>
  </si>
  <si>
    <t>Recurso Humano</t>
  </si>
  <si>
    <t xml:space="preserve">Atención de solicitudes de mantenimiento y reparación de las instalaciones del Ministerio </t>
  </si>
  <si>
    <t xml:space="preserve">Recurso Humano, insumos de plimería, insumos eléctricos y de construcción </t>
  </si>
  <si>
    <t>Redacción de Oficios</t>
  </si>
  <si>
    <t>Emisión de Dictámenes y Opiniones Financieras</t>
  </si>
  <si>
    <t>Unidad de Administración Financiera</t>
  </si>
  <si>
    <t>Emision de Codigo Unicos de Registros</t>
  </si>
  <si>
    <t>Comprobantes de Modificaciones presupuestarias</t>
  </si>
  <si>
    <t>Comprobantes de Cuota financiera</t>
  </si>
  <si>
    <t xml:space="preserve">Eventos de Capacitación </t>
  </si>
  <si>
    <t>Dirección de Recursos Humanos</t>
  </si>
  <si>
    <t>Recurso Humano, dispositivos tecnológicos, espacios de trabajo.</t>
  </si>
  <si>
    <t xml:space="preserve">Contratación de Personal </t>
  </si>
  <si>
    <t>Recurso Humano, papelería y útiles.</t>
  </si>
  <si>
    <t>Ejecución de Nóminas</t>
  </si>
  <si>
    <t>Recurso Humano, Dispositivos tecnológicos.</t>
  </si>
  <si>
    <t xml:space="preserve">Dirección de Sistemas de Información </t>
  </si>
  <si>
    <t>Recurso Humano y útiles de Oficina</t>
  </si>
  <si>
    <t xml:space="preserve">Análisis de propuestas de compra de equipo de computo </t>
  </si>
  <si>
    <t xml:space="preserve">Análisis de creación de sistemas </t>
  </si>
  <si>
    <t xml:space="preserve">Mantenimiento Correctivo y preventivo a los equipos de computo </t>
  </si>
  <si>
    <t xml:space="preserve">Redacción de oficios </t>
  </si>
  <si>
    <t xml:space="preserve">Diseño de metodologías para desarrollo de estudios </t>
  </si>
  <si>
    <t>Dirección de Estadisticas Laborales</t>
  </si>
  <si>
    <t>Recurso humano
Equpo de cómputo y mobiliario</t>
  </si>
  <si>
    <t>Revisión de información documental disponible sobre temática de los estudios a desarrollar</t>
  </si>
  <si>
    <t>Desarrollo de instrumentos de recopilación de información estadística para los estudios</t>
  </si>
  <si>
    <t>Mapeo de informantes clave y población objeto de análisis  de los estudios</t>
  </si>
  <si>
    <t xml:space="preserve">Trabajo de campo para acercamiento y entrevistas con informantes clave </t>
  </si>
  <si>
    <t>Trabajo de campo para aplicación de instrumentos de recopilacióna población objeto de análisis</t>
  </si>
  <si>
    <t>Sistematización de información recopilada en bases de datos</t>
  </si>
  <si>
    <t>Procesamiento de bases de datos para generación de cuadros, gráficos y tablas con información estadística</t>
  </si>
  <si>
    <t>Análisis de información estadística, redacción de documentos de los estudios</t>
  </si>
  <si>
    <t>Diagramación de los documentos de los estudios</t>
  </si>
  <si>
    <t>Planificación de Talleres de presentación de resultados de estudios</t>
  </si>
  <si>
    <t>Desarrollo de talleres de presentación de resultados de estudios</t>
  </si>
  <si>
    <t>Talleres, reuniones vinculados con el Sistema de Información del Mercado Laboral</t>
  </si>
  <si>
    <t xml:space="preserve">Reunión con directores departamentales </t>
  </si>
  <si>
    <t xml:space="preserve">Coordinadora Nacional </t>
  </si>
  <si>
    <t xml:space="preserve">Secretaría General de la Coordinadora </t>
  </si>
  <si>
    <t>Elaboración de Providencias mensuales</t>
  </si>
  <si>
    <t>Actividades Administrativa y Financieras de Centro de Costo</t>
  </si>
  <si>
    <t>Dirección de Recreación del Trabajador del Estado</t>
  </si>
  <si>
    <t xml:space="preserve">Elaboración de Plan Operativo Anual, Elaboración del Plan Operativo Multianual, Elaboración de Plan Anual de Compras. </t>
  </si>
  <si>
    <t xml:space="preserve">Elaboración de Plan  Preventivo y Correctivo  del Mantenimiento, Remozamiento y  Mejoramiento a los Diferentes Centros Recreativos, Vacacionales y Complejo Teleférico por parte del Departamento de Proyectos </t>
  </si>
  <si>
    <t xml:space="preserve">Recurso Humano, Visitas de Campo, Equipo para Evaluación y Medición de Áreas,  Equipo de Oficina, Útiles de Oficina, Vistas de Campo. </t>
  </si>
  <si>
    <t xml:space="preserve">Actividades Administrativas de las área de Servicios Básicos y Fondo Rotativo de Privativos </t>
  </si>
  <si>
    <t>Actividades Administrativas de Atención al Usuario en tema de reservas e impresión de Carnet</t>
  </si>
  <si>
    <t>Recurso Humano, Equipo de impresión de Carnet y Útiles de Oficina</t>
  </si>
  <si>
    <t>Atención al usuario, mantenimiento preventivo de los Centros Recreativos, Plan de Limpieza profunda.</t>
  </si>
  <si>
    <t xml:space="preserve">Centros Recreativos </t>
  </si>
  <si>
    <t>Recurso Humano, Útiles de Oficina, Equipo de Mantenimiento, Insumos de Limpieza e Insumos para Piscinas.</t>
  </si>
  <si>
    <t>Atención al usuario, mantenimiento preventivo de los Centros Vacacionales, Plan de Limpieza profunda.</t>
  </si>
  <si>
    <t xml:space="preserve">Centros Vacacionales </t>
  </si>
  <si>
    <t>Recurso Humano, Equipo de Mantenimiento, Insumos de Limpieza, Insumos de Lavandería e Insumos de Piscinas.</t>
  </si>
  <si>
    <t>Resoluciones  de  reconocimiento  de  Personalidad  Jurídica  de  Organizaciones   Sindicales</t>
  </si>
  <si>
    <t xml:space="preserve">Dirección General de Trabajo </t>
  </si>
  <si>
    <t>Resoluciones de  aprobación  de  Personerías Jurídicas  de  Organizaciones   Sindicales</t>
  </si>
  <si>
    <t>Resoluciones de Aprobación  de  reformas  a  Estatutos  Sindicales</t>
  </si>
  <si>
    <t>Inscripción de Personalidad Jurídica de organizaciones sindicales.</t>
  </si>
  <si>
    <t>Inscripción  de  Personerías  Jurídicas de  Sindicatos.</t>
  </si>
  <si>
    <t>Inscripción de Reformas  de  estatutos  de  sindicatos.</t>
  </si>
  <si>
    <t>Inscripción  de  Padrones  de  Afiliados a  Sindicato  sujetos  a  registro   legal.</t>
  </si>
  <si>
    <t>Registro electrónico de Contratos  Individuales  de Trabajo.</t>
  </si>
  <si>
    <t>Asistencia a audiencias judiciales y revisión de escritos judiciales</t>
  </si>
  <si>
    <t xml:space="preserve">Dirección de Fomento a la Legalidad Laboral. Abogados asesores </t>
  </si>
  <si>
    <t xml:space="preserve">Papel bond, lapiceros, DVD grabable, multifuncional. </t>
  </si>
  <si>
    <t>Asesoria laboral brindada  a usuarios</t>
  </si>
  <si>
    <t>Dirección de Fomento a la Legalidad Laboral. Oficiales de recepción, asesor, asistente</t>
  </si>
  <si>
    <t xml:space="preserve">Computadora, papel bond, lapiceros, conexión a internet, sacagrapas, engrapadora, perforadora, multifuncional. </t>
  </si>
  <si>
    <t>Oficiales de recepción, asesor, asistente</t>
  </si>
  <si>
    <t>Capacitaciones brindadas a trabajadores y empleadores, sobre derechos y obligaciones laborales, así como fomentar la formalización laboral</t>
  </si>
  <si>
    <t>Laptop, proyector o conexión a internet, papel bond, lapicero, material de apoyo y de visibilidad.</t>
  </si>
  <si>
    <t xml:space="preserve">Abogados asesores </t>
  </si>
  <si>
    <t>Elaboración de demandas y memoriales de los procesos a cargo</t>
  </si>
  <si>
    <t xml:space="preserve">Dirección de Fomento a la Legalidad Laboral. Oficiales </t>
  </si>
  <si>
    <t xml:space="preserve">Computadora, papel bond, lapiceros, conexión a internet, sacagrapas, engrapadora, perforadora, resaltadores, multifuncional. </t>
  </si>
  <si>
    <t xml:space="preserve">Oficiales </t>
  </si>
  <si>
    <t>Seguimiento de casos a través de procuraciones realizadas ante los juzgados laborales</t>
  </si>
  <si>
    <t xml:space="preserve">Dirección de Fomento a la Legalidad Laboral. Procurador, asesores y oficiales </t>
  </si>
  <si>
    <t xml:space="preserve">Linea telefónica, papel bond, lapiceros, computadora. </t>
  </si>
  <si>
    <t xml:space="preserve">Procurador, asesores y oficiales </t>
  </si>
  <si>
    <t xml:space="preserve">Inspecciones para la verificación del cumplimiento de la legislación laboral que benefician a los trabajadores </t>
  </si>
  <si>
    <t xml:space="preserve">Inspección General de Trabajo </t>
  </si>
  <si>
    <t xml:space="preserve">Trabajadores beneficiados con la restitución de sus derechos laborales </t>
  </si>
  <si>
    <t>Trabajadores y empleadores beneficiados con la aprobación de instrumentos en materia laboral</t>
  </si>
  <si>
    <t>Trabajadores beneficiados con resoluciones en materia laboral</t>
  </si>
  <si>
    <t>Dirección General de Empleo</t>
  </si>
  <si>
    <t>Elaboración de oficios, memos internos, controlesinternos, circulares.</t>
  </si>
  <si>
    <t>Rendición de metas físicas</t>
  </si>
  <si>
    <t>Informes de respuesta en temas relacionados a la dirección.</t>
  </si>
  <si>
    <t>Reuniones de seguimiento para sobre el cumplimiento de objetivos insitucionales</t>
  </si>
  <si>
    <t>Dirección General de Previsión Social</t>
  </si>
  <si>
    <t>Revisión de informes de fortalecimiento de las dependencias administrativas de la Dirección General de Previsión Social</t>
  </si>
  <si>
    <t xml:space="preserve">Revisión y seguimiento de la ejecución fisica y financiera </t>
  </si>
  <si>
    <t>Revisión de planes de trabajo para la socialización de derechos laborales en poblaciones vulnerables</t>
  </si>
  <si>
    <t>Elaboración de respuesta a solicitudes de información publica y/o amparos</t>
  </si>
  <si>
    <t>Redacción de Oficios, controles internos y otros requerimientos</t>
  </si>
  <si>
    <t xml:space="preserve">Reunión de Delegadas de la ONAM </t>
  </si>
  <si>
    <t xml:space="preserve">Oficina Nacional de la Mujer </t>
  </si>
  <si>
    <t xml:space="preserve">Reunión de Junta Directiva de la ONAM </t>
  </si>
  <si>
    <t xml:space="preserve">Capacitaciones en derechos Humanos de las Mujeres en el marco de la fecha alusica establecida </t>
  </si>
  <si>
    <t>Realización de eventos para promocion del desarrollo integral de las Mujeres</t>
  </si>
  <si>
    <t>Reuniones con sedes departamentales de la ONAM JALAPA, QUICHE, QUETZALTENANGO,CHIMLATENGO,SAN MARCOS, IZABAL ,PETEN</t>
  </si>
  <si>
    <t>Inscripciones y recepción de documento de Adultos Mayores</t>
  </si>
  <si>
    <t>Programa de Aporte Económico del Adulto Mayor. Delegados Departamentales</t>
  </si>
  <si>
    <t xml:space="preserve">Talonarios de Inscripción </t>
  </si>
  <si>
    <t xml:space="preserve">Estudios Socio Económicos y Ponderaciones </t>
  </si>
  <si>
    <t>Programa de Aporte Económico del Adulto Mayor. Trabajo Social</t>
  </si>
  <si>
    <t>Formularios de Estudios Socioeconomicos</t>
  </si>
  <si>
    <t xml:space="preserve">Revisión Juridica, Dictamen y Resolución </t>
  </si>
  <si>
    <t xml:space="preserve">Programa de Aporte Económico del Adulto Mayor. Asesoria Juridica </t>
  </si>
  <si>
    <t>Sistema Integrado del Adulto Mayor -SIAM-</t>
  </si>
  <si>
    <t>Notificaciones</t>
  </si>
  <si>
    <t>Programa de Aporte Económico del Adulto Mayor. Sección de Notificaciones y Delegados Departamentales</t>
  </si>
  <si>
    <t xml:space="preserve">Resoluciones Firmadas </t>
  </si>
  <si>
    <t>Ingreso de Sobrevivencias y traslado de expedientes</t>
  </si>
  <si>
    <t xml:space="preserve">Programa de Aporte Económico del Adulto Mayor. Sección de Archivo </t>
  </si>
  <si>
    <t>Envio de Sobrevivencias a nivel nacional</t>
  </si>
  <si>
    <t>Ingreso de Boletas de Cuenta Corriente</t>
  </si>
  <si>
    <t>Programa de Aporte Económico del Adulto Mayor. Sección de Integraciones y Cuenta Corriente</t>
  </si>
  <si>
    <t>Envio de Boletas por el Banco de Desarrollo Rural</t>
  </si>
  <si>
    <t>Mesas Interinstitucionales</t>
  </si>
  <si>
    <t>Programa de Aporte Económico del Adulto Mayor. Mesa tematica de Atención a Personas Adultas Mayores</t>
  </si>
  <si>
    <t>Directrices del -GEDS-</t>
  </si>
  <si>
    <t>Cierres de Nómina</t>
  </si>
  <si>
    <t>Programa de Aporte Económico del Adulto Mayor. Jefatura del PAM</t>
  </si>
  <si>
    <t>Atención de Autoridades Institucionales</t>
  </si>
  <si>
    <t>Notas importantes:</t>
  </si>
  <si>
    <t>1.  La Ruta de trabajo, presenta las actividades principales y cotidianas de cada dependencia; muestra solamente dos meses. Para aquellas actividades que son repetitivas, se multiplica por 6 (para cáulculo de días y horas utilizadas) para representar los 12 meses que tiene un año calendario.</t>
  </si>
  <si>
    <t>2. La columna "DÍAS (ocupados al año por actividad)", corresponde a la suma de días utilizados por todo el equipo de trabajo, es decir, el total de días es susceptible de dividirse entre el total de trabajadores que realizan la actividad específica en cada dependencia.</t>
  </si>
  <si>
    <t>3. La columna "HORAS (ocupadas al año por actividad)", corresponde a la suma de horas utilizadas para realizar cada actividad, por todo el equipo de trabajo. Es decir, el total de horas es susceptible de dividirse entre el total de trabajadores que realizan la actividad específica en cada dependencia.</t>
  </si>
  <si>
    <t>RRHH</t>
  </si>
  <si>
    <t>Sub producto</t>
  </si>
  <si>
    <t>TOTAL 2023 
Q</t>
  </si>
  <si>
    <t>DIRECCIÓN GENERAL DE TRABAJO</t>
  </si>
  <si>
    <t>Registro de relaciones laborales con certeza jurídica a empleadores y trabajadores</t>
  </si>
  <si>
    <t>DIRECCIÓN SUPERIOR</t>
  </si>
  <si>
    <t>Dirección y coordinación</t>
  </si>
  <si>
    <t>DIRECCIÓN DE FOMENTO A LA LEGALIDAD LABORAL</t>
  </si>
  <si>
    <t>Trabajadores y empleadores capacitados en derechos y obligaciones laborales</t>
  </si>
  <si>
    <t>DIRECCIÓN ADMINISTRATIVA</t>
  </si>
  <si>
    <t>Servicios administrativos</t>
  </si>
  <si>
    <t>UNIDAD DE PLANIFICACIÓN Y COOPERACIÓN</t>
  </si>
  <si>
    <t>Planificación y cooperación</t>
  </si>
  <si>
    <t>DEPARTAMENTO DE SALUD Y SEGURIDAD OCUPACIONAL</t>
  </si>
  <si>
    <t>Trabajadores y empleadores capacitados en normas de salud y seguridad ocupacional</t>
  </si>
  <si>
    <t>DIRECCIÓN GENERAL DE PREVISIÓN SOCIAL</t>
  </si>
  <si>
    <t>UNIDAD DE AUDITORIA INTERNA</t>
  </si>
  <si>
    <t>Auditoría interna</t>
  </si>
  <si>
    <t>UNIDAD DE ADMINISTRACIÓN FINANCIERA</t>
  </si>
  <si>
    <t>Administración financiera</t>
  </si>
  <si>
    <t>Gestión de recursos humanos</t>
  </si>
  <si>
    <t>DIRECCIÓN DE SISTEMAS DE INFORMACIÓN</t>
  </si>
  <si>
    <t>Desarrollo de sistemas informáticos</t>
  </si>
  <si>
    <t>UNIDAD DE COMUNICACIÓN SOCIAL</t>
  </si>
  <si>
    <t>Divulgación y comunicación</t>
  </si>
  <si>
    <t>DIRECCIÓN DE ESTADÍSTICAS LABORALES</t>
  </si>
  <si>
    <t>Estadísticas laborales</t>
  </si>
  <si>
    <t>COORDINADORA NACIONAL DE DIRECCIONES DEPARTAMENTALES Y JEFATURAS MUNICIPALES</t>
  </si>
  <si>
    <t>Direcciones departamentales</t>
  </si>
  <si>
    <t>DELEGACIÓN DE ESCUINTLA</t>
  </si>
  <si>
    <t>DELEGACIÓN DE QUETZALTENANGO</t>
  </si>
  <si>
    <t>DELEGACIÓN DE EL QUICHE</t>
  </si>
  <si>
    <t>DELEGACIÓN DE ALTA VERAPAZ</t>
  </si>
  <si>
    <t>DELEGACIÓN DE PETEN</t>
  </si>
  <si>
    <t>DELEGACIÓN DE ZACAPA</t>
  </si>
  <si>
    <t>DELEGACIÓN DE JUTIAPA</t>
  </si>
  <si>
    <t>OFICINA NACIONAL DE LA MUJER</t>
  </si>
  <si>
    <t>DIRECCIÓN DE RECREACIÓN DEL TRABAJADOR DEL ESTADO</t>
  </si>
  <si>
    <t>Servicios de administración</t>
  </si>
  <si>
    <t>CENTRO RECREATIVO LAS NINFAS</t>
  </si>
  <si>
    <t>Empleados públicos atendidos en centros recreativos</t>
  </si>
  <si>
    <t>COMPLEJO TELEFÉRICO</t>
  </si>
  <si>
    <t>CENTRO RECREATIVO IZTAPA</t>
  </si>
  <si>
    <t>CENTRO VACACIONAL LAS CAMELIAS</t>
  </si>
  <si>
    <t>CENTRO RECREATIVO Y VACACIONAL GUAYACÁN</t>
  </si>
  <si>
    <t>Empleados públicos atendidos en centros vacacionales</t>
  </si>
  <si>
    <t>CENTRO VACACIONAL EL FILÓN</t>
  </si>
  <si>
    <t>CENTRO VACACIONAL CASA CONTENTA</t>
  </si>
  <si>
    <t>CENTRO RECREATIVO Y VACACIONAL ATANASIO TZUL</t>
  </si>
  <si>
    <t>DIRECCIÓN GENERAL DE EMPLEO</t>
  </si>
  <si>
    <t>SERVICIOS DE EMPLEO, ESCUINTLA, CENTRO DE COSTO NOMINA VIRTUAL</t>
  </si>
  <si>
    <t>SERVICIOS DE EMPLEO, QUETZALTENANGO, CENTRO DE COSTO NOMINA VIRTUAL</t>
  </si>
  <si>
    <t>SERVICIOS DE EMPLEO, TECUN UMÁN SAN MARCOS</t>
  </si>
  <si>
    <t>Personas en búsqueda de empleo registradas a través del portal Tu Empleo</t>
  </si>
  <si>
    <t>Personas formadas en competencias técnico profesionales para el empleo</t>
  </si>
  <si>
    <t>INSPECCIÓN GENERAL DE TRABAJO</t>
  </si>
  <si>
    <t>Inspecciones para la verificación del cumplimiento de la legislación laboral que benefician a los trabajadores</t>
  </si>
  <si>
    <t>DELEGACIÓN DE EL PROGRESO</t>
  </si>
  <si>
    <t>DELEGACIÓN DE SANTA ROSA</t>
  </si>
  <si>
    <t>DELEGACIÓN DE SUCHITEPÉQUEZ</t>
  </si>
  <si>
    <t>DELEGACIÓN DE RETALHULEU</t>
  </si>
  <si>
    <t>DELEGACIÓN DE SAN MARCOS</t>
  </si>
  <si>
    <t>DELEGACIÓN DE HUEHUETENANGO</t>
  </si>
  <si>
    <t>DELEGACIÓN DE BAJA VERAPAZ</t>
  </si>
  <si>
    <t>DELEGACIÓN DE IZABAL</t>
  </si>
  <si>
    <t>DELEGACIÓN DE CHIQUIMULA</t>
  </si>
  <si>
    <t>PROGRAMA DE APORTE ECONÓMICO DEL ADULTO MAYOR</t>
  </si>
  <si>
    <t>ANEXO 1. PLAN OPERATIVO MULTIANUAL 2024-2028</t>
  </si>
  <si>
    <t>ANEXO 2. FICHA SEGUIMIENTO POM 2024-2028</t>
  </si>
  <si>
    <t>ANEXO 3. PLAN OPERATIVO ANUAL 2024</t>
  </si>
  <si>
    <t xml:space="preserve">ANEXO 4. PROGRAMACIÓN MENSUAL: PRODUCTOS-SUBPRODUCTOS-ACCIONES </t>
  </si>
  <si>
    <t xml:space="preserve">ANEXO 5. PROGRAMACIÓN DE INSUMOS DE LAS ACCIONES </t>
  </si>
  <si>
    <t>ANEXO 6. FICHA DE SEGUIMIENTO POA 2024</t>
  </si>
  <si>
    <t xml:space="preserve">ANEXO 7. PROGRAMACIÓN DE RECURSO HUMANO </t>
  </si>
  <si>
    <t>ANEXO 9. PRESUPUESTO INSTITUCIONAL</t>
  </si>
  <si>
    <t>ANEXO 11. CLASIFICADORES TEMÁTICOS</t>
  </si>
  <si>
    <t>CANTIDAD TRABAJADORES 2024</t>
  </si>
  <si>
    <t>CANTIDAD DE TRABAJADORES
2023</t>
  </si>
  <si>
    <t>FUENTE DE FINANCIAMIENTO
2023</t>
  </si>
  <si>
    <t>FUENTE DE FINANCIAMIENTO
2024</t>
  </si>
  <si>
    <t>ANEXO 8. APORTES/SUBSIDIOS INSTITUCIONALES</t>
  </si>
  <si>
    <t>ANEXO 10. RUTA DE TRABAJO</t>
  </si>
  <si>
    <t xml:space="preserve">Para 2028, se ha incrementado la tasa de intermediación en el mercado laboral de las personas orientadas por la Red Nacional de Servicios Públicos de Empleo (de un 12.0% en 2021 a 20% en 2028).
</t>
  </si>
  <si>
    <t>Para 2024, se ha incrementado el número de vacantes que ponen a disposición las empresas registradas en el Portal Electrónico "Tu Empleo" (de 24,962 en 2021 a 51,036 en 2024).</t>
  </si>
  <si>
    <t>Para 2028, se ha incrementado el número de personas orientadas e informadas a través de la Red Nacional de Servicios Públicos de Empleo para facilitar su intermediación laboral (de 20,000 personas en 2021 a 33,149 en 2028).</t>
  </si>
  <si>
    <t>Para 2028, se ha incrementado el número de personas cuyo perfil ocupacional se ha fortalecido por medio de los servicios de formación y capacitación técnico profesional (de 2,639 en 2021 a 5,000 en 2028).</t>
  </si>
  <si>
    <t xml:space="preserve"> Para el 2024, se ha incrementado en 25,227  inspecciones de trabajo para la verificación del cumplimiento de la legislación laboral vigente (de  10,773 en 2019 a 36,000 en 2024). 
</t>
  </si>
  <si>
    <t>Para el 2028, se ha incrementado en un 16% el porcentaje de adultos mayores de 65 años en situación de pobreza extrema beneficiados con aporte económico (de 18.58% en 2021 a 34.63% en 2028).</t>
  </si>
  <si>
    <t>RESULTADOS 
INSTITUCIONALES</t>
  </si>
  <si>
    <t>Tasa de intermediación  en el mercado laboral  de las personas orientadas por la Red Nacional de Servicios Públicos de Empleo</t>
  </si>
  <si>
    <t>Número de vacantes que ponen a disposición las empresas registradas en el Portal Electrónico "Tu Empleo"</t>
  </si>
  <si>
    <t>Número de personas orientadas a través de la Red Nacional de Servicios Públicos de Empleo para facilitar su inserción laboral</t>
  </si>
  <si>
    <t>Número de personas cuyo perfil ocupacional se ha fortalecido por medio de los servicios de formación y capacitación técnico profesional</t>
  </si>
  <si>
    <t xml:space="preserve">Incremento de inspecciones de trabajo para la verificación de la legislación laboral </t>
  </si>
  <si>
    <t xml:space="preserve">Porcentaje de adultos mayores en situación de pobreza extrema beneficiados con aporte económico </t>
  </si>
  <si>
    <t xml:space="preserve"> INDICADOR DE RESULTADO </t>
  </si>
  <si>
    <t>Personas intermediadas en el mercado laboral/PEA desocupada X 100</t>
  </si>
  <si>
    <t>Número de vacantes que ponen a disposición las empresas registradas en el Portal Electrónico "Tu Empleo" / PEA desocupada X 100</t>
  </si>
  <si>
    <t>Personas orientadas en el mercado laboral/PEA desocupadas X 100</t>
  </si>
  <si>
    <t>Personas formadas y capacitadas/PEA desocupadasX100</t>
  </si>
  <si>
    <t>Inspecciones de trabajo realizadas año 1-n/ Inspecciones de trabajo año base(2019) -1</t>
  </si>
  <si>
    <t>Personas adultas mayores de sesenta y cinco años o más con acceso al aporte económico/Población adulta mayor de sesenta y cinco años o más que vive en situación de pobreza extrema, según la ENCOVI más reciente * 100</t>
  </si>
  <si>
    <t>Personas orientadas e intermediadas en el mercado laboral</t>
  </si>
  <si>
    <t>Personas formadas en competencias técnico profesionales para el empleo.</t>
  </si>
  <si>
    <t>Proporción de personas orientadas e intermediadas en 2024 con relación a la PEA desocupada (personas orientadas e intermediadas/PEA desocupada*100)</t>
  </si>
  <si>
    <t>Aporte Económico entregado al adulto mayor</t>
  </si>
  <si>
    <t xml:space="preserve">INDICADOR DE PRODUCTO Y FÓRMULA </t>
  </si>
  <si>
    <t>LÍNEA DE BASE</t>
  </si>
  <si>
    <t xml:space="preserve">FÓRMULA DEL INDICADOR
</t>
  </si>
  <si>
    <t>Personas formadas y certificadas para el empleo para el empleo.</t>
  </si>
  <si>
    <t>Inspecciones para la verificación del cumplimiento de la legislación laboral en beneficio de trabajaadores y empleadores</t>
  </si>
  <si>
    <t>Proporción de personas formadas y capacitadas en el año 2024 con relación a la PEA desocupada (personas formadas y capacitadas/PEA desocupada*100)</t>
  </si>
  <si>
    <t>Incremento porcentual de inspecciones de trabajo para la verificación de la legislación laboral (Inspecciones de trabajo realizadas año 1-n/ Inspecciones de trabajo año base (2019)-1)*100</t>
  </si>
  <si>
    <t>Se actualizará al cerrar el año fiscal</t>
  </si>
  <si>
    <t>Incremento porcentual de la cantidad de aportes entregados a la población mayor de 65 años en situación de pobreza extrema (cantidad de aportes anuales ao1-n de aportes/aportes año base(2021)-1*100)</t>
  </si>
  <si>
    <t>personas</t>
  </si>
  <si>
    <t>eventos</t>
  </si>
  <si>
    <t>aporte</t>
  </si>
  <si>
    <t>Se actualizará al cerrar el cuatrimestre</t>
  </si>
  <si>
    <t>Se actualizará al cerrar el año</t>
  </si>
  <si>
    <t>Personas orientadas laboralmente a traves de la red nacional de servicios públicos de empleo.</t>
  </si>
  <si>
    <t>Personas intermediadas a traves de la red nacional de servicios de empleo.</t>
  </si>
  <si>
    <t>Personas migrantes retornadas capacitadas en ocupaciones demandas por el sector productivo </t>
  </si>
  <si>
    <t>Personas certificadas  en actividades económicas diversas</t>
  </si>
  <si>
    <t>Proporción de personas orientadas en 2024 con relación a la PEA desocupada (personas orientadas e intermediadas/PEA desocupada*100)</t>
  </si>
  <si>
    <t>Proporción de personas intermediadas en 2024 con relación a la PEA desocupada (personas orientadas e intermediadas/PEA desocupada*100)</t>
  </si>
  <si>
    <t>Proporción de personas formadas en el año 2024 con relación a la PEA desocupada (personas formadas y capacitadas/PEA desocupada*100)</t>
  </si>
  <si>
    <t>Proporción de personas migrantes retornadas capacitadas en el año 2024 con relación a la PEA desocupada (personas formadas y capacitadas/PEA desocupada*100)</t>
  </si>
  <si>
    <t>Proporción de personas certificadas en el año 2024 con relación a la PEA desocupada (personas formadas y capacitadas/PEA desocupada*100)</t>
  </si>
  <si>
    <t>Personas formadas y certificadas para el empleo.</t>
  </si>
  <si>
    <t>Producto: Población sensibilizada y capacitada sobre derechos laborales de grupos vulnerables</t>
  </si>
  <si>
    <t>Subproducto: Personas capacitadas y asesoradas sobre los derechos y obligaciones de las Mujeres Trabajadoras</t>
  </si>
  <si>
    <t>Persona</t>
  </si>
  <si>
    <t xml:space="preserve">Subproducto: Informes sobre el fortalecimiento y promoción de los derechos de las mujeres trabajadoras </t>
  </si>
  <si>
    <t>Documento</t>
  </si>
  <si>
    <t>Producto: Personas capacitadas sobre derechos humanos de las mujeres</t>
  </si>
  <si>
    <t>Subproducto: Personas capacitadas sobre derechos humanos de las mujeres</t>
  </si>
  <si>
    <t xml:space="preserve">Subproducto: Personas capacitadas y sensibilizadas sobre derechos laborales de los ttrabajadores adolescentes y prevención del trabajo infantil </t>
  </si>
  <si>
    <t>Personas</t>
  </si>
  <si>
    <t>Subproducto: Informes sobre el fortalecimiento de la prevención del trabajo infantil</t>
  </si>
  <si>
    <t xml:space="preserve">Documento         </t>
  </si>
  <si>
    <t>Producto: Personas formadas y certificadas para el empleo.</t>
  </si>
  <si>
    <t>Subproducto: Personas formadas en competencias técnico profesionales para el empleo</t>
  </si>
  <si>
    <t>Subproducto: Personas certificadas  en actividades económicas diversas</t>
  </si>
  <si>
    <t>Producto: Personas orientadas e intermediadas en el mercado laboral</t>
  </si>
  <si>
    <t>Subproducto: Personas intermediadas a través de la red nacional de servicios de empleo</t>
  </si>
  <si>
    <t>Subproducto: Personas orientadas laboralmente a través de la red nacional de servicios públicos de empleo</t>
  </si>
  <si>
    <t>Subproducto: Empleadores y trabajadores capacitados sobre el trabajo de Pueblos Indígenas y Tribales en Países Independientes (Convenio 169 OIT)</t>
  </si>
  <si>
    <t>Q.</t>
  </si>
  <si>
    <t>Recursos Humanos</t>
  </si>
  <si>
    <t>Aportes a sindicatos</t>
  </si>
  <si>
    <t>Aporte a Asociacion Civil Buen Samaritano</t>
  </si>
  <si>
    <t>Aporte a la Organización Internacional de Trabajo</t>
  </si>
  <si>
    <t>Aporte al Programa del Adulto Mayor</t>
  </si>
  <si>
    <t>Aporte al Programa Beca Mi Primer Empleo</t>
  </si>
  <si>
    <t>Total</t>
  </si>
  <si>
    <t>RESUMEN  POR DEPENDENCIA</t>
  </si>
  <si>
    <t>DEPENDENCIA</t>
  </si>
  <si>
    <t>TOTAL RRHH, GRUPO 0</t>
  </si>
  <si>
    <t>SENTENCIAS JUDICIALES</t>
  </si>
  <si>
    <t>RRHH 2024</t>
  </si>
  <si>
    <t>Aportes/Subsidios Institucionales/convenios de pacto colectivo</t>
  </si>
  <si>
    <t>Dependencia Responsable</t>
  </si>
  <si>
    <t>UDAF</t>
  </si>
  <si>
    <t>PAM</t>
  </si>
  <si>
    <t>DGE</t>
  </si>
  <si>
    <t>TOTAL POA 2024</t>
  </si>
  <si>
    <t>ADMINISTRACIÓN 2024</t>
  </si>
  <si>
    <t>RRHH 2025</t>
  </si>
  <si>
    <t>RRHH 2026</t>
  </si>
  <si>
    <t>RRHH 2027</t>
  </si>
  <si>
    <t>RRHH 2028</t>
  </si>
  <si>
    <t>PLAN OPERATIVO MULTIANUAL</t>
  </si>
  <si>
    <t>ADMINISTRACIÓN 2025</t>
  </si>
  <si>
    <t>ADMINISTRACIÓN 2026</t>
  </si>
  <si>
    <t>ADMINISTRACIÓN 2027</t>
  </si>
  <si>
    <t>ADMINISTRACIÓN 2028</t>
  </si>
  <si>
    <t>TOTAL 2025</t>
  </si>
  <si>
    <t>TOTAL 2026</t>
  </si>
  <si>
    <t>TOTAL 2027</t>
  </si>
  <si>
    <t>TOTAL 2028</t>
  </si>
  <si>
    <t>Planificación y Cooperación</t>
  </si>
  <si>
    <t>Dirección Administrativa</t>
  </si>
  <si>
    <t>Coordinadora Nacional</t>
  </si>
  <si>
    <t>APORTES/SUBSIDIOS/PRESTACIONES LABORALES</t>
  </si>
  <si>
    <t>Prestaciones Laborales</t>
  </si>
  <si>
    <t>RESPONSABLE</t>
  </si>
  <si>
    <t>3255/10576</t>
  </si>
  <si>
    <t>Publicación - Divulgación e Información</t>
  </si>
  <si>
    <t>Servicio</t>
  </si>
  <si>
    <t>N/A</t>
  </si>
  <si>
    <t>Servicios de Dirección y Coordinación</t>
  </si>
  <si>
    <t xml:space="preserve">Impresión Hojas móviles </t>
  </si>
  <si>
    <t xml:space="preserve">Viáticos en el Interior </t>
  </si>
  <si>
    <t>Viático</t>
  </si>
  <si>
    <t xml:space="preserve">Otros Viáticos y Gastos Conexos </t>
  </si>
  <si>
    <t xml:space="preserve">Viático Reconocimiento de Gastos </t>
  </si>
  <si>
    <t xml:space="preserve">Transporte para personas </t>
  </si>
  <si>
    <t>Transporte</t>
  </si>
  <si>
    <t xml:space="preserve">Alimentos para personas </t>
  </si>
  <si>
    <t>Alimentos</t>
  </si>
  <si>
    <t>Azúcar - Clase: Blanca; Bolsa (5 libras) Uso: Mesa; 1 Unidad (es)</t>
  </si>
  <si>
    <t>Bolsa</t>
  </si>
  <si>
    <t>Cremora - Lite: No; Frasco 16 Onzas; 1 Unidad (es)</t>
  </si>
  <si>
    <t>Frasco</t>
  </si>
  <si>
    <t>Galleta - Clase: Rellena; Tipo: Waffle; Paquete de 12 Unidad (es)</t>
  </si>
  <si>
    <t>Paquete</t>
  </si>
  <si>
    <t>Galleta - Tipo: Soda; Paquete de 12 Unidad (es)</t>
  </si>
  <si>
    <t>Café - Sabor: Clásico; Tipo: Instantáneo; Frasco de 400 gramos</t>
  </si>
  <si>
    <t>Café - Clase: Tostado y molido; Procedencia: Diferentes regiones de Guatemala; Tipo: Mejores granos; Paquete de 340 gramos</t>
  </si>
  <si>
    <t>Té - Característica: Sobre; Sabor: Negro; Caja de 20 Unidad (es)</t>
  </si>
  <si>
    <t>Té - Empaque: Sobre;  Sabor: Manzanilla y miel; Caja de 25 Unidad (es)</t>
  </si>
  <si>
    <t>Té - Empaque: Sobre;  Sabor: Limón; Caja de 20 Unidad (es)</t>
  </si>
  <si>
    <t>Refacción para adulto - Tipo: Alimento; Ración 1 Unidad (es)</t>
  </si>
  <si>
    <t>Sal de mesa - Tipo: Gruesa; Bolsa 1 Libra</t>
  </si>
  <si>
    <t>Regla -  Alto: 1 Pulgadas;  Ancho: 3 Pulgadas;  Largo: 12 Pies;  Material: Madera de pino</t>
  </si>
  <si>
    <t>Blusa (camisa)</t>
  </si>
  <si>
    <t>Camisas -  Diseño: Bolsas al frente con tapadera;  Género: Masculino;  Logotipo: Bordado;  Manga: Larga;  Material: Tela oxford;  Talla: A la medida;  Tipo: Comando (safari)</t>
  </si>
  <si>
    <t>Leitz - Tamaño Carta/oficio</t>
  </si>
  <si>
    <t>Caja</t>
  </si>
  <si>
    <t>Folder - Clase: Membretado;  Material: Manila;  Tamaño: Carta</t>
  </si>
  <si>
    <t>Folder - Clase: Membretado;  Material: Manila;  Tamaño: Oficio</t>
  </si>
  <si>
    <t>Sobre - Clase: Manila; Tamaño: Extra oficio; Paquete de 100 Unidad (es)</t>
  </si>
  <si>
    <t>Sobre - Clase: Manila; Tamaño: Oficio; Paquete de 100 Unidad (es)</t>
  </si>
  <si>
    <t>Sobre - Clase: Manila; Tamaño: Carta; Paquete de 100 Unidad (es)</t>
  </si>
  <si>
    <t>Sobre - Clase: Manila; Tamaño: Media carta; Paquete de 100 Unidades (es)</t>
  </si>
  <si>
    <t>Folder - Clase: Manila; Tamaño: Oficio; Paquete de 100 Unidad (es)</t>
  </si>
  <si>
    <t>Folder - Clase: Manila; Tamaño: Carta; Paquete de 100 Unidad (es)</t>
  </si>
  <si>
    <t>Folder - Clase: Manila; Color: Varios; Tamaño: Carta; Paquete de 25 Unidad (es)</t>
  </si>
  <si>
    <t>Folder - Clase: Manila; Color: Varios; Tamaño: Oficio; Paquete de 25 Unidad (es)</t>
  </si>
  <si>
    <t>Separador - Ancho: 8.5 pulgadas;  Largo: 11 pulgadas;  Material: Cartón;  Tamaño: Carta;  Uso: Archivo; Paquete de 24 Unidad (es)</t>
  </si>
  <si>
    <t>Separador - Ancho: 8.5 pulgadas;  Largo: 13 pulgadas;  Material: Cartón;  Tamaño: Carta;  Uso: Archivo; Paquete de 24 Unidad (es)</t>
  </si>
  <si>
    <t>Masking tape - Ancho: 3 Pulgadas(s); 22 Yardas; 1 Unidad (es)</t>
  </si>
  <si>
    <t>Yarda</t>
  </si>
  <si>
    <t>Servilletas - Alto: 30.5 Centímetro(s); Ancho: 24.1 Centímetro(s); Material: Papel; Tipo: Absorbente; Paquete de 500 Unidad (es)</t>
  </si>
  <si>
    <t>Agendas -  Alto: 8.5 Pulgadas;  Ancho: 6.5 Pulgadas;  Gramaje del papel: 80 ;  Lomo: Espiral metálico;  Papel: Bond;  Tapa: Dura</t>
  </si>
  <si>
    <t>Bloc de notas  - Color: Blanco;  Diseño: Líneas;  Hojas: 50;  Material: Papel;  Tamaño: Carta</t>
  </si>
  <si>
    <t>Carpeta -  Material: Cuero;  Tamaño: Carta</t>
  </si>
  <si>
    <t>Libreta - Ancho: 11.5 Centímetro(s); Cantidad de hojas: 100; Estilo: Engargolado; Largo: 17 Centímetro(s); Material: Papel bond; Pasta: Cartón; Uso: Taquigrafía; 1 Unidad (es)</t>
  </si>
  <si>
    <t>Bloc - Diseño: Líneas;  Hojas: 25 ;  Material: Papel;  Tamaño: Media carta;  Uso: Notas; 1 Unidad (es)</t>
  </si>
  <si>
    <t>Bloc adhesivo  - Ancho: 3 Pulgadas;  Largo: 3 Pulgadas;  Número de hojas: 150;  Uso: Notas; 1 Unidad (es)</t>
  </si>
  <si>
    <t>Bloc adhesivo  - Ancho: 1.5 Pulgadas;  Largo: 2 Pulgadas;  Número de hojas: 80; Paquete 12 Unidad (es)</t>
  </si>
  <si>
    <t>Bloc adhesivo - Ancho: 3 Pulgadas;  Largo: 5 Pulgadas;  Número de hojas: 80;  Uso: Notas; 1 Unidad (es)</t>
  </si>
  <si>
    <t>Archivador - Ancho de lomo: 80 milímetros; Contiene: Palanca, índice alfabético, filete metálico en las esquinas y rado; Grosor: 2.5 Milímetro(s); Material: Cartón; Tamaño: Carta; 1 Unidad (es)</t>
  </si>
  <si>
    <t>Archivador - Ancho de lomo: 80 milímetros; Contiene: Palanca, índice alfabético, filete metálico en las esquinas y rado; Grosor: 2.5 Milímetro(s); Material: Cartón; Tamaño: Oficio; 1 Unidad (es)</t>
  </si>
  <si>
    <t>Cartapacio Ancho de lomo: 1 1/2 pulgadas;  Material: Cartón forrado de plástico;  Tamaño: Carta; 1 Unidad (es)</t>
  </si>
  <si>
    <t>Cartapacio Medida: 1 1/2 pulgadas; Tamaño: Oficio; 1 Unidad (es)</t>
  </si>
  <si>
    <t>Cuaderno Cantidad de hojas: 100; Tamaño: Carta; Tipo: Espiral; Paquete de 12 Unidad (es)</t>
  </si>
  <si>
    <t>Alcohol Clase: Antibacterial; Tipo: Gel</t>
  </si>
  <si>
    <t>Tintas  Código: T802120-bcs;  Color: Cian, magenta, amarillo y negro;  Uso: Impresora</t>
  </si>
  <si>
    <t>Tinta Color: Negro; Tipo: Gotero; Uso: Almohadilla sello; Bote de 20 mililitros</t>
  </si>
  <si>
    <t>Tinta Color: Rojo; Tipo: Gotero; Uso: Almohadilla; Envase de 20 mililitros</t>
  </si>
  <si>
    <t>Plato desechable  Material: Plástico; Tipo: No. 9; Paquete de 100 Unidad (es)</t>
  </si>
  <si>
    <t>Vaso desechable Capacidad: 30 Mililitro(s); Material: Polipropileno; Paquete de 100 Unidad (es)</t>
  </si>
  <si>
    <t>Cuchara desechable  Material: Plástico; Paquete de 25 Unidad (es)</t>
  </si>
  <si>
    <t>Protector para hojas Color: Transparente; Material: Plástico; Tamaño: Carta; Uso: Oficina; Paquete de 100 Unidad (es)</t>
  </si>
  <si>
    <t>Protector para hojas Color: Transparente; Material: Plástico; Tamaño: Oficio; Uso: Oficina; Paquete de 100 Unidad (es)</t>
  </si>
  <si>
    <t>Basurero Capacidad: 12 Litro;  Material: Plástico; 1 Unidad (es)</t>
  </si>
  <si>
    <t>Caja para archivo de documentos Alto: 31 Centímetro;  Ancho: 44 Centímetro;  Incluye: Tapadera;  Largo: 64 Centímetro;  Material: Plástico; 1 Unidad (es)</t>
  </si>
  <si>
    <t>Regleta Número de tomas: 6;  Tipo: Polarizada;  Uso: Eléctrico</t>
  </si>
  <si>
    <t>Caja para extintores  Alto: 72 Centímetro;  Ancho: 35 Centímetro;  Contiene: Puerta y cerradura;  Material: Metal;  Profundidad: 21 Centímetro</t>
  </si>
  <si>
    <t>Sacapuntas  Con depósito: No;  Material: Plástico;  Número de orificios: 3</t>
  </si>
  <si>
    <t>Sacagrapa Tipo: De uña</t>
  </si>
  <si>
    <t>Clip  Característica: Pequeño; Material: Metal; Tamaño: 28 mm; Caja de 100 Unidades</t>
  </si>
  <si>
    <t>Clip Forro: Plástico de colores; Tamaño: Estándar no. 1; Caja de 100 Unidades</t>
  </si>
  <si>
    <t>Clip Material: Metal (sin forro); Tamaño: Jumbo; Caja de 10 Unidades</t>
  </si>
  <si>
    <t>Lápiz Material: Madera; No: 2; Tipo: Hb; Caja de 12 Unidades</t>
  </si>
  <si>
    <t>Bolígrafo Color: Negro; Dimensión: 0.7 Milímetro(s); Tipo de punta: Fina; Caja de 12 Unidad (es)</t>
  </si>
  <si>
    <t>Bolígrafo  Color: Rojo; Dimensión: 0.7 Milímetro(s); Tinta: Punta fina; Caja de 12 Unidad (es)</t>
  </si>
  <si>
    <t>Bolígrafo Color: Azul; Dimensión: 0.7 Milímetro(s); Tinta: Punta fina; Caja de 12 Unidad (es)</t>
  </si>
  <si>
    <t>Marcador Color: Amarillo; Uso: Resaltador; Caja de 12 Unidad (es)</t>
  </si>
  <si>
    <t>Marcador Color: Celeste; Punto: Grueso biselado; Uso: Resaltador; Caja de 10 Unidad (es</t>
  </si>
  <si>
    <t>Marcador Color: Morado; Uso: Resaltador; 1 Unidad (es)</t>
  </si>
  <si>
    <t>Marcador Color: Rosado; Uso: Resaltador; 1 Unidad (es)</t>
  </si>
  <si>
    <t>Marcador Color: Verde; Uso: Resaltador;</t>
  </si>
  <si>
    <t>Marcador Tipo: Permanente; Tipo: Punto grueso; Caja de 12 Unidad (es)</t>
  </si>
  <si>
    <t>Engrapadora Material: Metal; Tamaño: Mediana; 1 Unidad (es)</t>
  </si>
  <si>
    <t>Tijera Material: Acero inoxidable; Tamaño: 7 1/2 pulgada; 1 Unidad (es)</t>
  </si>
  <si>
    <t>Tape mágico Ancho: 18 Milímetro(s); Largo: 25 Metro(s); 1 Unidad (es)</t>
  </si>
  <si>
    <t>Fastener  Material: Metal; Caja de 100 Unidad (es)</t>
  </si>
  <si>
    <t>Goma de pegar Consistencia: Barra; Tubo de 40 gramos</t>
  </si>
  <si>
    <t>Goma de pegar Consistencia: Líquida; Bote de 80 gramos</t>
  </si>
  <si>
    <t>Papelera Material: Acrílica; Niveles: 3; 1 Unidad (es)</t>
  </si>
  <si>
    <t>Sujeta papel Material: Metal;  Tamaño: 2 Pulgadas;  Tipo: Lagarto; Caja de 12 Unidad (es)</t>
  </si>
  <si>
    <t>Sujeta papel  Característica: Mediano tipo lagarto; Material: Metal</t>
  </si>
  <si>
    <t>Sujeta papel Característica: Pequeños tipo lagarto; Caja de 12 Unidad (es)</t>
  </si>
  <si>
    <t>Humedecedor Material: Glicerina; Uso: Dedos; 1 Unidad (es)</t>
  </si>
  <si>
    <t>Corrector Característica: Líquido tipo pluma; 1 Unidad (es)</t>
  </si>
  <si>
    <t>Sacagrapa Tipo: De uña; 1 Unidad (es)</t>
  </si>
  <si>
    <t>Sacapuntas Con depósito: No; Número de orificios: 1; Tipo: Plástico; Caja de 24 Unidad (es)</t>
  </si>
  <si>
    <t>Foliadora Cantidad de dígitos: 4;  Tipo: Automático; 1 Unidad (es)</t>
  </si>
  <si>
    <t>Sello Fechador Ancho: 13 Milímetro;  Forma: Rectangular;  Largo: 35 Milímetro;  Líneas: 1;  Material: Plástico;  Tipo: Automático</t>
  </si>
  <si>
    <t>Banderitas Ancho: 12 Milímetro(s); Clase: Adhesiva; Colores: 5; Largo: 42 Milímetro(s); Uso: Oficina; Paquete de 10 Unidad (es)</t>
  </si>
  <si>
    <t>Banderitas Ancho: 2.54 Centímetro(s); Clase: Adhesiva; Largo: 4.3 Centímetro(s); Uso: Oficina; Paquete de 50 Unidad (es)</t>
  </si>
  <si>
    <t>Banderitas Ancho: 1 Centímetro(s); Clase: Adhesiva; Largo: 3 Centímetro(s); Uso: Oficina; Paquete de 100 Unidad (es)</t>
  </si>
  <si>
    <t>Dispensador de cinta adhesiva Ancho de cinta: 1 Pulgadas;  Material: Plástico;  Tipo: De sobremesa; 1 Unidad(es)</t>
  </si>
  <si>
    <t>Borrador Color: Blanco; Uso: Lápiz; 24 Unidad (es)</t>
  </si>
  <si>
    <t>Cd-rw Capacidad: 700 Megabyte(s); Carátula imprimible: No; Velocidad de grabación: 48x; Paquete de 100 Unidad (es)</t>
  </si>
  <si>
    <t xml:space="preserve">Memoria USB  Capacidad: 16 Gigabyte </t>
  </si>
  <si>
    <t>Grapa Característica: Estándar; Dimensión: 26/6 mm; Caja de 5000 Unidad (es)</t>
  </si>
  <si>
    <t>Sello Alto: 4.7 Centímetro;  Ancho: 1.8 Centímetro;  Líneas: 5 ;  Material: Plástico;  Tipo: Automático; 1 Unidad (es)</t>
  </si>
  <si>
    <t>Mouse Pad  Material: Vinil;  Tipo: Con burbuja de gel;  Uso: Computadora</t>
  </si>
  <si>
    <t>Perforador  Agujeros: 2;  Capacidad de perforación: 150 hojas;  Material: Metal;  Tipo: Semi-industrial</t>
  </si>
  <si>
    <t>Desinfectante Amonio cuaternario: 0.28%;  Aplicación: Superficies;  Espectro bactericida: Mrsa;  Espectro virucida: Hbv, hcv;  Estado: Líquido;  Ingredientes inertes: 82.52%;  Isopropanol: 17.2%;  Tipo: Amonio cuaternario;  Uso: Bactericida, virucida, fungicida y tuberculocida</t>
  </si>
  <si>
    <t>Envase</t>
  </si>
  <si>
    <t>Esponja Ancho: 70 Milímetro;  Grosor: 23 Milímetro;  Largo: 110 Milímetro;  Material: Fibra sintética;  Uso: Lavatrastos; Paquete de 10 Unidades</t>
  </si>
  <si>
    <t>Desodorante  Aroma: Lavanda; Dispensador: Spray; Material: Líquido; Frasco de 9 Onzas</t>
  </si>
  <si>
    <t>Jabón Consistencia: Líquido; Uso: Lavatrastos; Envase de 820 mililitros, 1 Unidad (es)</t>
  </si>
  <si>
    <t>Detergente  Estado: Líquido;  Tipo: Neutro;  Uso: Lavado de cristalería</t>
  </si>
  <si>
    <t>Pizarra Alto: 1.2 Metro;  Ancho: 1.5 Metro;  Material de superficie: Fórmica;  Material del marco: Aluminio; 1 Unidad (es)</t>
  </si>
  <si>
    <t>Almohadilla  para pizarrón Ancho: 4 Centímetro;  Largo: 12 Centímetro;  Material: Madera-felpa; 1 Unidad (es)</t>
  </si>
  <si>
    <t>Gancho Adaptable</t>
  </si>
  <si>
    <t>Botiquín de primeros auxilios  Contenedor: Caja plástica;  Incluye: Medicamentos, curitas, guantes, férula, termómetro, sobres de gasa de crema, gel para golpes, antibacterial, algodón, vendas, cinta quirúrgica adhesiva, agua oxigenada y alcohol</t>
  </si>
  <si>
    <t>Cafetera Capacidad (tazas): 15 ;  Material: Plástico y cristal;  Potencia: 1000 a 1200 Vatio;  Tensión eléctrica: 220 a 240 Voltio; 1 Unidad (es)</t>
  </si>
  <si>
    <t>Taza con plato Material: Cerámica; 1 Unidad (es)</t>
  </si>
  <si>
    <t>Batería recargable Material: Alcalino;  Tipo: 7a;  Voltaje: 12 Voltio; 1 Unidad (es)</t>
  </si>
  <si>
    <t>Cargador de baterías Corriente alterna: 100 a 240 Voltio;  Frecuencia: 50 a 60 Hercio;  Potencia: 3.4 Vatio;  Tipo de baterías: Aa y aaa; 1 Unidad (es)</t>
  </si>
  <si>
    <t>Extensión Calibre: 18 awg; Color: Naranja; Largo: 10 Metro(s); Uso: Eléctrica; 1 Unidad (es)</t>
  </si>
  <si>
    <t>Cargador para laptop Unidad 1 UNIDAD (ES) Uso: cargador para computadora portátil</t>
  </si>
  <si>
    <t xml:space="preserve">Estanterías De metal 7 espacios </t>
  </si>
  <si>
    <t xml:space="preserve">Armario personalizado  Alto: 180 Centímetro;  Ancho: 80 Centímetro;  Entrepaños: 3;  Fondo: 40 Centímetro;  Material: Metal </t>
  </si>
  <si>
    <t>Destructora de papel Capacidad de cesto: 18 Litro(s); Hojas al paso: 10; Material: Plástica con metal; Tipo de corte: Cruzado</t>
  </si>
  <si>
    <t>Encuadernadora Capacidad de encuadernación: 25 hojas;  Material: Metal;  Tipo: Manual; 1 Unidad (es)</t>
  </si>
  <si>
    <t>Silla secretarial  Alto de respaldo: 107 Centímetro;  Ancho de asiento: 64 Centímetro;  Ancho de respaldo: 72 Centímetro;  Base: De metal de 5 rodos;  Diseño: Ergonómica con apoyabrazos;  Graduación de altura: Por medio de shock;  Tapizado: Imitación de piel; 1 Unidad (es)</t>
  </si>
  <si>
    <t>Archivo Alto: 60 Centímetro(s); Ancho: 50 Centímetro(s); Chapa: 0.7 Milímetro(s); Estilo: Vertical; Fondo: 60 Centímetro(s); Gavetas: 2; Material: Metal; Tipo: Robot; Tipo de cerradura: Central; 1 Unidad (es)</t>
  </si>
  <si>
    <t>Archivo Alto: 1.32 Metro;  Ancho: 47 Centímetro;  Gavetas: 4;  Material: Metal;  Profundidad: 66.5 Centímetro; 1 Unidad (es)</t>
  </si>
  <si>
    <t>Escritorio ejecutivo en L,  ala frontal: 0.76 metros de alto por 1.50 metros de ancho por 0.60 metros de fondo;  Ala lateral: 0.76 metros de alto por 1.30 metros de ancho por 0.58 metros de fondo;  Incluye: Archivo de 3 gavetas con cerradura central; 1 Unidad (es)</t>
  </si>
  <si>
    <t>Guillotina Base: Antiderrapante, con escalas en centímetros y pulgadas;  Guía: Ajustable;  Largo de cuchilla: 17 Pulgadas;  Material de las cuchillas: Acero inoxidable;  Material de superficie: Metal;  Tipo de cuchillas: Autoafilables; 1 Unidad (es)</t>
  </si>
  <si>
    <t>Proyector  Conectividad: Usb;  Luminosidad: 3800 Lumen;  Resolución: Xga (1024 x 768);  Tecnología: 3lcd;  Zoom óptico: Manual</t>
  </si>
  <si>
    <t>Grabadora de voz Batería: Recargable de ión de litio o aaa; Conectividad a pc: Usb; Formato de grabación: Mp3 o wma; Memoria: 4 Gigabyte(s); Modo de grabación: Estéreo; 1 Unidad (es)</t>
  </si>
  <si>
    <t>Librera Alto: 2.1 Metro;  Ancho: 0.9 Metro;  Entrepaños: 5 ;  Fondo: 0.3 Metro;  Material: Madera</t>
  </si>
  <si>
    <t xml:space="preserve">Teléfono digital  Funciones: Manos libres, marcado rápido e identificador de llamadas;  Líneas: 1 ;  Pantalla: Lcd;  Teclas: 16 </t>
  </si>
  <si>
    <t>Teléfono Altavoz: Si; Capacidad: Identificador de llamada; Control de volumen: De altavoz; Indicador: De llamada en espera; Memoria: 50 números de identificador; Tipo de pantalla: Lcd; 1 Unidad (es)</t>
  </si>
  <si>
    <t>Impresora multifuncional  Acceso a funciones: Por usuario y contraseña;  Bandejas: 2;  Calidad de impresión: 1200 x 1200 ppp;  Capacidad por bandeja: 550 hojas;  Conectividad: Puerto usb 2.0;  Disco duro: 160 Gigabyte;  Memoria  ram: 1.25 Gigabyte;  Pantalla: Tft a todo color de 8.4 pulgadas;  Resolución de copia: 25-400%;  Resolución óptima de escáner: 600 x 600 ppp;  Velocidad de escaneo: 51 ipm;  Velocidad de impresión: Carta 25 ppm, legal 13 ppm y doblecarta 15 ppm</t>
  </si>
  <si>
    <t>Licencias Tipo ofimática en modalidad Perpetua</t>
  </si>
  <si>
    <t>Escaner  Alimentador: Automático;  Capacidad de alimentador: 80 hojas;  Ciclo de trabajo diario: 6,000 hojas;  Resolución óptica: 600 x 600 puntos por pulgada (ppp);  Velocidad de escaneo: 60 páginas por minuto (ppm), 60 imágenes por minuto (ipm)</t>
  </si>
  <si>
    <t>Computadora de escritorio Accesorio: Teclado y mouse;  Capacidad de disco duro: 1 Terabyte;  Memoria ram: 8 Gigabyte;  Pantalla: Led;  Procesador: 3.7 gigahercio;  Puertos: Usb, rj-45, hdmi, vga;  Sistema operativo: Con licenciamiento;  Tamaño de monitor: 21.5 Pulgadas;  Unidad óptica: Dvd +/- rw; 1 Unidad (es)</t>
  </si>
  <si>
    <t>Computadora portátil Capacidad de disco duro de estado sólido: 1 Terabyte;  Memoria ram: 16 Gigabyte;  Sistema operativo: Con licenciamiento;  Tamaño de pantalla: 13.3 Pulgadas;  Tipo de pantalla: Ips;  Velocidad de procesador: 2 GigaHercio; 1 Unidad</t>
  </si>
  <si>
    <t>Extintor  Capacidad: 10 Libra;  Material: Metal;  Tipo: Halotron</t>
  </si>
  <si>
    <t>Aire acondicionado Accesorios: Condensadora y evaporadora;  Alimentación: 208 a 230 Voltio;  Capacidad: 24000 btu;  Incluye: Control remoto;  Tipo: Cassette</t>
  </si>
  <si>
    <t>Televisor inteligente  Conectividad: Usb, hdmi, bluetooth y wifi;  Pantalla: Led uhd 4k;  Resolución: 3840 x 2160 píxeles;  Tamaño: 70 Pulgadas</t>
  </si>
  <si>
    <t>Pantalla  Alto: 1.8 Metro;  Ancho: 2.4 Metro;  Formato de visualización: 4:3;  Tipo: Enrollable</t>
  </si>
  <si>
    <t>MONTO TOTAL DE INSUMOS SREVICIOS DE DIRECCIÓN Y COORDINACIÓN</t>
  </si>
  <si>
    <t>Cremora Frasco 1000 Gr.</t>
  </si>
  <si>
    <t xml:space="preserve">Frasco  </t>
  </si>
  <si>
    <t>Azúcar Bolsa 5Lb</t>
  </si>
  <si>
    <t>Té Caja 25 U</t>
  </si>
  <si>
    <t>Té Frío</t>
  </si>
  <si>
    <t>Café Paquete 400 Gr.</t>
  </si>
  <si>
    <t>Café Frasco 225 Gr.</t>
  </si>
  <si>
    <t>Papel Bond Resma 500</t>
  </si>
  <si>
    <t xml:space="preserve">Resma </t>
  </si>
  <si>
    <t>Folder Paquete 100</t>
  </si>
  <si>
    <t>Filtro Paquete 200</t>
  </si>
  <si>
    <t>Servilletas Paquete 500</t>
  </si>
  <si>
    <t>Cloro Botella 950 Ml</t>
  </si>
  <si>
    <t>Botella</t>
  </si>
  <si>
    <t>Tinta Bote 28 Ml</t>
  </si>
  <si>
    <t>Bote</t>
  </si>
  <si>
    <t>Bolsa para Basura Caja 30 Unidades</t>
  </si>
  <si>
    <t>Bolsa para Basura Paquete 10 Unidades</t>
  </si>
  <si>
    <t>Cuchara Desechable Paquete 50 Unidades</t>
  </si>
  <si>
    <t xml:space="preserve">Paquete </t>
  </si>
  <si>
    <t>Cuchillos Desechable Paquete 25 Unidades</t>
  </si>
  <si>
    <t>Espiral  Caja 5 Unidades</t>
  </si>
  <si>
    <t>Espiral  Caja 25 Unidades</t>
  </si>
  <si>
    <t>Folder Paquete 25 Unidades</t>
  </si>
  <si>
    <t>Pasta Paquete 100</t>
  </si>
  <si>
    <t>Removedores</t>
  </si>
  <si>
    <t>Tenedor Desechable Paquete 25 Unidades</t>
  </si>
  <si>
    <t>Marcador Caja 12 U</t>
  </si>
  <si>
    <t>Bolígrafo Caja 12 Unidades</t>
  </si>
  <si>
    <t>Tachuela Caja 500 Unidades</t>
  </si>
  <si>
    <t>Marcador Caja 10 U</t>
  </si>
  <si>
    <t>Clip caja de 100 Unidades</t>
  </si>
  <si>
    <t>Fastener Caja 50 Unidades</t>
  </si>
  <si>
    <t>CD-RW Paquete 100 Unidades</t>
  </si>
  <si>
    <t>DVD-R Paquete 50 Unidades</t>
  </si>
  <si>
    <t>Tape Mágico Rollo 36 Yd</t>
  </si>
  <si>
    <t xml:space="preserve">Rollo </t>
  </si>
  <si>
    <t>Esponja Paquete 3 Unidades</t>
  </si>
  <si>
    <t>Limpiavidrios Envase 850 Ml</t>
  </si>
  <si>
    <t xml:space="preserve">Envse </t>
  </si>
  <si>
    <t>Limpiador Aerosol 432 Ml</t>
  </si>
  <si>
    <t xml:space="preserve">Aerosol </t>
  </si>
  <si>
    <t>Jabón Bote 425 Ml</t>
  </si>
  <si>
    <t>Lustre de Madera Envase 75 Ml</t>
  </si>
  <si>
    <t>Desinfectante en Aerosol Envase de 538 Gr</t>
  </si>
  <si>
    <t>Ambiental Envase 400 Ml</t>
  </si>
  <si>
    <t xml:space="preserve">Envase </t>
  </si>
  <si>
    <t>Vaso  Paquete 25 Unidades</t>
  </si>
  <si>
    <t>Plato Desechable Paquete 25 Unidades</t>
  </si>
  <si>
    <t>Silla Ejecutiva</t>
  </si>
  <si>
    <t xml:space="preserve">Escritorios </t>
  </si>
  <si>
    <t>Computadoras de escritorio</t>
  </si>
  <si>
    <t>Remodelación de Oficina</t>
  </si>
  <si>
    <t>MONTO TOTAL DE INSUMOS DE PLANIFICACIÓN Y COOPERACIÓN</t>
  </si>
  <si>
    <t>AUDITORÍA INTERNA</t>
  </si>
  <si>
    <t>3208/10522</t>
  </si>
  <si>
    <t>Auditoria Interna</t>
  </si>
  <si>
    <t>Reconocimiento de gastos</t>
  </si>
  <si>
    <t>Día</t>
  </si>
  <si>
    <t>Unidad de Auditoria Interna</t>
  </si>
  <si>
    <t>Derechos de bienes intangibles</t>
  </si>
  <si>
    <t>Impuestos, derechos y tasas</t>
  </si>
  <si>
    <t>Café; Sabor: Clásico; Tipo: Instantáneo; Frasco; 300 Gramos</t>
  </si>
  <si>
    <t>Café; Clase: Tostado y molido; Procedencia: Antigua; Paquete; 454 Gramos</t>
  </si>
  <si>
    <t>Té; Sabor: Varios;  Tipo: Sobre; Caja; 20 Unidad(es)</t>
  </si>
  <si>
    <t>Azúcar; Clase: Morena; Bolsa; 5 Libra</t>
  </si>
  <si>
    <t>Cremora; Estado: Polvo; Frasco; 650 Gramos</t>
  </si>
  <si>
    <t>Papel; Gramaje: 75 Gramos(s); Tamaño: Carta; Tipo: Libre de ácido; Resma</t>
  </si>
  <si>
    <t>Resma</t>
  </si>
  <si>
    <t>Papel; Gramaje: 75 Gramos(s); Tamaño: Oficio; Tipo: Libre de ácido; Resma</t>
  </si>
  <si>
    <t>Separador; Color: Varios;  Material: Papel arcoiris;  Tamaño: Carta; Paquete; 10 Unidad(es)</t>
  </si>
  <si>
    <t>Folder; Color: Varios;  Material: Cartulina lino;  Tamaño: Carta; 1 Unidad</t>
  </si>
  <si>
    <t>Papel autoadhesivo; Gramaje: 80;  Tamaño: Carta; Unidad</t>
  </si>
  <si>
    <t>Archivador; Ancho de lomo: 80 milímetros; Contiene: Palanca, índice alfabético, filete metálico en las esquinas y rado; Grosor: 2.5 Milímetro(s); Material: Cartón; Tamaño: Oficio; Unidad</t>
  </si>
  <si>
    <t>Kit de tinta; Contenido por bote: 65 Mililitro;  Tipo: Sistema continuo;  Uso: Impresora; Paquete;  4 unidades; color</t>
  </si>
  <si>
    <t>Kit de tinta; Contenido por bote: 65 Mililitro;  Tipo: Sistema continuo;  Uso: Impresora; Paquete; 4 unidades; negro</t>
  </si>
  <si>
    <t>Bolígrafo; Color: Azul; Dimensión: 0.7 Milímetro(s); Tinta: Punta fina; Caja; 12 unidades</t>
  </si>
  <si>
    <t>Marcador; Color: Varios; Punta: Biselada; Tipo: Permanente; Unidad</t>
  </si>
  <si>
    <t>Unidad.</t>
  </si>
  <si>
    <t>Goma de pegar; Consistencia: Barra; Tubo; 22 Gramos</t>
  </si>
  <si>
    <t>Barra</t>
  </si>
  <si>
    <t>Corrector; Característica: Líquido tipo pluma; Unidad</t>
  </si>
  <si>
    <t>Bloc adhesivo; Ancho: 1.5 Pulgadas;  Largo: 2 Pulgadas;  Número de hojas: 80; Paquete; 12 unidades</t>
  </si>
  <si>
    <t>Desodorante ambiental; Tipo: Aerosol; Envase; 400 Mililitro</t>
  </si>
  <si>
    <t>Desinfectante; Aplicación: Piso; Aroma: Varios; Estado: Líquido; Envase; 900 Mililitro</t>
  </si>
  <si>
    <t>Jabón; Consistencia: Líquido; Uso: Lavatrastos; Bote; 400 Mililitro</t>
  </si>
  <si>
    <t>Esponja; Uso: Lavatrastos; Paquete; 2 Unidad(es)</t>
  </si>
  <si>
    <t>Limpiavidrios; Estado: Líquido; Envase con atomizador; 850 Mililitro</t>
  </si>
  <si>
    <t>Silla secretarial;  Diseño: Ergonómica con apoyabrazos;  Material: Tela, metal y plástico;  Rodos: 5 ; Unidad</t>
  </si>
  <si>
    <t>Proyector multimedia;  Altavoces: 10 Vatio;  Brillo: 4200 lumen;  Conectividad: Vga/d-sub 15 pin, usb,  hdmi, video compuesto rca; entrada de audio rca x 2 (l and r), mini jack, salida d-sub 15 pines, salida de audio mini jack, conector rs-232, conector rj45;  Enfoque: Manual;  Incluye: Control remoto, cable de poder, cable vga, cable de vídeo;  Resolución nativa: Xga (1024 x 768);  Tecnología de exhibición: 3lcd;  Zoom: Óptico; Unidad</t>
  </si>
  <si>
    <t>Computadora de escritorio; Hewlett Packard; Unidad; Contrato abierto No. 05-2020</t>
  </si>
  <si>
    <t>Computadora portátil; Accesorios: Mochila, mouse óptico y mouse pad;  Cámara: Web frontal;  Capacidad disco duro: 1 Terabyte;  Conectividad: Bluetooth y wifi;  Memoria ram: 16 Gigabyte;  Procesador: 2.7 GigaHercio;  Puertos: Vga, hdmi. rj45,usb;  Sistema operativo: Con licenciamiento;  Tamaño de monitor: 15.6 Pulgadas;  Tipo de memoria ram: Ddr4;  Unidad óptica externa: Dvd+/-rw; Unidad</t>
  </si>
  <si>
    <t>MONTO TOTAL DE INSUMOS UNIDAD DE AUDITORIA INTERNA</t>
  </si>
  <si>
    <t>COMUNICACIÓN SOCIAL</t>
  </si>
  <si>
    <t>GRUPO 3 PROPIEDAD, PLANTA, EQUIPO E INTANGIBLES</t>
  </si>
  <si>
    <t>Silla tipo de visita; Alto de la silla: 96 centímetro(s); ancho de asiento: 52 centímetro(s); ancho de respaldo: 52 centímetro(s); base: nuve; estructura: metal; tapizado: tela.</t>
  </si>
  <si>
    <t>Destructor Capacidad: 20 libras; cuchilla: en forma circular; energía: 110v; seguridad: boton emergencia; tiempo de uso: 1 hora continua; tipo: standard; uso: oficina</t>
  </si>
  <si>
    <t>Cámara de Video Profesional</t>
  </si>
  <si>
    <t xml:space="preserve">Sistema de Micrófono de Solapa;  Incluye: 1 micrófono de solapa, 1 receptor de cámara, 1 transmisor inalámbrico, 1 transmisor enchufable, 1 adaptador de cámara, 1 cable con jack de 3,5 mm cl, 1 cable adaptador con jack de 3,5 mm cl 100 xlr; </t>
  </si>
  <si>
    <t xml:space="preserve">Kit de iluminación de estudio; Alimentación: 110 a 220 Voltio;  Iluminación: 5500 Lumen;  Incluye: 3 paneles led, 1 maleta de transporte, 1 adaptador de soporte, 2 baterías, regulador de potencia, 3 trípodes para las lámparas, 2 cargadores, filtro de conversión;  Potencia: 35 Vatio; </t>
  </si>
  <si>
    <t>Conmutador de video</t>
  </si>
  <si>
    <t>Sistema de micrófono inalámbrico de mano Alcance: 20 metro(s); incluye: micrófonos y receptor; respuesta de frecuencia: 30 hercios a 20 kilohercios.</t>
  </si>
  <si>
    <t xml:space="preserve">Consola de audio;  Alimentación: 100 a 250 Voltio;  Canales: 12 ;  Conectividad: Usb;  Ecualizador: 3 bandas;  Entradas: Xlr;  Salidas: Xlr;  Tipo: Análoga; </t>
  </si>
  <si>
    <t>Proyector Conectividad  hdmi, usb, rca, vga y wireless; correción: manual (30°); distancia focal: 15.9 x 80.28 mm; incluye: control remoto, baterías doble a, cable para alimentación, vga y usb, maletín, tapa lan inalámbrico; luminosidad: 3000 lumen(s); modos de proyección: frontal, posterior y montaje en techo; resolución: svga (800 x 600); tecnología: 3lcd; tipo de lente: número f 1.44</t>
  </si>
  <si>
    <t>Radio transmisor de doble vía Alcance: 38 millas(s); banda: gmrs/frs; canales de comunicación: 36; incluye: 2 radios, clip de cinturón, baterías recargables, cargador de escritorio, adaptador de pared, cable para recargar usb</t>
  </si>
  <si>
    <t>Teléfono inalámbrico triple Capacidad: agenda para 20 contactos; extensiones: 2; funciones: contestadora, identificador de llamadas y agenda; pantalla: lcd; teclado: alfanumérico</t>
  </si>
  <si>
    <t xml:space="preserve">Tableta (tablet);  Cámara frontal: 12 megapíxeles;  Cámara trasera: 12 megapíxeles;  Conectividad: Wifi;  Memoria interna: 128 Gigabyte;  Memoria ram: 8 Gigabyte;  Tamaño de pantalla: 12.9 Pulgadas;  Tipo de pantalla: Ips;  Velocidad de procesador: 3.2 GigaHercio; </t>
  </si>
  <si>
    <t xml:space="preserve">Computadora portátil </t>
  </si>
  <si>
    <t xml:space="preserve">Impresora Capacidad por bandeja: 1 de 250 hojas, 1 de 50 hojas;  Ciclo de trabajo mensual: 50,000 páginas;  Conectividad: 10/100/1000 ethernet, usb;  Impresión a doble cara: Automático;  Memoria ram: 256 Megabyte;  Procesador: 1.2 gigahercio;  Resolución: 600 x 600 ppp;  Tipo: Láser a color;  Velocidad de impresión: Negro 28 páginas por minuto y a color 28 páginas por minuto; </t>
  </si>
  <si>
    <t xml:space="preserve">Dron; Altitud máxima: 5000 Metro;  Cámara: 48 megapíxeles;  Incluye: Control, hélices, cargador, cable, baterías, estuche;  Tiempo de vuelo máximo: 34 Minuto;  Velocidad de ascenso: 4 metros/segundo;  Velocidad de descenso: 3 metros/segundo;  Velocidad máxima: 68.4 kilómetros por hora; </t>
  </si>
  <si>
    <t>Horno microondas Capacidad: 30 litro(s); material: acero inoxidable; niveles de potencia: 5; potencia: 1800 vatio(s)</t>
  </si>
  <si>
    <t xml:space="preserve">Refrigerador; Material: Acero inoxidable;  Puertas: 1;  Tamaño: 7 Pie Cúbico; </t>
  </si>
  <si>
    <t xml:space="preserve">Aire acondicionado;  Accesorios: Condensadora y evaporadora;  Alimentación: 220 Voltio;  Capacidad: 18000 btu;  Incluye: Control remoto;  Tipo: Mini split; </t>
  </si>
  <si>
    <t>GRUPO 2 MATERIALES Y SUMINISTROS</t>
  </si>
  <si>
    <t>Compra de almuerzos para capacitaciones y reuniones en horario de almuerzo</t>
  </si>
  <si>
    <t>Compra de refacciones para participantes de capacitaciones en materia de Información Pública</t>
  </si>
  <si>
    <t>Compra de cenas para reuniones de trabajo en horario extraordinario</t>
  </si>
  <si>
    <t>Compra de café, cremora, azúcar, te, leche y agua pura para reuniones de trabajo en horario extraordinario.</t>
  </si>
  <si>
    <t>Adquicisión de uniformes para los trabajadores de la Unidad de Comunicación Social del Ministerio de Trabajo y Previsión Social</t>
  </si>
  <si>
    <t>Mantas vinílicas y lonas</t>
  </si>
  <si>
    <t>Back Panel, Roll Ups</t>
  </si>
  <si>
    <t>Cable HDMI; Largo: 20 m</t>
  </si>
  <si>
    <t>Cables XLR; : Largo: 15 m</t>
  </si>
  <si>
    <t xml:space="preserve">Convertidor de XLR a Plug 3.5 mm </t>
  </si>
  <si>
    <t>Tela: satín; escudo: bordado; material del asta: madera; ancho: 1.5 metro(s); largo: 0.9 metro(s)</t>
  </si>
  <si>
    <t>GRUPO 1 SERVICIOS NO PERSONALES</t>
  </si>
  <si>
    <t>Servicios de Lavandería</t>
  </si>
  <si>
    <t>Divulgación  e Información</t>
  </si>
  <si>
    <t>Impresión, encuadernación y reproducción</t>
  </si>
  <si>
    <t>Víáticos en el Interior</t>
  </si>
  <si>
    <t>Reconocimiento de Gasto</t>
  </si>
  <si>
    <t xml:space="preserve">Derecho de Bienes  Intangibles Suscripción anual de licencias Adobe Creative Cloud con duración de un año Incluye: </t>
  </si>
  <si>
    <t>Derecho de Bienes Intangibles</t>
  </si>
  <si>
    <t>Mantenimiento y Reparación de Guillotina</t>
  </si>
  <si>
    <t>Mantenimiento y Reparación de Cámaras y Accesorios</t>
  </si>
  <si>
    <t>Servicio de Atención y Protocolo</t>
  </si>
  <si>
    <t xml:space="preserve"> Servicio de impresión digital y/o bordado en botones, tazas, pachones, lapiceros, loncheras y mochilas.</t>
  </si>
  <si>
    <t>MONTO TOTAL DE INSUMOS COMUNICACIÓN SOCIAL</t>
  </si>
  <si>
    <t>2128/5861</t>
  </si>
  <si>
    <t>Servicio de energía eléctrica para las sedes centrales del Ministerio de Trabajo y Previsión Social</t>
  </si>
  <si>
    <t>Servicio de energía eléctrica para la Dirección de Recreación, Archivo General y el Programa Económico del Adulto Mayor</t>
  </si>
  <si>
    <t>Servicio de agua potable en las instalaciones donde se encuentra el Archivo General z.13</t>
  </si>
  <si>
    <t>Servicio de agua potable en las instalaciones donde se encuentra el Programa Económico del Adulto Mayor</t>
  </si>
  <si>
    <t xml:space="preserve">Servicio de Telefonía Fija para las Direcciones y Unidades de las sedes centrales del Ministerio de Trabajo y Previsión Social  </t>
  </si>
  <si>
    <t>Servicio de telefonia fija de alojada en la nube (Hosted PBX)</t>
  </si>
  <si>
    <t>Evento de Cotización No. 08-2022, NOG: 17230977 , Servicio de Telefonía móvil para uso de diferentes áreas del Ministerio de Trabajo y Previsión Social</t>
  </si>
  <si>
    <t xml:space="preserve">Servicio de Internet por medio de modems para las Direcciones y Unidades del Ministerio de Trabajo y Previsión Social. </t>
  </si>
  <si>
    <t>Servicio de Enlace de datos para las Unidades y Direcciones del Ministerio de Trabajo y Previsión Social 2022</t>
  </si>
  <si>
    <t>Servicio de Enlace de datos para las Unidades y Direcciones del Ministerio de Trabajo y Previsión Social</t>
  </si>
  <si>
    <t>Servicio de cable para el Ministerio de Trabajo y Previsión Social</t>
  </si>
  <si>
    <t>Servicio de extracción de basura para la Dirección de Recreación</t>
  </si>
  <si>
    <t>Servicio de extracción de basura para el Adulto Mayor</t>
  </si>
  <si>
    <t>Servicio de extracción de basura para el Archivo General</t>
  </si>
  <si>
    <t xml:space="preserve">Lavado de manteles de salón de reuniones </t>
  </si>
  <si>
    <t xml:space="preserve">Impresión de formularios para uso de vehiculos </t>
  </si>
  <si>
    <t>Impresión de folders para compras</t>
  </si>
  <si>
    <t xml:space="preserve">Impresión de formularios de requisición de compra </t>
  </si>
  <si>
    <t xml:space="preserve">Viáticos en el interior </t>
  </si>
  <si>
    <t xml:space="preserve">Reconocimiento de gastos </t>
  </si>
  <si>
    <t>Arrendamiento de inmueble para la Unidad de Asuntos Internacionales ubicado en la 7ma. Avenida 3-33 zona 9, Edificio Torre Empresarial 6to. nivel oficina número 608, incluye 2 parqueos</t>
  </si>
  <si>
    <t>Arrendamiento del inmueble ubicado en edificio “A” de la 3ª. Avenida 5-90 zona 13, en donde se encuentra instalado el Archivo General del Ministerio de Trabajo y   Previsión Social,</t>
  </si>
  <si>
    <t>Arrendamiento de 36.75 metros cuadrados que forman parte del local comercial uno, ubicado en el primer nivel del Edificio Torre Empresarial, en donde funcionan las Clínicas Médicas</t>
  </si>
  <si>
    <t>Arrendamiento de 59.60 metros cuadrados del inmueble identificado como oficina número 606, que se encuentra ubicado en el sexto nivel  del Edificio Torre Empresarial, en donde funciona el Sindicato 20 de Octubre  del Ministerio de Trabajo y Previsión Social</t>
  </si>
  <si>
    <t>Arrendamiento de 51.76 metros cuadrados, del inmueble identificado como oficina número 510, ubicado en el quinto nivel del Edificio Torre Empresarial, en donde funciona el Sindicato General del Ministerio de Trabajo y Previsión Social (SIGEMITRAB)</t>
  </si>
  <si>
    <t>Arrendamiento de 288.29 metros cuadrados de la oficina 605 y 705, que se encuentran ubicadas en el sexto y séptimo nivel (que forman un solo cuerpo) del Edificio Torre Empresarial, en donde funcionan las oficinas del Viceministro Administrativo Financiero; la Comisión de Tratamiento de Conflictos ante la OIT en Materia de Libertad Sindical y Negociación Colectiva; y Pueblos Indígenas, todas del Ministerio de Trabajo y Previsión Social</t>
  </si>
  <si>
    <t>Arrendamiento de doce (12) parqueos identificados con los números 113, 114, 119, 126A, 121, 122, 125, 126, 161, 198, 199, y 201, que se encuentran ubicados en los sótanos del Edificio Torre Empresarial</t>
  </si>
  <si>
    <t>Arrendamiento de equipo de fotocopiadoras</t>
  </si>
  <si>
    <t xml:space="preserve">Mantenimientos preventivos y correctivos para vehiculos propiedad del Ministerio de Trabajo y Previsión Social </t>
  </si>
  <si>
    <t xml:space="preserve">Mantenimiento preventivo para aires acondicionados </t>
  </si>
  <si>
    <t>GASTOS COMUNES Y MANTENIMIENTO del Área Local Comercial 2, Oficina No. 101 segundo y tercer nivel, Oficinas: 503, 505, 506, 507, 508, 607, 610, 701, 702, 703, 704, 707, 708, 801, 802, 803, 804, 807, 808  del Ministerio de Trabajo y Previsión Social</t>
  </si>
  <si>
    <t>GASTOS COMUNES Y MANTENIMIENTO del área que forma parte del Local Comercial 1, Oficinas 510, 606, 706, 501, 608, dos (2) parqueos oficina 501 y dos (2) parqueos oficina 608   del Ministerio de Trabajo y Previsión Social</t>
  </si>
  <si>
    <t>Polizas de seguro para vehiculos propiedad del MINTRAB</t>
  </si>
  <si>
    <t xml:space="preserve">Impuestos de circulación para los vehículos propiedad del Ministerio de Trabajo y Previsión Social </t>
  </si>
  <si>
    <t>Fumigación en las sedes centrales del Ministerio de Trabajo y Previsión Social</t>
  </si>
  <si>
    <t>Servicios de monitoreo y vigilancia en la sede de la Dirección de Recreación, Programa de Aporte Económico del Adulto Mayor y en el Archivo General</t>
  </si>
  <si>
    <t xml:space="preserve">Servicio de cerrajería </t>
  </si>
  <si>
    <t xml:space="preserve">Cupones canjeables por garrafones de agua purificada </t>
  </si>
  <si>
    <t xml:space="preserve">Botellas de agua pura </t>
  </si>
  <si>
    <t>Botella Pet de 20 onzas</t>
  </si>
  <si>
    <t>Papel Bond tamaño carta</t>
  </si>
  <si>
    <t xml:space="preserve">Resma de 500 hojas </t>
  </si>
  <si>
    <t>Papel Bond tamaño oficio</t>
  </si>
  <si>
    <t>Papel higiénico</t>
  </si>
  <si>
    <t xml:space="preserve">Caja de 12 Unidades </t>
  </si>
  <si>
    <t>243</t>
  </si>
  <si>
    <t>Sobre: Clase: Manila; Tamaño: Extra oficio</t>
  </si>
  <si>
    <t>Paquete de 100 Unidades</t>
  </si>
  <si>
    <t>Sobre: Clase: Manila; Tamaño: Oficio</t>
  </si>
  <si>
    <t>Paquete de 100 Uds.</t>
  </si>
  <si>
    <t>Sobre: Clase: Manila; Tamaño: Carta</t>
  </si>
  <si>
    <t>Toalla de papel Uso manos</t>
  </si>
  <si>
    <t>Folder: Clase: Manila; Color: Varios; Tamaño: Oficio</t>
  </si>
  <si>
    <t>Folder: Clase: Manila; Color: Varios; Tamaño: Carta</t>
  </si>
  <si>
    <t xml:space="preserve">Cuadernos de notas </t>
  </si>
  <si>
    <t>244</t>
  </si>
  <si>
    <t>Archivadores tamaño carta</t>
  </si>
  <si>
    <t xml:space="preserve">Archivadores tamaño oficio </t>
  </si>
  <si>
    <t xml:space="preserve">Suscripción de diarios para el Ministerio de Trabajo y Previsión Social </t>
  </si>
  <si>
    <t>Formulario 1-h, Uso: Constancia de ingreso a almacén e inventario;</t>
  </si>
  <si>
    <t>247</t>
  </si>
  <si>
    <t xml:space="preserve">Llantas y neumáticos para vehículos del Ministerio de Trabajo y Previsión Social </t>
  </si>
  <si>
    <t>253</t>
  </si>
  <si>
    <t xml:space="preserve">Cloro </t>
  </si>
  <si>
    <t>Cupones de combustible</t>
  </si>
  <si>
    <t>Cupon de Q.100.00</t>
  </si>
  <si>
    <t>262</t>
  </si>
  <si>
    <t>Cupon de Q.50.00</t>
  </si>
  <si>
    <t>Pintura para paredes</t>
  </si>
  <si>
    <t>Cubeta</t>
  </si>
  <si>
    <t>267</t>
  </si>
  <si>
    <t>Atomizador Capacidad: 28 Onza(s); Material: Plástico;</t>
  </si>
  <si>
    <t>Bolsa Material: Plástico; Tamaño: Extragrande; Uso: Basura;</t>
  </si>
  <si>
    <t xml:space="preserve">Rollo de 30 unidades </t>
  </si>
  <si>
    <t xml:space="preserve">Bolsas de cemento </t>
  </si>
  <si>
    <t>274</t>
  </si>
  <si>
    <t xml:space="preserve">Bolsas de pegamix </t>
  </si>
  <si>
    <t>Bolsa de 2.7 Kg</t>
  </si>
  <si>
    <t xml:space="preserve">Chapas para distintas oficinas del Ministerio de Trabajo y Previsión Social </t>
  </si>
  <si>
    <t>289</t>
  </si>
  <si>
    <t>Banderitas: Ancho: 12.7 Milímetro(s); Clase: Adhesiva; Colores: 5; Largo: 43 Milímetro(s); Uso: Oficina.</t>
  </si>
  <si>
    <t>Paquete de 125 Unidades</t>
  </si>
  <si>
    <t>Bolígrafo: Color: Negro; Dimensión: 0.7 Milímetro(s); Tipo de punta: Fina.</t>
  </si>
  <si>
    <t>Caja de 12 Unidades</t>
  </si>
  <si>
    <t>Bolígrafo: Color: Rojo; Dimensión: 0.7 Milímetro(s); Tinta: Punta fina.</t>
  </si>
  <si>
    <t>Caja 12 Unidad</t>
  </si>
  <si>
    <t>Bolígrafo: Color: Azul; Dimensión: 0.7 Milímetro(s); Tinta: Punta fina.</t>
  </si>
  <si>
    <t>Cd-rw: Capacidad: 700 Megabyte(s); Carátula imprimible: No; Velocidad máxima de grabación: 4x; Velocidad mínima de grabación: 1x</t>
  </si>
  <si>
    <t>Clip: Material: Metal (sin forro); Tamaño: Jumbo.</t>
  </si>
  <si>
    <t>Caja 100 Unidad</t>
  </si>
  <si>
    <t>Clip: Material: Metal; Tamaño: 33 mm.</t>
  </si>
  <si>
    <t>Clip: Dimensión: 41 Milímetro(s); Material: Metal; Tipo: Binder.</t>
  </si>
  <si>
    <t>Clip: Dimensión: 19 Milímetro(s); Material: Metal; Tipo: Binder.</t>
  </si>
  <si>
    <t>Engrapadora: Capacidad máxima de engrapado: 25 hojas; Material: Metal; Tamaño de grapas: 26/6.</t>
  </si>
  <si>
    <t>Fastener: Material: Metal.</t>
  </si>
  <si>
    <t>Caja  50 Unidad</t>
  </si>
  <si>
    <t>Fastener: Ancho: 12 Milímetro(s); Largo: 89 Milímetro(s); Material: Plástico; Tamaño: Estándar.</t>
  </si>
  <si>
    <t>Paquete de 50 Unidades</t>
  </si>
  <si>
    <t>Humedecedor: Material: Glicerina; Uso: Dedos.</t>
  </si>
  <si>
    <t>Lápiz: Material: Madera; Uso: Escritura.</t>
  </si>
  <si>
    <t>Marcador: Color: Amarillo; Uso: Resaltador.</t>
  </si>
  <si>
    <t>Perforador: Capacidad: 75 hojas; Incluye: Regla para medir papel; Material: Metal; Tamaño: Estándar; Tipo: 2 agujeros</t>
  </si>
  <si>
    <t>Portaminas: Cuerpo/barril: Plástico; Dimensión de la mina: 0.7 Milímetro(s); Empuñadura/grip: Si; Goma de borrar: Si; Punta retráctil: Si</t>
  </si>
  <si>
    <t>Tape mágico: Ancho: 3/4 pulgadas; Largo: 25 Metro(s)</t>
  </si>
  <si>
    <t>Paquete 10 Unidad</t>
  </si>
  <si>
    <t>Grapa: Capacidad máxima de hojas aproximada: 30; Dimensión: 23/6; Tipo: Industrial.</t>
  </si>
  <si>
    <t>Caja de 1000 Unidades</t>
  </si>
  <si>
    <t>Regla: Material: Metal; Tamaño: 30 Centímetro(s).</t>
  </si>
  <si>
    <t>Tape (cinta adhesiva): Ancho: 2 Pulgadas(s); Largo: 40 Yarda(s).</t>
  </si>
  <si>
    <t>Limpiador para sanitarios: Estado: Polvo</t>
  </si>
  <si>
    <t>Bote de 600 Gramos</t>
  </si>
  <si>
    <t>Jabón: Consistencia: Crema (pasta);  Uso: Lavatrastos</t>
  </si>
  <si>
    <t>Tarro de 450 Gramos</t>
  </si>
  <si>
    <t>Limpiavidrios: Estado: Líquido; Tipo: Biodegradable</t>
  </si>
  <si>
    <t>Envase de 1Galón</t>
  </si>
  <si>
    <t>Jabón: Especialidad: Quita grasa; Uso: Lavatrastos</t>
  </si>
  <si>
    <t>Tarro de 500 Gramos</t>
  </si>
  <si>
    <t>Aromatizante: Estado: Sólido; Forma: Pastilla; Uso: Sanitario</t>
  </si>
  <si>
    <t>Pastilla de 50 Gramos</t>
  </si>
  <si>
    <t>Desinfectante: Aplicación: Piso; Aroma: Varios; Estado: Líquido</t>
  </si>
  <si>
    <t>Cepillo: Forma: Gusano; Material de cerdas: Plástico; Uso: Sanitario</t>
  </si>
  <si>
    <t>Esponja: Uso: Lavatrastos</t>
  </si>
  <si>
    <t>Jabón: Tipo: Bola; Uso: Lavar ropa</t>
  </si>
  <si>
    <t xml:space="preserve">Jabón sanitario Uso Manos </t>
  </si>
  <si>
    <t>Galon</t>
  </si>
  <si>
    <t>Mecha: Número: 16; Uso: Trapear</t>
  </si>
  <si>
    <t>Detergente Estado: Polvo;</t>
  </si>
  <si>
    <t>Baterías para vehículos</t>
  </si>
  <si>
    <t>Varios accesorios y repuestos para vehículos</t>
  </si>
  <si>
    <t xml:space="preserve">Brochas para pintar </t>
  </si>
  <si>
    <t>MONTO TOTAL DE INSUMOS DIRECCIÓN ADMINISTRATIVA</t>
  </si>
  <si>
    <t xml:space="preserve">UNIDAD DE ADMINISTRACIÓN FINANCIERA - UDAF - </t>
  </si>
  <si>
    <t>3230 / 10544</t>
  </si>
  <si>
    <t>Publicaciones en el Diario Oficial</t>
  </si>
  <si>
    <t xml:space="preserve">Unidad de Administración Financiera - UDAF - </t>
  </si>
  <si>
    <t>Impresión de hojas móviles</t>
  </si>
  <si>
    <t>Viáticos para comisiones en el interior</t>
  </si>
  <si>
    <t>Viatico</t>
  </si>
  <si>
    <t>Reconocimiento de gasto</t>
  </si>
  <si>
    <t>Boletos aéreos</t>
  </si>
  <si>
    <t>Arrendamiento bodega zona 13</t>
  </si>
  <si>
    <t>Arrendamiento oficina 603</t>
  </si>
  <si>
    <t>Licencia de consulta de leyes</t>
  </si>
  <si>
    <t>Habilitación de hojas móviles</t>
  </si>
  <si>
    <t>Sanitización</t>
  </si>
  <si>
    <t>Café Sabor: Clásico; Tipo: Instantáneo; 250 Gramos</t>
  </si>
  <si>
    <t>Café Clase: Molido; Sabor: Clásico; 460 Gramos</t>
  </si>
  <si>
    <t>Té Sabor: Rosa de jamaica; Tipo: Sobre; 20 Unidad(es)</t>
  </si>
  <si>
    <t>Azúcar Clase: Blanca; 2500 Gramos</t>
  </si>
  <si>
    <t>Cremora Estado: Polvo; 650 Gramos</t>
  </si>
  <si>
    <t>Té Sabor: Manzanilla; Tipo: Sobre; 20 Unidad(es)</t>
  </si>
  <si>
    <t>Té Sabor: Natural; Tipo: Sobre; 20 Unidad(es)</t>
  </si>
  <si>
    <t>Té Sabor: Canela; Tipo: Sobre; 20 Unidad(es)</t>
  </si>
  <si>
    <t>Agua Dietética: No; Sabor: Varios; Tipo: Gaseosa; 222 Mililitro</t>
  </si>
  <si>
    <t>Lata</t>
  </si>
  <si>
    <t>Galleta Clase: Rellena; Tipo: Dulce;  12 Unidades</t>
  </si>
  <si>
    <t>Galleta Tipo: Salada; de 12 Unidades</t>
  </si>
  <si>
    <t>Refacción Tipo: Alimento;</t>
  </si>
  <si>
    <t>Ración 1 Unidad(es)</t>
  </si>
  <si>
    <t>Almuerzo Tipo: Alimento;</t>
  </si>
  <si>
    <t>Ración1 Unidad(es)</t>
  </si>
  <si>
    <t>Cena Tipo: Alimento;</t>
  </si>
  <si>
    <t xml:space="preserve">Bolsa </t>
  </si>
  <si>
    <t>Cremora Lite: No; 11 Onza</t>
  </si>
  <si>
    <t>Cáñamo Material: Hilo; 1 Libra</t>
  </si>
  <si>
    <t>Rollo</t>
  </si>
  <si>
    <t>Camisa tipo polo talla L</t>
  </si>
  <si>
    <t>Unidad 1 Unidad(es)</t>
  </si>
  <si>
    <t>Camisa tipo polo talla s</t>
  </si>
  <si>
    <t>Camias tipo polo talla M</t>
  </si>
  <si>
    <t>Camisa tipo polo talla XL</t>
  </si>
  <si>
    <t>Papel Color: Blanco; Gramaje: 75 Gramos(s); Tamaño: Carta; Tipo: Bond; Resma500 Unidad(es)</t>
  </si>
  <si>
    <t>Papel Color: Blanco; Gramaje: 75 Gramos(s); Tamaño: Oficio; Tipo: Bond; Resma500 Unidad(es)</t>
  </si>
  <si>
    <t>Sobre Clase: Manila; Tamaño: Oficio;</t>
  </si>
  <si>
    <t>Unidad1 Unidad(es)</t>
  </si>
  <si>
    <t>Sobre Material: Manila; Tamaño: Carta;</t>
  </si>
  <si>
    <t>Sobre Clase: Manila; Tamaño: Media carta;</t>
  </si>
  <si>
    <t>Sobre Clase: Manila; Tamaño: Extra oficio;</t>
  </si>
  <si>
    <t>Folder Clase: Manila; Tamaño: Carta;</t>
  </si>
  <si>
    <t>Folder Clase: Manila; Tamaño: Oficio;</t>
  </si>
  <si>
    <t>Folder Color: Varios; Material: Cartulina; Tamaño: Carta;</t>
  </si>
  <si>
    <t>Folder Color: Varios; Material: Cartulina; Tamaño: Oficio;</t>
  </si>
  <si>
    <t>Masking tape Ancho: 2 Pulgadas(s); Rollo25  Yarda</t>
  </si>
  <si>
    <t>Separador Color: Varios; Material: Cartón; Tamaño: Carta; Paquete12 Unidad(es)</t>
  </si>
  <si>
    <t>Servilletas Color: Blanca; Diseño: Liso; Material: Papel; Tamaño: Grande; Fardo de 24 Unidades</t>
  </si>
  <si>
    <t xml:space="preserve">Fardo </t>
  </si>
  <si>
    <t>Masking tape Ancho: 1 1/2 pulgadas; Rollo25 Metro</t>
  </si>
  <si>
    <t>Bloc adhesivo Ancho: 3 Pulgadas(s); Largo: 3 Pulgadas(s); Número de hojas: 100; Tipo: Notas;</t>
  </si>
  <si>
    <t>Bloc adhesivo ancho: 1 1/2 pulgada; Largo: 2 Pulgadas(s); Número de hojas: 100; Uso: Notas;</t>
  </si>
  <si>
    <t>Cartapacio Medida: 1 1/2"; Tamaño: Carta;</t>
  </si>
  <si>
    <t>Bloc adhesivo Ancho: 2 Pulgadas(s); Largo: 3 Pulgadas(s); Número de hojas: 100; Tipo: Notas;</t>
  </si>
  <si>
    <t xml:space="preserve">Bloc de notas Color: Blanco;  Diseño: Líneas;  Hojas: 50;  Material: Papel;  Tamaño: Carta; </t>
  </si>
  <si>
    <t>Cartapacio Medida: 1 1/2"; Tamaño: Media carta;</t>
  </si>
  <si>
    <t>Archivador Material: Cartón; Tamaño: Carta;</t>
  </si>
  <si>
    <t>Archivador Material: Cartón; Tamaño: Oficio;</t>
  </si>
  <si>
    <t>Cuaderno clase: Espiral con líneas; Tamaño: 100 hojas; Tipo: Universitario;</t>
  </si>
  <si>
    <t>Libreta Tamaño: Estándar; Uso: Taquigrafía;</t>
  </si>
  <si>
    <t>Libro Diseño: Empastado; Hojas: 100; Tamaño: Estándar; Uso: Actas;</t>
  </si>
  <si>
    <t>Tóner Código de cartucho: 49a; Color: Negro; Marca: Hp; Uso: Impresora;</t>
  </si>
  <si>
    <t>Tinta Código de cartucho: Cc643wl; Color: Tricolor; Marca: Hp; Número: 60; Uso: Impresora;</t>
  </si>
  <si>
    <t>Tinta Código de cartucho: Cc640wl; Color: Negro; Marca: Hp; Número: 60; Uso: Impresora;</t>
  </si>
  <si>
    <t>Folder transparente Color: Varios; Material: Plástico; Tamaño: Oficio;</t>
  </si>
  <si>
    <t>Folder transparente Material: Plástico; Tamaño: Carta;</t>
  </si>
  <si>
    <t>Espiral Material: Plástico; Medida: 1/4"; Uso: Encuadernar; Paquete25 Unidad(es)</t>
  </si>
  <si>
    <t>Banderitas Ancho: 12 Milímetro(s); Clase: Adhesiva; Colores: 5; Largo: 42 Milímetro(s); Uso: Oficina; Paquete125 Unidad(es)</t>
  </si>
  <si>
    <t>Tijera Característica: Mango plástico;</t>
  </si>
  <si>
    <t>Bolígrafo Color: Negro; Dimensión: 0.7 Milímetro(s); Tipo de punta: Fina;</t>
  </si>
  <si>
    <t>Bolígrafo Color: Azul; Dimensión: 0.7 Milímetro(s); Tinta: Punta fina;</t>
  </si>
  <si>
    <t>Borrador Color: Blanco; Uso: Lápiz;</t>
  </si>
  <si>
    <t>Calculadora de escritorio Dígitos: 12;</t>
  </si>
  <si>
    <t>Cd-r Capacidad: 700 Megabyte(s); Carátula imprimible: No; Velocidad de grabación: 52x; Paquete100 Unidad(es)</t>
  </si>
  <si>
    <t>Foliadora (numeradora)Cantidad de dígitos: 10; Tipo: Automático;</t>
  </si>
  <si>
    <t>Engrapadora Adaptable: A grapas de 6 a 24 milímetros; Capacidad máxima de engrapado: 220 hojas; Material: Metal; Tipo: Industrial;</t>
  </si>
  <si>
    <t>Almohadilla para foliadora Ancho: 11 Milímetro(s); Largo: 32 Milímetro(s); Material de base: Metal;</t>
  </si>
  <si>
    <t>Almohadilla para teclado Material: Sintético con revestimiento de goma; Tipo: Ergonómico antideslizante;</t>
  </si>
  <si>
    <t>Corrector Característica: Líquido tipo pluma;</t>
  </si>
  <si>
    <t>Clip Característica: Pequeño; caja de 100 Unidad(es)</t>
  </si>
  <si>
    <t>Clip Material: Metal (sin forro); Tamaño: Estándar; Caja de 100 Unidades</t>
  </si>
  <si>
    <t xml:space="preserve">Caja </t>
  </si>
  <si>
    <t>Clip Material: Metal (sin forro); Tamaño: Jumbo; Caja100 Unidad(es)</t>
  </si>
  <si>
    <t>Clip Material: Metal; Tamaño: 40 Milímetro(s); Tipo: Mariposa; Caja12 Unidad(es)</t>
  </si>
  <si>
    <t>Clip Material: Metal; Tamaño: 60 Milímetro(s); Tipo: Mariposa;  Caja50 Unidad(es)</t>
  </si>
  <si>
    <t>Clip Dimensión: 18 Milímetro(s); Material: Metal; Tipo: Binder; Caja12 Unidad(es)</t>
  </si>
  <si>
    <t>Clip Dimensión: 32 Milímetro(s); Material: Metal; Tipo: Binder; Caja de 12 Unidades</t>
  </si>
  <si>
    <t>Clip Dimensión: 51 Milímetro(s); Material: Metal; Tipo: Binder; Caja de 12 Unidades</t>
  </si>
  <si>
    <t>Clip Forro: Plástico de colores; Tamaño: Estándar no. 1; Caja100 Unidad(es)</t>
  </si>
  <si>
    <t>Dvd-rw Capacidad: 4.7 Gigabyte(s); Carátula imprimible: Si; Doble capa: No; Velocidad de grabación: 8x; Paquete100 Unidad(es)</t>
  </si>
  <si>
    <t>Fastener Material: Metal; Caja50 Unidad(es)</t>
  </si>
  <si>
    <t>Fastener Ancho: 12 Milímetro(s); Largo: 89 Milímetro(s); Material: Plástico; Tamaño: Estándar; Paquete50 Unidad(es)</t>
  </si>
  <si>
    <t>Goma de pegar consistencia: Barra; Tubo42 Gramos</t>
  </si>
  <si>
    <t>Tubo</t>
  </si>
  <si>
    <t>Goma de pegar consistencia: Líquida; Bote8 Onza</t>
  </si>
  <si>
    <t>Humedecedor Material: Glicerina; Uso: Dedos;</t>
  </si>
  <si>
    <t>Indicador Forma: Flecha; Tipo: Adhesivo; Paquete125 Unidad(es)</t>
  </si>
  <si>
    <t>Marcador Color: Varios; Tipo: Resaltador; Paquete125 Unidad(es)</t>
  </si>
  <si>
    <t>Marcador Color: Negro; Tipo: Permanente;</t>
  </si>
  <si>
    <t>Perforador Característica: 2 agujeros;</t>
  </si>
  <si>
    <t>Sacagrapa Tipo: De uña;</t>
  </si>
  <si>
    <t>Grapa Característica: Estándar; Dimensión: 26/6 mm; Caja5000 Unidad(es)</t>
  </si>
  <si>
    <t>Grapa Capacidad máxima de hojas aproximada: 50; Dimensión: 23/8; Tipo: Industrial; Caja5000 Unidad(es)</t>
  </si>
  <si>
    <t>Grapa Capacidad máxima de hojas aproximada: 90;  Dimensión: 1/2 pulgada;  Tipo: Industrial;  Caja1000 Unidad(es)</t>
  </si>
  <si>
    <t>Grapa Dimensión: 1/2"; Tipo de grapas: De pared; Caja2000 Unidad(es)</t>
  </si>
  <si>
    <t>Sacapuntas Con depósito: No; Número de orificios: 2; Tipo: Metálico;</t>
  </si>
  <si>
    <t>Sujeta papel Característica: Mediano tipo lagarto; Material: Metal; Caja12 Unidad(es)</t>
  </si>
  <si>
    <t>Sujeta papel Característica: Grande tipo lagarto; Caja12 Unidad(es)</t>
  </si>
  <si>
    <t>Sujeta papel Característica: Pequeños tipo lagarto; Caja12 Unidad(es)</t>
  </si>
  <si>
    <t>Tape Ancho: 2 Pulgadas(s); Color: Transparente; Uso: Embalaje; Rollo100 Yarda</t>
  </si>
  <si>
    <t>Tape mágico Ancho: 3/4 pulgadas; Largo: 25 Metro(s); Rollo1 Unidad(es)</t>
  </si>
  <si>
    <t>Engrapadora Material: Metal; Tipo de grapa: Estándar;</t>
  </si>
  <si>
    <t>Dispensador Material: Plástico; Uso: Cinta adhesiva; Uso: Tape;</t>
  </si>
  <si>
    <t>Protectores de agujeros de hojas Color: Blanco; Tipo: Adhesiva; Caja200 Unidad(es)</t>
  </si>
  <si>
    <t>Sacapuntas Con depósito: Si; Número de orificios: 2; Tipo: Plástico;</t>
  </si>
  <si>
    <t>Regla Material: Metal; Tamaño: 30 Centímetro(s);</t>
  </si>
  <si>
    <t>Tabla Gancho: Si; Material: Plástico; Material del gancho: Metal; Tamaño: Carta; Tipo de tabla: Shannon;</t>
  </si>
  <si>
    <t>Tabla Gancho: Si; Material: Plástico; Material del gancho: Metal; Tamaño: Oficio; Tipo de tabla: Shannon;</t>
  </si>
  <si>
    <t>Lápiz Material: Madera; No: 2; Tipo: Hb;</t>
  </si>
  <si>
    <t>Portaminas Cuerpo/barril: Plástico; Dimensión de la mina: 0.5 Milímetro(s); Empuñadura/grip: No; Goma de borrar: Si; Punta retráctil: Si;</t>
  </si>
  <si>
    <t>Mina Dimensión: 2 Milímetro(s); Grado de dureza: 2h; Material: Carbón; Uso: Portaminas;</t>
  </si>
  <si>
    <t>Refuerzos adhesivos Color: Transparente; Diámetro: 14.5 Milímetro(s); Uso: Hojas perforadas;</t>
  </si>
  <si>
    <t>Mouse pad Material: Sintético; Tipo: Ergonómico; Uso: Computadora;</t>
  </si>
  <si>
    <t>Perforador Material: Metal; Uso: Industrial;</t>
  </si>
  <si>
    <t>Memoria usb Capacidad: 32 Gigabyte(s);</t>
  </si>
  <si>
    <t>Cinta de transferencia térmica (ribbon)Color: Negro; Marca: Datacard; Modelo: Ymckt; Uso: Impresora térmica;</t>
  </si>
  <si>
    <t>Cinta de transferencia térmica (ribbon)Código: Ymckt-kt; Colores: 4; Marca: Datacard; Uso: Impresora térmica; Caja4 Unidad(es)</t>
  </si>
  <si>
    <t>Bolígrafo Característica: Gel; Dimensión: 0.5 mm; Caja12 Unidad(es)</t>
  </si>
  <si>
    <t>Goma de pegar Consistencia: Barra; Tubo42 Gramos</t>
  </si>
  <si>
    <t>Marcador Color: Negro; Material del marcador: Plástico; Punto: Grueso; Uso: Rotulación;</t>
  </si>
  <si>
    <t>Marcador Color: Varios; Tipo: Resaltador;</t>
  </si>
  <si>
    <t>Sello Ancho: 15 Milímetro(s); Forma: Rectangular; Largo: 45 Milímetro(s); Líneas: 4; Material: Plástico; Tipo: Personal automático;</t>
  </si>
  <si>
    <t>Memoria sd Capacidad: 64 gb; Clase: 10;</t>
  </si>
  <si>
    <t>Sello Ancho: 40 Milímetro(s); Arte de sello: Variado; Forma: Circular; Largo: 60 Milímetro(s); Líneas: 8; Material: Madera; Uso: Personal;</t>
  </si>
  <si>
    <t>Marcador Punta: Mediana; Tinta: Metálica; Tipo: Permanente;</t>
  </si>
  <si>
    <t>Cinta Código de cinta: 7020; Color: Negro; Marca: Brother; Uso: Máquina de escribir;</t>
  </si>
  <si>
    <t>Etiquetadora Material: Plástico; Uso: Rotulación;</t>
  </si>
  <si>
    <t>Desinfectante Aplicación: Piso; Aroma: Varios; Estado: Líquido; Envase1 Galón</t>
  </si>
  <si>
    <t>Desodorante ambiental Tipo: Aerosol; Bote400 Mililitro</t>
  </si>
  <si>
    <t>Jabón Clase: Antibacterial; Consistencia: Líquido; Tipo: Germicida; Uso: Manos; Vía de administración: Tópico; 1 Galón</t>
  </si>
  <si>
    <t>Jabón Consistencia: Crema; Uso: Lavatrastos; Tarro450 Gramos</t>
  </si>
  <si>
    <t>Tarro</t>
  </si>
  <si>
    <t>Limpia muebles Propiedades: Pulidor; Aerosol378 Mililitro</t>
  </si>
  <si>
    <t>Aerosol</t>
  </si>
  <si>
    <t>Cera Estado: Líquido perfumado; Tipo: Antideslizante; Uso: Piso; Envase1 Galón</t>
  </si>
  <si>
    <t>Pizarra Alto: 1 Metro(s); Ancho: 1.2 Metro(s); Material de respaldo: Aglomerado; Material de superficie: Fórmica; Material del marco: Aluminio; Tipo de estructura: Móvil;</t>
  </si>
  <si>
    <t>Cafetera Capacidad(tazas): 20; Material: Plástico; Voltaje: 110;</t>
  </si>
  <si>
    <t>Bombilla Forma: Espiral; Potencia: 25 Vatio(s); Tipo de luz: Blanca ahorradora;</t>
  </si>
  <si>
    <t>Plato desechable Material: Duroport; Tamaño: No. 2; Tipo: Bandeja; Paquete 25 Unidad(es)</t>
  </si>
  <si>
    <t>Vaso desechable Capacidad: 8 Onza(s); Material: Duroport; Paquete 25 Unidad(es)</t>
  </si>
  <si>
    <t>Silla secretarial Apoyo de brazo: Si; Diseño: Ergonómico; Elevación: Neumática ajustable para el asiento; Tapizado: Tela; Tipo: Soporte de 5 rodos;</t>
  </si>
  <si>
    <t>Disco duro Capacidad de almacenamiento: 2 tera byte (tb); Color: Negro; Conectividad/interfaz: Puerto usb; Dimensión: 3.5 Pulgadas(s); Tecnología: 3.0; Tipo: Externo, portátil; Velocidad: 7200 revoluciones por minuto (rpm);</t>
  </si>
  <si>
    <t>Unidad de poder ininterrumpido (ups)Capacidad de carga: 1000 Voltamperio(s); Capacidad de supresión de picos: No menor de 510 joules; No. de salida de tomacorrientes: 6; Rango de tolerancia: No mayor al 5%; Tiempo máximo de respaldo de batería: 12 Minuto(s); Tiempo mínimo de respaldo de batería: 5 Minuto(s); Tipo: Torre; Tipo de alarma: Audible; Voltaje nominal de entrada: 110/120v  ac;</t>
  </si>
  <si>
    <t>MONTO TOTAL DE INSUMOS UNIDAD DE ADMINISTRACIÓN FINANCIERA</t>
  </si>
  <si>
    <t>3209/10523</t>
  </si>
  <si>
    <t xml:space="preserve">Extracción de desechos </t>
  </si>
  <si>
    <t xml:space="preserve">Servicio </t>
  </si>
  <si>
    <t xml:space="preserve">Arrendamiento </t>
  </si>
  <si>
    <t xml:space="preserve">Viáticos </t>
  </si>
  <si>
    <t>Capacitación de carrera administrativa</t>
  </si>
  <si>
    <t>Capacitación de inteligencia emocional en el manejo de conflictos y comunicación asertiva</t>
  </si>
  <si>
    <t>Capacitación de personal sobre racismo y discriminación</t>
  </si>
  <si>
    <t>Capacitación de productividad laboral</t>
  </si>
  <si>
    <t>Capacitación de programación neurolingüística para desempeñar un mejor trabajo</t>
  </si>
  <si>
    <t>Capacitación de relaciones humanas</t>
  </si>
  <si>
    <t>Capacitación de técnicas efectivas para la formación de formadores</t>
  </si>
  <si>
    <t>Capacitación derechos humanos y liderazgo</t>
  </si>
  <si>
    <t>Capacitación emocional</t>
  </si>
  <si>
    <t>Capacitación en administración pública</t>
  </si>
  <si>
    <t>Capacitación de talleres sobre el conocimiento de la ley de compras y contrataciones</t>
  </si>
  <si>
    <t>Capacitación de plataforma/aplicación de videoconferencia</t>
  </si>
  <si>
    <t>Capacitación de primeros auxilios y salud preventiva</t>
  </si>
  <si>
    <t>Capacitación de protocolo para eventos oficiales</t>
  </si>
  <si>
    <t>Capacitación de travesía de la vida, agregando valor a las personas</t>
  </si>
  <si>
    <t>Capacitación deja que tus manos piensen</t>
  </si>
  <si>
    <t>Capacitación en administración de redes sociales institucionales</t>
  </si>
  <si>
    <t>Capacitación en auditoría gubernamental</t>
  </si>
  <si>
    <t>Capacitación en auditorías de segunda parte</t>
  </si>
  <si>
    <t>Capacitación en cultura organizacional</t>
  </si>
  <si>
    <t>Capacitación en el tema alcanzando los objetivos, trabajando bajo presión</t>
  </si>
  <si>
    <t>Capacitación en el tema orientación a resultados para cumplir los objetivos de la institución</t>
  </si>
  <si>
    <t>Capacitación en lenguaje de señas</t>
  </si>
  <si>
    <t>Capacitación en liderazgo y coaching</t>
  </si>
  <si>
    <t>Capacitación en manejo básico de paquetes de office</t>
  </si>
  <si>
    <t>Capacitación en presupuesto público</t>
  </si>
  <si>
    <t>Capacitación en sistema de gestión de la salud y seguridad ocupacional</t>
  </si>
  <si>
    <t>Capacitación en técnicas básicas para impartir enseñanza virtual</t>
  </si>
  <si>
    <t>Capacitación ética y valor en la administración pública</t>
  </si>
  <si>
    <t>Capacitación motivacional mujer de impacto</t>
  </si>
  <si>
    <t>Capacitación para dirección y gestión de recursos humanos</t>
  </si>
  <si>
    <t>Capacitación para formar facilitadores</t>
  </si>
  <si>
    <t>Capacitación para toma de decisiones</t>
  </si>
  <si>
    <t>Capacitación sobre actividades lúdicas</t>
  </si>
  <si>
    <t>Capacitación sobre asistencia de un intérprete</t>
  </si>
  <si>
    <t>Capacitación sobre autoestima</t>
  </si>
  <si>
    <t>Capacitación sobre capacitación sobre el diagnóstico de necesidades de capacitación</t>
  </si>
  <si>
    <t>Capacitación sobre control de inventarios y almacén</t>
  </si>
  <si>
    <t>Capacitación sobre derechos laborales de los pueblos indígenas</t>
  </si>
  <si>
    <t>Capacitación sobre desarrollo motivacional (comunicación efectiva)</t>
  </si>
  <si>
    <t>Capacitación sobre diplomado en inteligencia emocional</t>
  </si>
  <si>
    <t>Capacitación sobre el tema fomentando un buen clima laboral</t>
  </si>
  <si>
    <t>Capacitación sobre ética en la función pública</t>
  </si>
  <si>
    <t>Capacitación sobre excelencia en las instituciones públicas</t>
  </si>
  <si>
    <t>Capacitación sobre fiscalización de procesos de cotización y licitación</t>
  </si>
  <si>
    <t>Capacitación sobre la metodología 5s</t>
  </si>
  <si>
    <t>Capacitación sobre la transformación digital en el desarrollo sostenible</t>
  </si>
  <si>
    <t>Capacitación sobre liderazgo</t>
  </si>
  <si>
    <t>Capacitación sobre los derechos de las personas con discapacidad</t>
  </si>
  <si>
    <t>Capacitación sobre que debo conocer como servidor público</t>
  </si>
  <si>
    <t>Capacitación sobre reuniones virtuales efectivas</t>
  </si>
  <si>
    <t>Capacitación sobre sistema de guatecompras</t>
  </si>
  <si>
    <t>Capacitación sobre técnicas de trabajo en equipo</t>
  </si>
  <si>
    <t>Capacitación sobre tipos de montaje para eventos</t>
  </si>
  <si>
    <t>Capacitación de alianzas estratégicas</t>
  </si>
  <si>
    <t>Capacitación sobre trasparencia en las instituciones públicas</t>
  </si>
  <si>
    <t xml:space="preserve">Papel de escritorio </t>
  </si>
  <si>
    <t xml:space="preserve">Bien </t>
  </si>
  <si>
    <t>Alimentos cena</t>
  </si>
  <si>
    <t>Alimentos refacciones</t>
  </si>
  <si>
    <t xml:space="preserve">Televisor </t>
  </si>
  <si>
    <t xml:space="preserve">Blusa tipo polo </t>
  </si>
  <si>
    <t xml:space="preserve">Unidad   </t>
  </si>
  <si>
    <t>Camisa manga larga tipo comando</t>
  </si>
  <si>
    <t xml:space="preserve">Camisa tipo polo </t>
  </si>
  <si>
    <t>Cáñamo</t>
  </si>
  <si>
    <t>Masking tape</t>
  </si>
  <si>
    <t xml:space="preserve">Sobre manila </t>
  </si>
  <si>
    <t>Folders</t>
  </si>
  <si>
    <t xml:space="preserve">Archivadores oficio </t>
  </si>
  <si>
    <t>Folder colgantes</t>
  </si>
  <si>
    <t xml:space="preserve">Tinta  para sello </t>
  </si>
  <si>
    <t>Fasteners</t>
  </si>
  <si>
    <t xml:space="preserve">Grapa </t>
  </si>
  <si>
    <t>Sacapuntas eléctrico</t>
  </si>
  <si>
    <t>Goma liquida</t>
  </si>
  <si>
    <t>Cd-rw</t>
  </si>
  <si>
    <t xml:space="preserve">Bolígrafos </t>
  </si>
  <si>
    <t xml:space="preserve">Dispensado de cinta adhesiva </t>
  </si>
  <si>
    <t xml:space="preserve">Marcador </t>
  </si>
  <si>
    <t>foliadora</t>
  </si>
  <si>
    <t xml:space="preserve">Agendas </t>
  </si>
  <si>
    <t xml:space="preserve">Cilindro de oxigeno </t>
  </si>
  <si>
    <t xml:space="preserve">Bocina  amplificada </t>
  </si>
  <si>
    <t>Radio transmisión</t>
  </si>
  <si>
    <t>Computadora de escritorio</t>
  </si>
  <si>
    <t xml:space="preserve">Estetoscopio </t>
  </si>
  <si>
    <t>Altoparlantes</t>
  </si>
  <si>
    <t xml:space="preserve">Esfigmomanometro </t>
  </si>
  <si>
    <t xml:space="preserve">Silla de ruedas </t>
  </si>
  <si>
    <t xml:space="preserve">Silla dental </t>
  </si>
  <si>
    <t xml:space="preserve">Otras transferencias no personales </t>
  </si>
  <si>
    <t>MONTO TOTAL DE INSUMOS DIRECCIÓN DE RECURSOS HUMANOS</t>
  </si>
  <si>
    <t xml:space="preserve">DIRECCIÓN DE SISTEMAS DE INFORMACIÓN - DISI - </t>
  </si>
  <si>
    <t>3210/10524</t>
  </si>
  <si>
    <t>Dirección de Sistemas de Información -DISI-</t>
  </si>
  <si>
    <t>Derecho de bienes intangibles
(Licencias sofware ofimática)</t>
  </si>
  <si>
    <t>Derecho de bienes intangibles
(Licencia software Firewall)</t>
  </si>
  <si>
    <t>Derecho de bienes intangibles
(Licencias sofware antivirus)</t>
  </si>
  <si>
    <t xml:space="preserve">Derecho de bienes intangibles
(Licencia software Firewall de Aplicaciones Web) </t>
  </si>
  <si>
    <t>Mantenimiento y reparación de equipo de cómputo</t>
  </si>
  <si>
    <t xml:space="preserve">Mantenimiento y reparación  de otras maquinas </t>
  </si>
  <si>
    <t>Servicio de Informática y sistemas computarizados</t>
  </si>
  <si>
    <t>Alimentos Para Personas</t>
  </si>
  <si>
    <t>acabados textiles</t>
  </si>
  <si>
    <t>Productos Plásticos, nylon, vinil  y PVC</t>
  </si>
  <si>
    <t xml:space="preserve">Otros productos químicos conexos </t>
  </si>
  <si>
    <t xml:space="preserve">Herramientas menores </t>
  </si>
  <si>
    <t xml:space="preserve">Otros productos metálicos </t>
  </si>
  <si>
    <t>Productos sanitarios, de limpieza y de uso personal</t>
  </si>
  <si>
    <t xml:space="preserve">Materiales productos y Acc, electrónicos </t>
  </si>
  <si>
    <t>Accesorios y repuestos en general</t>
  </si>
  <si>
    <t>Equipo de computo</t>
  </si>
  <si>
    <t xml:space="preserve">Otras Maquinarias y Equipo </t>
  </si>
  <si>
    <t>MONTO TOTAL DE INSUMOS DE LA DIRECCIÓN DE SISTEMAS DE INFORMACIÓN</t>
  </si>
  <si>
    <t>3212/10526</t>
  </si>
  <si>
    <t>Impresión y reproducción de documentos</t>
  </si>
  <si>
    <t>Día de viáticos</t>
  </si>
  <si>
    <t>Servicios de investigación</t>
  </si>
  <si>
    <t>Honorario mensual</t>
  </si>
  <si>
    <t>Alimentos para personas</t>
  </si>
  <si>
    <t>Alimento para una persona</t>
  </si>
  <si>
    <t>Prendas de vestir</t>
  </si>
  <si>
    <t>Camisa/blusa</t>
  </si>
  <si>
    <t xml:space="preserve">Impresoras </t>
  </si>
  <si>
    <t>Impresora</t>
  </si>
  <si>
    <t>Utiles e insumos de oficina</t>
  </si>
  <si>
    <t>Varios</t>
  </si>
  <si>
    <t>Sillas de oficina</t>
  </si>
  <si>
    <t>Silla</t>
  </si>
  <si>
    <t>Tintas</t>
  </si>
  <si>
    <t xml:space="preserve">Toners </t>
  </si>
  <si>
    <t>Aire acondicionado</t>
  </si>
  <si>
    <t xml:space="preserve">Portatil </t>
  </si>
  <si>
    <t>Refrigerador</t>
  </si>
  <si>
    <t xml:space="preserve">Universal </t>
  </si>
  <si>
    <t>MONTO TOTAL DE INSUMOS</t>
  </si>
  <si>
    <t>COORDINADORA NACIONAL DE DIRECIONES DEPARTAMENTALES Y JEFATURAS MUNICIPALES</t>
  </si>
  <si>
    <t>3231-10545</t>
  </si>
  <si>
    <t>Coordinadora Nacional de Direcciones Departamentales y Jefaturas Municipales</t>
  </si>
  <si>
    <t xml:space="preserve">Correos y  telégrafos </t>
  </si>
  <si>
    <t>300</t>
  </si>
  <si>
    <t>Fletes</t>
  </si>
  <si>
    <t>15</t>
  </si>
  <si>
    <t xml:space="preserve">Arrendamientos de edificios y locales </t>
  </si>
  <si>
    <t>12</t>
  </si>
  <si>
    <t>Mantenimiento y reparación de medios de transporte</t>
  </si>
  <si>
    <t>6</t>
  </si>
  <si>
    <t xml:space="preserve">Impuestos, derechos y tasas </t>
  </si>
  <si>
    <t xml:space="preserve">Otros servicios </t>
  </si>
  <si>
    <t>20</t>
  </si>
  <si>
    <t>Azúcar  de 2.5 kilos</t>
  </si>
  <si>
    <t xml:space="preserve">Café de 300 gramos </t>
  </si>
  <si>
    <t>Cremora  de 650 gramos</t>
  </si>
  <si>
    <t xml:space="preserve">Frasco </t>
  </si>
  <si>
    <t xml:space="preserve">Agua pura  de 20 onzas </t>
  </si>
  <si>
    <t xml:space="preserve">Botella </t>
  </si>
  <si>
    <t>25</t>
  </si>
  <si>
    <t xml:space="preserve">Agua pura  de 5 galones </t>
  </si>
  <si>
    <t>Garrafón</t>
  </si>
  <si>
    <t>102</t>
  </si>
  <si>
    <t xml:space="preserve">Hojas  bond tamaño carta   de 500 unidades </t>
  </si>
  <si>
    <t>350</t>
  </si>
  <si>
    <t xml:space="preserve">Hojas  bond tamaño oficio de 500 unidades  </t>
  </si>
  <si>
    <t>351</t>
  </si>
  <si>
    <t xml:space="preserve">Papel higiénico  de 12 unidades </t>
  </si>
  <si>
    <t>150</t>
  </si>
  <si>
    <t xml:space="preserve">Llantas tipo radial </t>
  </si>
  <si>
    <t>10</t>
  </si>
  <si>
    <t xml:space="preserve">Cubeta </t>
  </si>
  <si>
    <t>2</t>
  </si>
  <si>
    <t xml:space="preserve">Bolígrafo color negro  de 12 unidades </t>
  </si>
  <si>
    <t>9</t>
  </si>
  <si>
    <t xml:space="preserve">Marcador color negro  de 12 unidades </t>
  </si>
  <si>
    <t>Fastener   de 50 unidades</t>
  </si>
  <si>
    <t xml:space="preserve">Dispensador </t>
  </si>
  <si>
    <t>5</t>
  </si>
  <si>
    <t xml:space="preserve">Bolígrafo color azul punta fina de 12 unidades </t>
  </si>
  <si>
    <t xml:space="preserve">Lápiz  de 12 unidades </t>
  </si>
  <si>
    <t xml:space="preserve">Grapa Standar  de 5000 unidades </t>
  </si>
  <si>
    <t xml:space="preserve">Banderitas   de 125 unidades </t>
  </si>
  <si>
    <t>21</t>
  </si>
  <si>
    <t xml:space="preserve">Tijeras </t>
  </si>
  <si>
    <t xml:space="preserve">Jabón de tocador  de 500 mililitros </t>
  </si>
  <si>
    <t xml:space="preserve">Detergente   de 2.7 kilos </t>
  </si>
  <si>
    <t xml:space="preserve">Aromatizante de 50 gramos </t>
  </si>
  <si>
    <t>30</t>
  </si>
  <si>
    <t xml:space="preserve">Toalla para limpieza de pisos </t>
  </si>
  <si>
    <t>24</t>
  </si>
  <si>
    <t xml:space="preserve">Jabón para trastos  de 425 gramos </t>
  </si>
  <si>
    <t xml:space="preserve">Tarro </t>
  </si>
  <si>
    <t xml:space="preserve">Accesorios y repuestos en general </t>
  </si>
  <si>
    <t xml:space="preserve">Equipo de transporte </t>
  </si>
  <si>
    <t>1</t>
  </si>
  <si>
    <t>TOTAL DE INSUMOS COORDINADORA NACIONAL DE DIRECCIÓNES DEPARTAMENTALES Y JEFATURAS MUNICIPALES</t>
  </si>
  <si>
    <t>DELEGACIÓN DE ALTA VERAPÁZ</t>
  </si>
  <si>
    <t>3234/10548</t>
  </si>
  <si>
    <t>Dirección de Alta Verapaz</t>
  </si>
  <si>
    <t xml:space="preserve">Energía eléctrica </t>
  </si>
  <si>
    <t xml:space="preserve">Agua  </t>
  </si>
  <si>
    <t xml:space="preserve">Telefonía </t>
  </si>
  <si>
    <t>Extracción de basura y desechos solidos</t>
  </si>
  <si>
    <t>3</t>
  </si>
  <si>
    <t>0</t>
  </si>
  <si>
    <t xml:space="preserve">Mantenimiento de vehículos </t>
  </si>
  <si>
    <t xml:space="preserve">Agua pura   de 20 onzas </t>
  </si>
  <si>
    <t>100</t>
  </si>
  <si>
    <t xml:space="preserve">Garrafón </t>
  </si>
  <si>
    <t>35</t>
  </si>
  <si>
    <t xml:space="preserve">Hojas  bond tamaño oficio   de 500 unidades </t>
  </si>
  <si>
    <t>33</t>
  </si>
  <si>
    <t xml:space="preserve">Papel higiénico   de 12 unidades </t>
  </si>
  <si>
    <t xml:space="preserve">Bolígrafo color negro   de 12 unidades </t>
  </si>
  <si>
    <t xml:space="preserve">Marcador color negro   de 12 unidades </t>
  </si>
  <si>
    <t>Fastener  de 50 unidades</t>
  </si>
  <si>
    <t xml:space="preserve">Lápiz de 12 unidades </t>
  </si>
  <si>
    <t xml:space="preserve">Grapa estandar  de 5000 unidades </t>
  </si>
  <si>
    <t xml:space="preserve">Aromatizante  de 50 gramos </t>
  </si>
  <si>
    <t xml:space="preserve">Jabón para trastos   de 425 gramos </t>
  </si>
  <si>
    <t>TOTAL DE INSUMOS DIRECCIÓN DEPARTAMENTAL DE ALTA VERAPAZ</t>
  </si>
  <si>
    <t>3236/10550</t>
  </si>
  <si>
    <t>Dirección Departamental de Baja Verapaz</t>
  </si>
  <si>
    <t>000-054-0002 - Dirección Departamental de Baja Verapaz</t>
  </si>
  <si>
    <t>Azúcar de 2.5 kilos</t>
  </si>
  <si>
    <t xml:space="preserve">Agua pura de 20 onzas </t>
  </si>
  <si>
    <t xml:space="preserve">Agua pura de 5 galones </t>
  </si>
  <si>
    <t xml:space="preserve">Hojas  bond tamaño oficio  de 500 unidades </t>
  </si>
  <si>
    <t xml:space="preserve">Papel higienico  de 12 unidades </t>
  </si>
  <si>
    <t xml:space="preserve">Boligrafo color negro de 12 unidades </t>
  </si>
  <si>
    <t xml:space="preserve">Marcador color negro de 12 unidades </t>
  </si>
  <si>
    <t xml:space="preserve">Boligrafo color azul punta fina de 12 unidades </t>
  </si>
  <si>
    <t xml:space="preserve">Lapiz de 12 unidades </t>
  </si>
  <si>
    <t xml:space="preserve">Grapa estandar de 5000 unidades </t>
  </si>
  <si>
    <t xml:space="preserve">Banderitas de 125 unidades </t>
  </si>
  <si>
    <t>Jabón de tocador de 500 mililitros</t>
  </si>
  <si>
    <t xml:space="preserve">Detergente  de 2.7 kilos </t>
  </si>
  <si>
    <t>TOTAL DIRECCIÓN DEPARTAMENTAL DE BAJA VERAPAZ</t>
  </si>
  <si>
    <t>DIRECCIÓN DEPARTAMENTAL DE CHIMALTENANGO</t>
  </si>
  <si>
    <t>3251/10565</t>
  </si>
  <si>
    <t>Dirección Departamental de Chimaltenango</t>
  </si>
  <si>
    <t>36</t>
  </si>
  <si>
    <t xml:space="preserve">Viáticos al interior </t>
  </si>
  <si>
    <t>4</t>
  </si>
  <si>
    <t>Café de 300 gramos</t>
  </si>
  <si>
    <t>Agua pura de 20 onzas</t>
  </si>
  <si>
    <t>Agua pura de 5 galones</t>
  </si>
  <si>
    <t>Hojas  bond tamaño carta de 500 unidades</t>
  </si>
  <si>
    <t>Hojas  bond tamaño oficio de 500 unidades</t>
  </si>
  <si>
    <t>Papel higiénico de 12 unidades</t>
  </si>
  <si>
    <t>Bolígrafo color negro de 12 unidades</t>
  </si>
  <si>
    <t>Marcador color negro de 12 unidades</t>
  </si>
  <si>
    <t>Fastener 50 unidades</t>
  </si>
  <si>
    <t>Bolígrafo color azul punta fina de 12 unidades</t>
  </si>
  <si>
    <t>Lápiz de 12 unidades</t>
  </si>
  <si>
    <t>Grapa estandar 5000 unidades</t>
  </si>
  <si>
    <t>Banderitas 125 unidades</t>
  </si>
  <si>
    <t>Jabón de tocador 500 mililitros</t>
  </si>
  <si>
    <t>Detergente de 2.7 kilos</t>
  </si>
  <si>
    <t>Aromatizante de 50 gramos</t>
  </si>
  <si>
    <t>Jabón para trastos de 425 gramos</t>
  </si>
  <si>
    <t>TOTAL DIRECCIÓN DEPARTAMENTAL DE CHIMALTENANGO</t>
  </si>
  <si>
    <t>DIRECCIÓN DEPARTAMENTAL DE CHIQUIMULA</t>
  </si>
  <si>
    <t>3239/10553</t>
  </si>
  <si>
    <t>Dirección Departamental de Chiquimula</t>
  </si>
  <si>
    <t>Cremora de 650 gramos</t>
  </si>
  <si>
    <t>114</t>
  </si>
  <si>
    <t>132</t>
  </si>
  <si>
    <t>Fastener de 50 unidades</t>
  </si>
  <si>
    <t>Grapa estandar de 5000 unidades</t>
  </si>
  <si>
    <t>Banderitas de 125 unidades</t>
  </si>
  <si>
    <t>TOTAL DIRECCIÓN DEPARTAMENTAL DE CHIQUIMULA</t>
  </si>
  <si>
    <t>DIRECCIÓN DEPARTAMENTAL DE EL PETÉN</t>
  </si>
  <si>
    <t>3233/10547</t>
  </si>
  <si>
    <t>Dirección Departamental de El Petén</t>
  </si>
  <si>
    <t>120</t>
  </si>
  <si>
    <t>Grapa standar de 5000 unidades</t>
  </si>
  <si>
    <t>TOTAL DIRECCIÓN DEPARTAMENTAL DE EL PETÉN</t>
  </si>
  <si>
    <t>DIRECCIÓN DEPARTAMENTAL DE EL PROGRESO</t>
  </si>
  <si>
    <t>3242/10556</t>
  </si>
  <si>
    <t>Dirección Departamental de El Progreso</t>
  </si>
  <si>
    <t xml:space="preserve">Agua pura   de 5 galones </t>
  </si>
  <si>
    <t xml:space="preserve">Hojas  bond tamaño carta  de 500 unidades </t>
  </si>
  <si>
    <t>60</t>
  </si>
  <si>
    <t xml:space="preserve"> Lápiz de 12 unidades </t>
  </si>
  <si>
    <t xml:space="preserve">Grapa Standar   de 5000 unidades </t>
  </si>
  <si>
    <t xml:space="preserve">Banderitas  de 125 unidades </t>
  </si>
  <si>
    <t xml:space="preserve">Jabón para trastos de 425 gramos </t>
  </si>
  <si>
    <t>TOTAL DIRECCIÓN DEPARTAMENTAL DE EL PROGRESO</t>
  </si>
  <si>
    <t>DIRECCIÓN DEPARTAMENTAL DE ESCUINTLA</t>
  </si>
  <si>
    <t>3248/10562</t>
  </si>
  <si>
    <t>Dirección Departamental de Escuintla</t>
  </si>
  <si>
    <t>Frasco de 650 gramos</t>
  </si>
  <si>
    <t>125</t>
  </si>
  <si>
    <t>TOTAL DIRECCIÓN DEPARTAMENTAL DE ESCUINTLA</t>
  </si>
  <si>
    <t>DIRECCIÓN DEPARTAMENTAL DE HUEHUETENANGO</t>
  </si>
  <si>
    <t>3237/10551</t>
  </si>
  <si>
    <t>Dirección Departamental de Huehuetenango</t>
  </si>
  <si>
    <t>TOTAL DIRECCION DEPARTAMENTAL DE HUEHUETENANGO</t>
  </si>
  <si>
    <t>DIRECCIÓN DEPARTAMENTAL DE IZABAL</t>
  </si>
  <si>
    <t>3238/10552</t>
  </si>
  <si>
    <t>Dirección Departamental de Izabal</t>
  </si>
  <si>
    <t>50</t>
  </si>
  <si>
    <t>75</t>
  </si>
  <si>
    <t>TOTAL DIRECCIÓN DEPARTAMENTAL DE IZABAL</t>
  </si>
  <si>
    <t>DIRECCIÓN DEPARTAMENTAL DE JALAPA</t>
  </si>
  <si>
    <t>3243/10557</t>
  </si>
  <si>
    <t>Dirección Departamental de Jalapa</t>
  </si>
  <si>
    <t>40</t>
  </si>
  <si>
    <t>TOTAL DIRECCIÓN DEPARTAMENTAL DE JALAPA</t>
  </si>
  <si>
    <t>DIRECCIÓN DEPARTAMENTAL DE JUTIAPA</t>
  </si>
  <si>
    <t>3242/10559</t>
  </si>
  <si>
    <t>Dirección Departamental de Jutiapa</t>
  </si>
  <si>
    <t>Bolsa de 2.5 kilos</t>
  </si>
  <si>
    <t xml:space="preserve">Frasco de 300 gramos </t>
  </si>
  <si>
    <t xml:space="preserve">Botella de 20 onzas </t>
  </si>
  <si>
    <t xml:space="preserve">Garrafón de 5 galones </t>
  </si>
  <si>
    <t xml:space="preserve">Resma de 500 unidades </t>
  </si>
  <si>
    <t xml:space="preserve">Caja de 12 unidades </t>
  </si>
  <si>
    <t>Caja de 50 unidades</t>
  </si>
  <si>
    <t xml:space="preserve">Caja de 5000 unidades </t>
  </si>
  <si>
    <t xml:space="preserve">Paquete de 125 unidades </t>
  </si>
  <si>
    <t xml:space="preserve">Envase de 500 mililitros </t>
  </si>
  <si>
    <t xml:space="preserve">Bolsa de 2.7 kilos </t>
  </si>
  <si>
    <t xml:space="preserve">Unidad de 50 gramos </t>
  </si>
  <si>
    <t xml:space="preserve">Tarro de 425 gramos </t>
  </si>
  <si>
    <t>TOTAL DIRECCIÓN DEPARTAMENTAL DE JUTIAPA</t>
  </si>
  <si>
    <t>DIRECCIÓN DEPARTAMENTAL DE QUETZALTENANGO</t>
  </si>
  <si>
    <t>3247/10561</t>
  </si>
  <si>
    <t>Dirección Departamental de Quetzaltenango</t>
  </si>
  <si>
    <t>Divulgación e información</t>
  </si>
  <si>
    <t>80</t>
  </si>
  <si>
    <t>8</t>
  </si>
  <si>
    <t>11</t>
  </si>
  <si>
    <t>41</t>
  </si>
  <si>
    <t>TOTAL DIRECCIÓN DEPARTAMENTAL DE QUETZALTENANGO</t>
  </si>
  <si>
    <t>DIRECCIÓN DEPARTAMENTAL DE QUICHÉ</t>
  </si>
  <si>
    <t>3235/10549</t>
  </si>
  <si>
    <t>Dirección Departamental de Quiché</t>
  </si>
  <si>
    <t xml:space="preserve">Fastener   de 12 unidades </t>
  </si>
  <si>
    <t xml:space="preserve">Grapa standar  de 5000 unidades </t>
  </si>
  <si>
    <t xml:space="preserve">Jabón de tocador   de 500 mililitros </t>
  </si>
  <si>
    <t xml:space="preserve">Materiales productos y acc, electrónicos </t>
  </si>
  <si>
    <t>18</t>
  </si>
  <si>
    <t>TOTAL DIRECCIÓN DEPARTAMENTAL DE QUICHÉ</t>
  </si>
  <si>
    <t>DIRECCIÓN DEPARTAMENTAL DE RETALHULEU</t>
  </si>
  <si>
    <t>3252/10566</t>
  </si>
  <si>
    <t>Dirección Departamental de Retalhuleu</t>
  </si>
  <si>
    <t>TOTAL DIRECCIÓN DEPARTAMENTAL DE RETALHULEU</t>
  </si>
  <si>
    <t>DIRECCIÓN DEPARTAMENTAL DE SACATEPÉQUEZ</t>
  </si>
  <si>
    <t>3249/10563</t>
  </si>
  <si>
    <t>Dirección Departamental de Sacatepequez</t>
  </si>
  <si>
    <t xml:space="preserve">Botella  </t>
  </si>
  <si>
    <t>Boligrafo color negro de 12 unidades</t>
  </si>
  <si>
    <t xml:space="preserve">Envase  </t>
  </si>
  <si>
    <t xml:space="preserve">Accesorios u repuestos en general </t>
  </si>
  <si>
    <t>TOTAL DIRECCIÓN DEPARTAMENTAL DE SACATEPEQUEZ</t>
  </si>
  <si>
    <t>DIRECCIÓN DEPARTAMENTAL DE SAN MARCOS</t>
  </si>
  <si>
    <t>3250/10564</t>
  </si>
  <si>
    <t>Dirección Departamental de San Marcos</t>
  </si>
  <si>
    <t>TOTAL DIRECCIÓN DEPARTAMENTAL DE SAN MARCOS</t>
  </si>
  <si>
    <t>DIRECCIÓN DEPARTAMENTAL DE SANTA ROSA</t>
  </si>
  <si>
    <t>3246/10560</t>
  </si>
  <si>
    <t>Dirección Departamental de Santa Rosa</t>
  </si>
  <si>
    <t xml:space="preserve">Azúcar </t>
  </si>
  <si>
    <t xml:space="preserve">Cremora </t>
  </si>
  <si>
    <t xml:space="preserve">Agua pura </t>
  </si>
  <si>
    <t xml:space="preserve">Hojas  bond tamaño carta </t>
  </si>
  <si>
    <t xml:space="preserve">Hojas  bond tamaño oficio </t>
  </si>
  <si>
    <t>27</t>
  </si>
  <si>
    <t xml:space="preserve">Papel higiénico </t>
  </si>
  <si>
    <t xml:space="preserve">Bolígrafo color negro </t>
  </si>
  <si>
    <t xml:space="preserve">Marcador color negro </t>
  </si>
  <si>
    <t xml:space="preserve">Fastener </t>
  </si>
  <si>
    <t>Bolígrafo color azul punta fina</t>
  </si>
  <si>
    <t>Lápiz</t>
  </si>
  <si>
    <t xml:space="preserve">Grapa standar </t>
  </si>
  <si>
    <t xml:space="preserve">Banderitas </t>
  </si>
  <si>
    <t xml:space="preserve">Jabón de tocador </t>
  </si>
  <si>
    <t xml:space="preserve">Detergente </t>
  </si>
  <si>
    <t>Aromatizante</t>
  </si>
  <si>
    <t xml:space="preserve">Jabón para trastos </t>
  </si>
  <si>
    <t>TOTAL DIRECCIÓN DEPARTAMENTAL DE SANTA ROSA</t>
  </si>
  <si>
    <t>DIRECCIÓN DEPARTAMENTAL DE SOLOLÁ</t>
  </si>
  <si>
    <t>3256/11741</t>
  </si>
  <si>
    <t>Dirección Departamental de Sololá</t>
  </si>
  <si>
    <t>48</t>
  </si>
  <si>
    <t>Impresión y encuadernación</t>
  </si>
  <si>
    <t xml:space="preserve">Hojas  bond tamaño carta de 500 unidades </t>
  </si>
  <si>
    <t xml:space="preserve">Marcador color negro de 12 unidades  </t>
  </si>
  <si>
    <t>Fastener  e 50 unidades</t>
  </si>
  <si>
    <t xml:space="preserve">Grapa estandar  e 5000 unidades </t>
  </si>
  <si>
    <t xml:space="preserve">Jabon de tocador  de 500 mililitros </t>
  </si>
  <si>
    <t>TOTAL DIRECCIÓN DEPARTAMENTAL DE SOLOLÁ</t>
  </si>
  <si>
    <t>DIRECCIÓN DEPARTAMENTAL DE SUCHITEPÉQUEZ</t>
  </si>
  <si>
    <t>3253/10567</t>
  </si>
  <si>
    <t>Dirección Departamental de Suchitepequez</t>
  </si>
  <si>
    <t>Azucar de 2.5 kilos</t>
  </si>
  <si>
    <t>Grapa estandar  de 5000 unidades</t>
  </si>
  <si>
    <t>Banderitas  de 125 unidades</t>
  </si>
  <si>
    <t>Jabón de tocador  de 500 mililitros</t>
  </si>
  <si>
    <t>Jabón para trastos  de 425 gramos</t>
  </si>
  <si>
    <t>TOTAL DIRECCIÓN DEPARTAMENTALDE SUCHITEPEQUEZ</t>
  </si>
  <si>
    <t>DIRECCIÓN DEPARTAMENTAL DE TOTONICAPÁN</t>
  </si>
  <si>
    <t>3244/10558</t>
  </si>
  <si>
    <t>Dirección Departamental de Totonicapan</t>
  </si>
  <si>
    <t xml:space="preserve">Tarro  </t>
  </si>
  <si>
    <t>TOTAL DIRECCIÓN DEPARTAMENTAL DE TOTONICAPAN</t>
  </si>
  <si>
    <t>DIRECCIÓN DEPARTAMENTAL DE ZACAPA</t>
  </si>
  <si>
    <t>3241/10551</t>
  </si>
  <si>
    <t>Dirección Departamental de Zacapa</t>
  </si>
  <si>
    <t>250</t>
  </si>
  <si>
    <t>Desifectate para piso</t>
  </si>
  <si>
    <t>Jabon de tocador de 500 mililiros</t>
  </si>
  <si>
    <t xml:space="preserve">Envase de 500 mililiros </t>
  </si>
  <si>
    <t>Jabon para trastos  de 425 gramos</t>
  </si>
  <si>
    <t>TOTAL DIRECCI´0ON DEPARTAMENTAL DE ZACAPA</t>
  </si>
  <si>
    <t>TOTAL  DE INSUMOS COORDINADORA NACIONAL DE DIRECCIONES DEPARTAMENTALES Y JEFATURAS MUNICIPALES</t>
  </si>
  <si>
    <t>3222/10536</t>
  </si>
  <si>
    <t xml:space="preserve">Dirección de Recreación del Trabajador del Estado </t>
  </si>
  <si>
    <t>Servicios de Administración</t>
  </si>
  <si>
    <t>Pago de agua potable</t>
  </si>
  <si>
    <t>Pago de correspondencia</t>
  </si>
  <si>
    <t>Pago de publicaciones de eventos en diario oficial</t>
  </si>
  <si>
    <t>Impresión de trifoliares con la normativa de cada Centro Recreativo y Vacacional, de la Dirección de Recreación del Trabajador del Estado</t>
  </si>
  <si>
    <t>Impresión de requisiciones para los Centros Recreativos y Vacacionales, de la Dirección de Recreación del Trabajador del Estado.</t>
  </si>
  <si>
    <t>Pago de gastos por viaticos a los diferentes Centros Recreativos, Vacacionales y Complejo Teleférico. (personal permanente y Jornal)</t>
  </si>
  <si>
    <t>Pago de gastos por viáticos a los diferentes Centros Recreativos, Vacacionales y Complejo Teleférico. (personal bajo contrato renglón 029)</t>
  </si>
  <si>
    <t>Pago de arrendamiento del Edificio del 1-32</t>
  </si>
  <si>
    <t>Arrendamiento de fotocopiadoras</t>
  </si>
  <si>
    <t>Pago de licencias de carné</t>
  </si>
  <si>
    <t>Pago de licencias de relojes biométricos</t>
  </si>
  <si>
    <t>Licencia software para computadoras de proyectos</t>
  </si>
  <si>
    <t>Mantenimiento de circuito de cámaras</t>
  </si>
  <si>
    <t>Mantenimiento de extintores</t>
  </si>
  <si>
    <t>Café molido, Clase: Molido; Sabor: Clásico;</t>
  </si>
  <si>
    <t>Café instantáneo, Clase: Descafeinado; Tipo: Instantáneo;</t>
  </si>
  <si>
    <t>Azúcar, Clase: Blanca;</t>
  </si>
  <si>
    <t>Cremora, Estado: Polvo;</t>
  </si>
  <si>
    <t xml:space="preserve">Té,  Empaque: Cápsula;  Sabor: Varios; </t>
  </si>
  <si>
    <t>Blusa S</t>
  </si>
  <si>
    <t xml:space="preserve">Unidad  </t>
  </si>
  <si>
    <t>Blusa M</t>
  </si>
  <si>
    <t>Blusa L</t>
  </si>
  <si>
    <t>Blusa XL</t>
  </si>
  <si>
    <t>Blusa XXL</t>
  </si>
  <si>
    <t>Camisa S</t>
  </si>
  <si>
    <t>Camisa M</t>
  </si>
  <si>
    <t>Camisa L</t>
  </si>
  <si>
    <t>Camisa XL</t>
  </si>
  <si>
    <t>Camisa XXL</t>
  </si>
  <si>
    <t xml:space="preserve">Playera mujer tipo polo S </t>
  </si>
  <si>
    <t>Playera mujer tipo polo M</t>
  </si>
  <si>
    <t xml:space="preserve">Playera mujer tipo polo L </t>
  </si>
  <si>
    <t xml:space="preserve">Playera mujer tipo polo XL </t>
  </si>
  <si>
    <t>Playera hombre tipo polo S</t>
  </si>
  <si>
    <t>Playera hombre tipo polo M</t>
  </si>
  <si>
    <t>Playera hombre tipo polo L</t>
  </si>
  <si>
    <t>Playera hombre tipo polo XL</t>
  </si>
  <si>
    <t>Playera hombre tipo polo XXL</t>
  </si>
  <si>
    <t xml:space="preserve">Bandera,  Alto: 0.91 Metro;  Ancho: 1.82 Metro;  Material: Tela impermeable; </t>
  </si>
  <si>
    <t xml:space="preserve">Papel bond Tamaño: Carta; </t>
  </si>
  <si>
    <t xml:space="preserve"> Papel bond;   Tamaño: Oficio; </t>
  </si>
  <si>
    <t xml:space="preserve">Masking tape </t>
  </si>
  <si>
    <t xml:space="preserve">Folder Color Tamaño: Oficio; </t>
  </si>
  <si>
    <t>Folder Color, Tamaño: Carta;</t>
  </si>
  <si>
    <t>Folder Color; Tamaño: Oficio;</t>
  </si>
  <si>
    <t xml:space="preserve">Separador Tamaño: Carta; </t>
  </si>
  <si>
    <t>Separador Tamaño: Oficio;</t>
  </si>
  <si>
    <t xml:space="preserve">Cuaderno Cantidad de hojas: 80; </t>
  </si>
  <si>
    <t xml:space="preserve">Bloc adhesivo; Ancho: 3 Pulgadas;  Largo: 1.5 Pulgadas;  Número de hojas: 100; </t>
  </si>
  <si>
    <t>Alcohol etílico, Concentración: 95%; Vía de administración: Tópico;</t>
  </si>
  <si>
    <t>Alcohol gel, Vía de administración: Tópico;</t>
  </si>
  <si>
    <t>Acetaminofén  (paracetamol) tableta</t>
  </si>
  <si>
    <t>Blister</t>
  </si>
  <si>
    <t>Algodón</t>
  </si>
  <si>
    <t>Agua oxigenada</t>
  </si>
  <si>
    <t>Suero oral en sobre</t>
  </si>
  <si>
    <t>Sobre</t>
  </si>
  <si>
    <t>Sulfa plata</t>
  </si>
  <si>
    <t>Ibuprofeno</t>
  </si>
  <si>
    <t>Bicarbonato de sodio</t>
  </si>
  <si>
    <t>bolsa</t>
  </si>
  <si>
    <t xml:space="preserve">Tinta,  Código: T942120-al;  Color: Negro;  Uso: Impresora; </t>
  </si>
  <si>
    <t xml:space="preserve">Tinta,   Código: T941420-al;  Color: Amarillo;  Uso: Impresora; </t>
  </si>
  <si>
    <t xml:space="preserve">Tinta,  Código: T941320-al;  Color: Magenta;  Uso: Impresora; </t>
  </si>
  <si>
    <t xml:space="preserve">Tinta,  Código: T941220-al;  Color: Cian;  Uso: Impresora; </t>
  </si>
  <si>
    <t xml:space="preserve">Tinta, Código: P2v67a;  Color: Negro;  Número: 730;  Uso: Plotter; </t>
  </si>
  <si>
    <t xml:space="preserve">Tinta,  Código: P2v62a;  Color: Cian;  Número: 730;  Uso: Plotter; </t>
  </si>
  <si>
    <t xml:space="preserve">Tinta,  Código: P2v63a;  Color: Magenta;  Número: 730;  Uso: Plotter; </t>
  </si>
  <si>
    <t xml:space="preserve">Tinta,  Código: P2v64a;  Color: Amarillo;  Número: 730;  Uso: Plotter; </t>
  </si>
  <si>
    <t xml:space="preserve">Tinta,  Código: P2v65a;  Color: Negro mate;  Número: 730;  Uso: Plotter; </t>
  </si>
  <si>
    <t xml:space="preserve">Tinta,  Código: P2v66a;  Color: Gris;  Número: 730;  Uso: Plotter; </t>
  </si>
  <si>
    <t>Gafete, Color: Varios; Material: Plástico; Uso: Identificación;</t>
  </si>
  <si>
    <t xml:space="preserve">Casco protector,  Altura de la copa: 144 Milímetro;  Color: Varios;  Incluye: Banda de cabeza, banda de nuca y cofia de seis brazos;  Material: Polietileno de alta densidad;  Puntos de anclaje: 6 ; </t>
  </si>
  <si>
    <t>Engrapadora para pared, Material: Acero y plástico; Tamaño de grapa hasta: 8 Milímetro(s);</t>
  </si>
  <si>
    <t>Marcador, Punta: Redonda; Uso: Pizarrón;</t>
  </si>
  <si>
    <t xml:space="preserve">Almohadilla para pizarrón,  Ancho: 6 Centímetro;  Largo: 14 Centímetro;  Material: Plástico-felpa; </t>
  </si>
  <si>
    <t xml:space="preserve">Tabla,  Ancho: 23 Centímetro;  Largo: 32 Centímetro;  Material: Aluminio;  Tipo de tabla: Shannon; </t>
  </si>
  <si>
    <t xml:space="preserve">Perforadora,  Agujeros: 2 ;  Capacidad de perforación: 15 hojas;  Incluye: Regla para medir papel;  Material: Metal; </t>
  </si>
  <si>
    <t xml:space="preserve">Mouse pad,  Material: Vinil;  Tipo: Con burbuja de gel;  Uso: Computadora; </t>
  </si>
  <si>
    <t>Tape mágico, Ancho: 3/4 pulgadas; Largo: 25 Metro(s);</t>
  </si>
  <si>
    <t>Borrador, Color: Blanco; Uso: Lápiz;</t>
  </si>
  <si>
    <t>Fastener, Material: Metal;</t>
  </si>
  <si>
    <t>Sacagrapa, Tipo: De uña;</t>
  </si>
  <si>
    <t xml:space="preserve">Cinta adhesiva,  Ancho: 1 Pulgadas;  Clase: Doble cara;  Largo: 60 Pulgadas;  Uso: Empalme; </t>
  </si>
  <si>
    <t>Corrector, Característica: Líquido tipo pluma;</t>
  </si>
  <si>
    <t>Foliadora (numeradora), Cantidad de dígitos: 6; Tipo: Automático;</t>
  </si>
  <si>
    <t>Portaminas, Cuerpo/barril: Metálico; Dimensión de la mina: 0.5 Milímetro(s); Empuñadura/grip: Si; Goma de borrar: Si; Punta retráctil: Si;</t>
  </si>
  <si>
    <t xml:space="preserve">Regla,  Longitud: 30 Centímetro;  Material: Aluminio; </t>
  </si>
  <si>
    <t>Lápiz, Material: Madera; No: 2; Tipo: Hb;</t>
  </si>
  <si>
    <t>Marcador, Color: Varios; Tipo: Resaltador;</t>
  </si>
  <si>
    <t>Bolígrafo, Color: Negro; Dimensión: 0.5 mm;</t>
  </si>
  <si>
    <t>Bolígrafo, Color: Azul; Dimensión: 0.5 mm;</t>
  </si>
  <si>
    <t>Bolígrafo, Color: Rojo; Dimensión: 0.5 Milímetro(s); Tinta: Punta fina;</t>
  </si>
  <si>
    <t>Clip, Dimensión: 32 Milímetro(s); Material: Metal; Tipo: Binder;</t>
  </si>
  <si>
    <t>Clip, Dimensión: 51 Milímetro(s); Material: Metal; Tipo: Binder;</t>
  </si>
  <si>
    <t>Clip, Dimensión: 45 Milímetro(s); Material: Metal; Tipo: Mariposa;</t>
  </si>
  <si>
    <t>Engrapadora, Material: Metal; Tamaño: Mediana;</t>
  </si>
  <si>
    <t>unidad</t>
  </si>
  <si>
    <t>Goma de pegar, Consistencia: Barra;</t>
  </si>
  <si>
    <t>tubo</t>
  </si>
  <si>
    <t>Marcador, Color: Negro; Tipo: Permanente;</t>
  </si>
  <si>
    <t>Marcador, Característica: Largo; Color: Azul; Tipo: Permanente;</t>
  </si>
  <si>
    <t xml:space="preserve">Minas,  Dimensión: 0.5 mm; </t>
  </si>
  <si>
    <t>Tijera, Material: Acero inoxidable; Tamaño: 7 1/2 pulgada;</t>
  </si>
  <si>
    <t xml:space="preserve">Banderitas,  Ancho: 12 Milímetro;  Clase: Adhesiva;  Colores: 5;  Largo: 45 Milímetro;  Uso: Oficina; </t>
  </si>
  <si>
    <t>Almohadilla para sello, Ancho: 11 Centímetro(s); Largo: 18.5 Centímetro(s);</t>
  </si>
  <si>
    <t>Cd-r, Capacidad: 700 Megabyte(s); Carátula imprimible: No; Velocidad de grabación: 52x;</t>
  </si>
  <si>
    <t>Cinta, Ancho: 2 Pulgadas(s); Color: Transparente; Largo: 40 Metro(s); Uso: Empaque;</t>
  </si>
  <si>
    <t>Clip, Característica: Pequeño;</t>
  </si>
  <si>
    <t>Grapa, Capacidad máxima de hojas aproximada: 25; Dimensión: 26/6; Tipo: Estándar;</t>
  </si>
  <si>
    <t>Archivador, Material: Cartón; Tamaño: Carta;</t>
  </si>
  <si>
    <t>Archivador, Material: Cartón; Tamaño: Oficio;</t>
  </si>
  <si>
    <t>Protector para hojas, Color: Transparente; Material: Plástico; Tamaño: Carta; Uso: Oficina;</t>
  </si>
  <si>
    <t>Protector para hojas, Color: Transparente; Material: Plástico; Tamaño: Oficio; Uso: Oficina;</t>
  </si>
  <si>
    <t>Bloc, Color: Amarillo; Diseño: Líneas; Hojas: 70; Material: Papel; Tamaño: Carta;</t>
  </si>
  <si>
    <t>Bloc, Color: Amarillo; Diseño: Líneas; Hojas: 70; Material: Papel; Tamaño: Oficio;</t>
  </si>
  <si>
    <t xml:space="preserve">Bloc adhesivo,  Ancho: 1.5 Pulgadas;  Largo: 2 Pulgadas;  Número de hojas: 1200; </t>
  </si>
  <si>
    <t xml:space="preserve">Bloc adhesivo,  Ancho: 3 Pulgadas;  Largo: 3 Pulgadas;  Número de hojas: 500;  Uso: Notas; </t>
  </si>
  <si>
    <t>Bloc adhesivo, Ancho: 3 Pulgadas(s); Largo: 4 Pulgadas(s); Número de hojas: 100; Uso: Notas;</t>
  </si>
  <si>
    <t>Folder, Clase: Manila; Color: Varios; Tamaño: Carta;</t>
  </si>
  <si>
    <t>Folder, Clase: Manila; Color: Varios; Tamaño: Oficio;</t>
  </si>
  <si>
    <t xml:space="preserve">Sobre,  Clase: Manila;  Tamaño: Carta; </t>
  </si>
  <si>
    <t xml:space="preserve">Sobre,  Clase: Manila;  Tamaño: Doble Oficio; </t>
  </si>
  <si>
    <t xml:space="preserve">Sobre,  Clase: Manila;  Tamaño: Oficio; </t>
  </si>
  <si>
    <t xml:space="preserve">Papel lino,  Gramaje: 120 Gramos;  Tamaño: Carta; </t>
  </si>
  <si>
    <t xml:space="preserve">Papel autoadhesivo,  Ancho: 8.5 pulgadas;  Clase: Brillante;  Gramaje: 80 ;  Largo: 11 Pulgadas;  Tamaño: Carta; </t>
  </si>
  <si>
    <t>Masking tape, Ancho: 2 Pulgadas(s);</t>
  </si>
  <si>
    <t>Masking tape, Ancho: 1 Pulgadas(s);</t>
  </si>
  <si>
    <t>Cinta de Transferencia térmica</t>
  </si>
  <si>
    <t xml:space="preserve">Televisor, Conectividad: Wifi, bluetooth, hdmi y usb;  Pantalla: Lcd, uhd, 4k;  Resolución: 3840 x 2160 pìxeles;  Sistema: Digital y análogo;  Tamaño: 55 Pulgadas; </t>
  </si>
  <si>
    <t xml:space="preserve">Vehículo pick-up,  Cabina: Doble;  Cilindros: 4 ;  Combustible: Diésel;  Tracción: 4 x 4;  Transmisión: Mecánica; </t>
  </si>
  <si>
    <t xml:space="preserve">Computadora de escritorio,  Accesorios: Altavoces estéreo, teclado, mouse inalámbricos y webcam;  Capacidad de disco duro: 1 Terabyte;  Memoria ram: 32 Gigabyte;  Pantalla: De retina 5k de alta definición;  Procesador: 4 núcleos 3.2 gigahercios, turbo boost de hasta 3.6 gigahercios;  Puertos: Usb, rj-45, hdmi;  Sistema operativo: Con licenciamiento;  Tamaño de monitor: 27 Pulgadas;  Tipo de memoria ram: Ddr3; </t>
  </si>
  <si>
    <t xml:space="preserve">Dispositivo portátil (tablet),  Disco duro: 256 Gigabyte;  Memoria ram: 8 Gigabyte;  Pantalla: 12.9 Pulgadas;  Procesador: 2.5 GigaHercio;  Puerto usb: 1 ;  Tipo de pantalla: Táctil; </t>
  </si>
  <si>
    <t xml:space="preserve">Escáner, Alimentador: Automático;  Área de escaneo: 215.9 x 6096 milímetros;  Capacidad del alimentador: 100 hojas;  Ciclo de trabajo diario: 9000 ;  Interfaz: Usb;  Resolución óptica: 600 dpi;  Velocidad de escaneo: 85 ppm; </t>
  </si>
  <si>
    <t>Total de Servicios de Administración - Recreación del Trabajador del Estado</t>
  </si>
  <si>
    <t>3223/10537</t>
  </si>
  <si>
    <t>Centro Vacacional El Filón</t>
  </si>
  <si>
    <t xml:space="preserve">Servicio de energía eléctrica </t>
  </si>
  <si>
    <t xml:space="preserve">Extracción de basura </t>
  </si>
  <si>
    <t>Mantenimiento de relojes biométricos</t>
  </si>
  <si>
    <t>Mantenimiento de Lavandería</t>
  </si>
  <si>
    <t xml:space="preserve">Servicio de mantenimiento para el área de vestidores y perímetro de piscina </t>
  </si>
  <si>
    <t xml:space="preserve">Servicio de mantenimiento y reparación de bungalows </t>
  </si>
  <si>
    <t xml:space="preserve">Mantenimiento y reparación de la instalación eléctrica y adquisición e instalación y puesta en funcionamiento de poste de concreto para energía eléctrica </t>
  </si>
  <si>
    <t>Estudios Hidrogeológicos, Hidrológicos y sondeo eléctrico vertical</t>
  </si>
  <si>
    <t xml:space="preserve">Proyecto de Demolición del edificio Antiguo </t>
  </si>
  <si>
    <t xml:space="preserve">mantenimiento y reparación de piscinas </t>
  </si>
  <si>
    <t>Red de agua potable</t>
  </si>
  <si>
    <t>Instalación de cortinas</t>
  </si>
  <si>
    <t>Instalación top lavamanos</t>
  </si>
  <si>
    <t xml:space="preserve">Adquisición e instalación de bancas para exteriores </t>
  </si>
  <si>
    <t>Mantenimiento de estructura para paso peatonal tipo túnel (túnel verde)</t>
  </si>
  <si>
    <t>Servicio de fumigación y control integrado de plagas para los diferentes Centros Recreativos, Vacacionales y Complejo Teleférico.</t>
  </si>
  <si>
    <t>Desinfectante: Aplicación: Piso; Aroma: Varios; Estado: Líquido;</t>
  </si>
  <si>
    <t xml:space="preserve">Desinfectante: Dispensador: Spray;  Superficie: Múltiple;  Uso: Antibacterial; </t>
  </si>
  <si>
    <t>Envase 19 onza</t>
  </si>
  <si>
    <t>Detergente: Consistencia: Polvo; Peso: 1000 Gramos(s); Uso: Lavar ropa;</t>
  </si>
  <si>
    <t>Paquete 48 unidades</t>
  </si>
  <si>
    <r>
      <t>Limpiador:   Estado: Líquido;  Uso: Quita sarr</t>
    </r>
    <r>
      <rPr>
        <sz val="10"/>
        <rFont val="Times New Roman"/>
        <family val="1"/>
      </rPr>
      <t>o; (Mr Musculo)</t>
    </r>
  </si>
  <si>
    <t>Envase 750 ml</t>
  </si>
  <si>
    <t>Ácido Muriático</t>
  </si>
  <si>
    <t>Thinner: Estado: Líquido; Uso: Pintura;</t>
  </si>
  <si>
    <t>Bolsa para basura; Material: Plástico biodegradable; Tamaño: Jumbo;</t>
  </si>
  <si>
    <t>Bolsa para basura; Material: Plástico biodegradable; Tamaño: Mediana;</t>
  </si>
  <si>
    <t>Bolsa para basura; Material: Plástico biodegradable; Tamaño: Grande;</t>
  </si>
  <si>
    <t>Papel higiénico: Clase: Rollo; Hoja: Simple; Número de hojas: 1000;</t>
  </si>
  <si>
    <t>Abono Natural</t>
  </si>
  <si>
    <t>Quintal</t>
  </si>
  <si>
    <t xml:space="preserve"> Material: Látex;  Talla: L;  Uso: Industrial; </t>
  </si>
  <si>
    <t>vinagre</t>
  </si>
  <si>
    <t>Cortinas</t>
  </si>
  <si>
    <t>Ropa de cama</t>
  </si>
  <si>
    <t>Alfombras de entrada</t>
  </si>
  <si>
    <t>Cortinas de algodón y poliéster</t>
  </si>
  <si>
    <t>Mantel y cubre mantel</t>
  </si>
  <si>
    <t>97552 - 97554</t>
  </si>
  <si>
    <t>Almohadas</t>
  </si>
  <si>
    <t>Tricloro</t>
  </si>
  <si>
    <t>Cloro en Galón</t>
  </si>
  <si>
    <t>Floculante</t>
  </si>
  <si>
    <t>Gas Propano</t>
  </si>
  <si>
    <t>Aceite 20w50 y Aceite 2 tiempos</t>
  </si>
  <si>
    <t xml:space="preserve">64518 - </t>
  </si>
  <si>
    <t>Abono y fertilizante</t>
  </si>
  <si>
    <t>5429 - 25759</t>
  </si>
  <si>
    <t>Herbicida</t>
  </si>
  <si>
    <t>Insecticida</t>
  </si>
  <si>
    <t>Brazaletes</t>
  </si>
  <si>
    <t>Cobertor térmico de burbujas para piscina</t>
  </si>
  <si>
    <t>Cortina de baño</t>
  </si>
  <si>
    <t>Manguera de pvc de 50 metros</t>
  </si>
  <si>
    <t>Atomizadores, cajas y toneles</t>
  </si>
  <si>
    <t>89328- 61745- 78844</t>
  </si>
  <si>
    <t>Vidrios para ventanas</t>
  </si>
  <si>
    <t>Top Lavamanos</t>
  </si>
  <si>
    <t>poste</t>
  </si>
  <si>
    <t>Escobeta</t>
  </si>
  <si>
    <t>Hacha pulaski</t>
  </si>
  <si>
    <t>Hoja de sierra</t>
  </si>
  <si>
    <t>juego de destornilladores</t>
  </si>
  <si>
    <t>Martillo</t>
  </si>
  <si>
    <t>Piocha</t>
  </si>
  <si>
    <t>Sacatierra</t>
  </si>
  <si>
    <t>Serrucho</t>
  </si>
  <si>
    <t>Set de jardinería</t>
  </si>
  <si>
    <t>Juego mixto de brocas y puntas</t>
  </si>
  <si>
    <t>Tijera</t>
  </si>
  <si>
    <t>Basureros con ruedas</t>
  </si>
  <si>
    <t>Dispensador de papel de mano</t>
  </si>
  <si>
    <t>Insumos de limpieza de piscina</t>
  </si>
  <si>
    <t>Neutralizador de olores</t>
  </si>
  <si>
    <t>Detergente liquido</t>
  </si>
  <si>
    <t>Quitamanchas</t>
  </si>
  <si>
    <t>Removedor de manchas</t>
  </si>
  <si>
    <t>Suavizante de Ropa</t>
  </si>
  <si>
    <t>Cinturón para levantar pesa</t>
  </si>
  <si>
    <t>Linterna</t>
  </si>
  <si>
    <t>Baterías AAA y AA</t>
  </si>
  <si>
    <t>15270 -15271</t>
  </si>
  <si>
    <t>Alas de mariposa</t>
  </si>
  <si>
    <t>Bancas para exterior</t>
  </si>
  <si>
    <t>Destructora de Papel</t>
  </si>
  <si>
    <t>Armarios de oficina</t>
  </si>
  <si>
    <t>Silla de Ruedas</t>
  </si>
  <si>
    <t>Evento de pared para escalar</t>
  </si>
  <si>
    <t>Evento Maquinas Biosaludables</t>
  </si>
  <si>
    <t>121785 -86 -87- 88 -89 - 90</t>
  </si>
  <si>
    <t>Adquisición de camas elásticas</t>
  </si>
  <si>
    <t>40582 - 59426</t>
  </si>
  <si>
    <t>Torres de sonido</t>
  </si>
  <si>
    <t>Switch de red</t>
  </si>
  <si>
    <t>Unidad de poder ininterrumpido (ups)</t>
  </si>
  <si>
    <t>Amueblado de comedor</t>
  </si>
  <si>
    <t>Lavadora Industrial</t>
  </si>
  <si>
    <t>Secadora industrial</t>
  </si>
  <si>
    <t>Aspiradora tipo mochilas</t>
  </si>
  <si>
    <t>Trockets</t>
  </si>
  <si>
    <t>Amueblado de jardín</t>
  </si>
  <si>
    <t>Cortasetos</t>
  </si>
  <si>
    <t>TOTAL CENTRO VACACIONAL EL FILÓN</t>
  </si>
  <si>
    <t>3224/10538</t>
  </si>
  <si>
    <t>Centro Recreativo Las Ninfas</t>
  </si>
  <si>
    <t xml:space="preserve">Empleados públicos atendidos en centros recreativos </t>
  </si>
  <si>
    <t xml:space="preserve">Servicio de energia electrica </t>
  </si>
  <si>
    <t>Servicio de extracción de basura</t>
  </si>
  <si>
    <t>Servicio de Internet</t>
  </si>
  <si>
    <t>Servicio de Telefonia</t>
  </si>
  <si>
    <t>Mantenimiento de relojes biometricos</t>
  </si>
  <si>
    <t>Vinagre</t>
  </si>
  <si>
    <t>Ácido Muriatico</t>
  </si>
  <si>
    <t>Aciete 20w50 y Aceite 2 tiempos</t>
  </si>
  <si>
    <t>Insumos limpieza piscina</t>
  </si>
  <si>
    <t>Juego de destornilladores</t>
  </si>
  <si>
    <t>switch de red</t>
  </si>
  <si>
    <t xml:space="preserve">Proyecto de ampliación de las instalaciones del centro </t>
  </si>
  <si>
    <t>Obra Gris</t>
  </si>
  <si>
    <t>TOTAL CENTRO RECREATIVO LAS NINFAS</t>
  </si>
  <si>
    <t>3226/10540</t>
  </si>
  <si>
    <t xml:space="preserve">Centro Recreativo y Vacacional Guayacan </t>
  </si>
  <si>
    <t>TOTAL CENTRO RECREATIVO Y VACACIONAL GUAYACAN</t>
  </si>
  <si>
    <t xml:space="preserve">Servicio de Internet y Cable </t>
  </si>
  <si>
    <t>Mantenimiento de circuito de camaras</t>
  </si>
  <si>
    <t>mantenimiento y reparacion de piscinas</t>
  </si>
  <si>
    <t>Estudio Topografico</t>
  </si>
  <si>
    <t>Set de jardineria</t>
  </si>
  <si>
    <t>Cinturon para levantar pesa</t>
  </si>
  <si>
    <t>Baterias AAA y AA</t>
  </si>
  <si>
    <t>3227/10541</t>
  </si>
  <si>
    <t>Centro Recreativo y Vacacional Atanasio Tzul</t>
  </si>
  <si>
    <t>servicio</t>
  </si>
  <si>
    <t>Mantenimiento y reparacion de bungalows y lobby</t>
  </si>
  <si>
    <t xml:space="preserve">servicio </t>
  </si>
  <si>
    <t>TOTAL CENTRO RECREATIVO Y VACACIONAL ATANASIO TZUL</t>
  </si>
  <si>
    <t>3228/10542</t>
  </si>
  <si>
    <t>Centro Vacacional Casa Contenta</t>
  </si>
  <si>
    <t>Servicio de Agua</t>
  </si>
  <si>
    <t xml:space="preserve">mantenimiento y reparación de quinel </t>
  </si>
  <si>
    <t>Estudio Topográfico</t>
  </si>
  <si>
    <t>TOTAL CENTRO VACACIONAL CASA CONTENTA</t>
  </si>
  <si>
    <t>3229/10543</t>
  </si>
  <si>
    <t>Centro Recreativo El Laberinto</t>
  </si>
  <si>
    <t>mantenimiento y reparacion piscinas</t>
  </si>
  <si>
    <t>TOTAL CENTRO RECREATIVO EL LABERINTO</t>
  </si>
  <si>
    <t>3280/20319</t>
  </si>
  <si>
    <t>Complejo Teleférico</t>
  </si>
  <si>
    <t>TOTAL COMPLEJO TELEFÉRICO</t>
  </si>
  <si>
    <t>TOTAL DE INSUMOS DE LA DIRECCIÓN DE RECREACIÓN DEL TRABAJADOR DEL ESTADO</t>
  </si>
  <si>
    <t>3215/10529</t>
  </si>
  <si>
    <t>Dirección General de Trabajo</t>
  </si>
  <si>
    <t>3503, 
3552</t>
  </si>
  <si>
    <t>Correo y Telégrafo</t>
  </si>
  <si>
    <t>S/N</t>
  </si>
  <si>
    <t>Transporte de personas</t>
  </si>
  <si>
    <t>Otros Servicios</t>
  </si>
  <si>
    <t>3602,
2405</t>
  </si>
  <si>
    <t>Acabados textiles</t>
  </si>
  <si>
    <t>prendas de vestir</t>
  </si>
  <si>
    <t>Papel de escritorio</t>
  </si>
  <si>
    <t>Productos de artes gráficas</t>
  </si>
  <si>
    <t>Tintes, pinturas y colorantes</t>
  </si>
  <si>
    <t>Productos plásticos, nylon, vinil y P.V.C.</t>
  </si>
  <si>
    <t>Utiles de oficina</t>
  </si>
  <si>
    <t>Mobiliario y equipo de oficina</t>
  </si>
  <si>
    <t>Equipos de Computo</t>
  </si>
  <si>
    <t>TOTAL DIRECCIÓN GENERAL DE TRABAJO</t>
  </si>
  <si>
    <t>3214/10528</t>
  </si>
  <si>
    <t>Dirección de Fomento a la Legalidad Laboral</t>
  </si>
  <si>
    <t>Telegramas</t>
  </si>
  <si>
    <t>S/I</t>
  </si>
  <si>
    <t>Impresión de guia del trabajador</t>
  </si>
  <si>
    <t>Impresión de guia de Formalización</t>
  </si>
  <si>
    <t>Trasporte del procurador</t>
  </si>
  <si>
    <t>sello</t>
  </si>
  <si>
    <t>Licencias</t>
  </si>
  <si>
    <t>Azucar</t>
  </si>
  <si>
    <t>Chaleco</t>
  </si>
  <si>
    <t>Camisa tipo columbia</t>
  </si>
  <si>
    <t>Camisa formal</t>
  </si>
  <si>
    <t>Camisa tipo polo</t>
  </si>
  <si>
    <t>Resmas de papel tamaño carta</t>
  </si>
  <si>
    <t>Resmas de papel tamaño oficio</t>
  </si>
  <si>
    <t>Folder tamaño oficio</t>
  </si>
  <si>
    <t>Block adhesivo</t>
  </si>
  <si>
    <t>Sujeta papel</t>
  </si>
  <si>
    <t>Banderitas</t>
  </si>
  <si>
    <t>Archivo rodante</t>
  </si>
  <si>
    <t>Computadora de Escritorio</t>
  </si>
  <si>
    <t>UPS</t>
  </si>
  <si>
    <t>TOTAL DIRECCIÓN DE FOMENTO A LA LEGALIDAD LABORAL</t>
  </si>
  <si>
    <t>3232 10546</t>
  </si>
  <si>
    <t>Inspeccion General de Trabajo</t>
  </si>
  <si>
    <t>Inspección para la verificación del Cumplimiento de la Legislación Laboral que Benefician a los Trabajadores</t>
  </si>
  <si>
    <t>Llantas y Neumaticos</t>
  </si>
  <si>
    <t>Combustibles y Lubricantes</t>
  </si>
  <si>
    <t>Vale</t>
  </si>
  <si>
    <t>Productos Plasticos Nylon, Vinil y P.V.C</t>
  </si>
  <si>
    <t>Utiles de Oficina</t>
  </si>
  <si>
    <t>Accesorios y Repuestos en General</t>
  </si>
  <si>
    <t>N A</t>
  </si>
  <si>
    <t>Mobiliario y equipo de Oficina</t>
  </si>
  <si>
    <t>Equipo Educacional, Cultural y recreativo</t>
  </si>
  <si>
    <t>Equipo de Computo</t>
  </si>
  <si>
    <t>Otras Maquinarias y Equipos</t>
  </si>
  <si>
    <t xml:space="preserve">Impresión encuadernación y Reproducción  </t>
  </si>
  <si>
    <t>Viaticos en el Interior</t>
  </si>
  <si>
    <t xml:space="preserve">Reconocimientos del Gasto </t>
  </si>
  <si>
    <t>Tranporte de Personas</t>
  </si>
  <si>
    <t>Mantenimiento y reparacion de medios de transporte</t>
  </si>
  <si>
    <t>Primas y Gastos de seguros y fianzas</t>
  </si>
  <si>
    <t>Otros Servios</t>
  </si>
  <si>
    <t>Alimentos para Personas</t>
  </si>
  <si>
    <t>Prendas de Vestir</t>
  </si>
  <si>
    <t>Papel de Escritorio</t>
  </si>
  <si>
    <t>Productos de Artes Graficas</t>
  </si>
  <si>
    <t>TOTAL DE INSUMOS INSPECCIÓN GENERAL DE TRABAJO</t>
  </si>
  <si>
    <t>3217/10531</t>
  </si>
  <si>
    <t>Energía Eléctrica</t>
  </si>
  <si>
    <t>Líneas de Teléfono e internet</t>
  </si>
  <si>
    <t xml:space="preserve">Líneas de celular </t>
  </si>
  <si>
    <t xml:space="preserve">Carpetas de expedientes (Canadá y Estados Unidos) y Sticker del Programa de Trabajo temporal </t>
  </si>
  <si>
    <t>Reconocimiento de gastos  por comisiones al interior (comisiones de 5 personas por 5 días)</t>
  </si>
  <si>
    <t>Reconocimiento de gastos por comisiones al exterior (comisiones de 2 personas por 4 días)</t>
  </si>
  <si>
    <t>Boletos aéreos para 8 comisiones de 2 personas</t>
  </si>
  <si>
    <t>Alquiler de oficinas (2 oficinas octubre - diciembre)</t>
  </si>
  <si>
    <t xml:space="preserve">Alquiler de salones para eventos de reclutamiento. </t>
  </si>
  <si>
    <t>Alimentación para empleadores y equipo de apoyo del Departamento de Movilidad Laboral</t>
  </si>
  <si>
    <t>Camisas manga larga tipo Columbia para el equipo del Departamento de Movilidad Laboral (3 para cada integrante, 2 color azul 1 color negro)</t>
  </si>
  <si>
    <t>Chaleco con bolsas laterales color negro.</t>
  </si>
  <si>
    <t xml:space="preserve">Cajas de papel bond tamaño oficio. </t>
  </si>
  <si>
    <t>Cajas de papel bond tamaño carta.</t>
  </si>
  <si>
    <t>Sobres manila doble oficio.</t>
  </si>
  <si>
    <t>Sobres manila oficio.</t>
  </si>
  <si>
    <t xml:space="preserve">Combustible para vehiculos que son utilizados en el Departamento de Movilidad Laboral </t>
  </si>
  <si>
    <t>Cupón</t>
  </si>
  <si>
    <t>Tinta para impresora EPSON (3 juegos de pachas de tinta por impresora al año)</t>
  </si>
  <si>
    <t>Cientos de bolsas de plástico pequeñas para pasaportes</t>
  </si>
  <si>
    <t>Cajas de carpetas plásticas azules para viaje</t>
  </si>
  <si>
    <t>compra de (marcadores, clips, ganchos, folders, entre otros).</t>
  </si>
  <si>
    <t>Motocicleta motor 125 c.c para entrega de pasaportes en embajadas</t>
  </si>
  <si>
    <t xml:space="preserve">Vehiculo tipo pick up 4x4 mecánico de 4 puertas </t>
  </si>
  <si>
    <t xml:space="preserve">Microbús con aire acondicionado </t>
  </si>
  <si>
    <t>MOVILIDAD LABORAL</t>
  </si>
  <si>
    <t>Impresión de material Informativo (volantes, cartillas, afiches, mantas vinílicas, carpetas personalizadas, libretas post it)</t>
  </si>
  <si>
    <t>Firma electronica avanzada en la nube</t>
  </si>
  <si>
    <t xml:space="preserve">Licencia de zoom </t>
  </si>
  <si>
    <t>Consultoría de desarrollo y mejoramiento del sistema de permisos de trabajo para extranjeros</t>
  </si>
  <si>
    <t>Digitalización de archivo del año 2021 a  2022</t>
  </si>
  <si>
    <t xml:space="preserve">Desayuno para capacitación a usuarios </t>
  </si>
  <si>
    <t>Desayuno para capacitación en temas de migración al personal</t>
  </si>
  <si>
    <t>Engrapadora Industrial</t>
  </si>
  <si>
    <t>Tape de 3 Pulgadas</t>
  </si>
  <si>
    <t>Tape de 1 Pulgada</t>
  </si>
  <si>
    <t>Goma de pegar en Barra</t>
  </si>
  <si>
    <t>Perforador de 2 agujeros</t>
  </si>
  <si>
    <t xml:space="preserve">Marcador Resaltador anaranjado </t>
  </si>
  <si>
    <t>Bloc adhesivo  3 x 3 80 hojas</t>
  </si>
  <si>
    <t>Bloc adhesivo  2 x 3 100 hojas</t>
  </si>
  <si>
    <t>Bloc adhesivo  1 x 1.7 50 hojas</t>
  </si>
  <si>
    <t>Boligrafo color negro punta fina (caja)</t>
  </si>
  <si>
    <t>Boligrafo color azul punta fina</t>
  </si>
  <si>
    <t xml:space="preserve">Lapiz Grafico caja </t>
  </si>
  <si>
    <t>Caja de grapas 26/6MM</t>
  </si>
  <si>
    <t>Boligrafo color rojo punta mediana</t>
  </si>
  <si>
    <t>Marcador de pizara color negro (unidad)</t>
  </si>
  <si>
    <t xml:space="preserve">Marcador de pizara color azul </t>
  </si>
  <si>
    <t xml:space="preserve">Sacagrapas </t>
  </si>
  <si>
    <t xml:space="preserve">Borradores </t>
  </si>
  <si>
    <t>Foliadora (numeradora) automatica 12 digitos.</t>
  </si>
  <si>
    <t>Engrapadora capacidad de 25 hojas</t>
  </si>
  <si>
    <t>TOTAL PERMISO DE EXTRANJEROS</t>
  </si>
  <si>
    <t>reproducción de material promocional del programa, trifoliares full color</t>
  </si>
  <si>
    <t xml:space="preserve">comisiones al interior, reconocimiento de gastos para identificacion, conformacion y supervicion de grupos beneficiarios del Programa de Capacitacion Tecnica </t>
  </si>
  <si>
    <t>Servicios preventivos y correctivos de 1 vehículo</t>
  </si>
  <si>
    <t>horas de capacitacion tecnica,convenio INTERINSTITUCIONAL</t>
  </si>
  <si>
    <t>talleres regionales de identificación de nececidades del mercado laboral</t>
  </si>
  <si>
    <t xml:space="preserve">eventos de clausura de cursos de capacitación,alimentación refacciones </t>
  </si>
  <si>
    <t>Camisa Tipo Polo tallas de la m a la xl, color azul con logo bordado</t>
  </si>
  <si>
    <t>Blusa y camisa  de vestir manga larga, color blanco con logo bordado</t>
  </si>
  <si>
    <t>Llantas para pick up</t>
  </si>
  <si>
    <t>Cupones de combustible de Q100</t>
  </si>
  <si>
    <t xml:space="preserve">Manta Alto: 150 Centímetros;  Ancho: 105 Centímetro;  Largo: 245 Centímetro;  Material: Vinil; </t>
  </si>
  <si>
    <t>Baners roll up  alto:2metros, Ancho:80 cm, vinil</t>
  </si>
  <si>
    <t>resmas de hojas bond tamaño carta caja</t>
  </si>
  <si>
    <t>Paquete de 8 cientos de folder tamaño  oficio color azul</t>
  </si>
  <si>
    <t>Paquete de 6 cientos sobres manila tamaño carta y 6 cientos de sobres manila tamaño oficio</t>
  </si>
  <si>
    <t>Paquete de 6 cajas de lapiceros colores azul, rojo y negro</t>
  </si>
  <si>
    <t xml:space="preserve">  resmas hojas tamaño oficio, caja </t>
  </si>
  <si>
    <t xml:space="preserve">Set de marcadores resaltadores Color: Varios;  Punta: Biselada; </t>
  </si>
  <si>
    <t>memorias USB 128GB</t>
  </si>
  <si>
    <t>Fastener Material: Metal;</t>
  </si>
  <si>
    <t xml:space="preserve">Perforadora Agujeros: 2;  Capacidad de perforación: 40 hojas;  Material: Metal y plástico;  Tipo: Industrial; </t>
  </si>
  <si>
    <t>Sacapuntas Con depósito: No; Número de orificios: 1; Tipo: Metálico;</t>
  </si>
  <si>
    <t>Espiral para encuadernar</t>
  </si>
  <si>
    <t>Pasta  para encuadernar</t>
  </si>
  <si>
    <t>Tape mágico</t>
  </si>
  <si>
    <t xml:space="preserve">Tijera Largo: 6 Pulgadas;  Mango: Plástico;  Material: Metal; </t>
  </si>
  <si>
    <t>Cinta adhesiva Ancho: 2 Pulgadas(s); Color: Transparente; Uso: Empaque;</t>
  </si>
  <si>
    <t xml:space="preserve">Grapas Diámetro: 23/8 milímetros;  Tipo: Estándar; </t>
  </si>
  <si>
    <t>Engrapadora Material: Metal; Tamaño: Mediana;</t>
  </si>
  <si>
    <t>mouse pad</t>
  </si>
  <si>
    <t>escaner alimentador automatico, capacidad de alimentador 80 hojas ciclo diario 6000 diarios, resolución de 600*600 ppp velocidad de escaneo 60 paginas por minuto</t>
  </si>
  <si>
    <t>computadora de escritorio</t>
  </si>
  <si>
    <t>Pick up</t>
  </si>
  <si>
    <t xml:space="preserve">motocicleta </t>
  </si>
  <si>
    <t>Arrendamiento de equipo de oficina</t>
  </si>
  <si>
    <t>Mantenimiento y reparación de vehículos</t>
  </si>
  <si>
    <t>Servicios de capacitación</t>
  </si>
  <si>
    <t>Melaza para ganado</t>
  </si>
  <si>
    <t xml:space="preserve">Galones </t>
  </si>
  <si>
    <t>Plancha</t>
  </si>
  <si>
    <t>Unidad(es)</t>
  </si>
  <si>
    <t>Viga</t>
  </si>
  <si>
    <t>Carbón</t>
  </si>
  <si>
    <t>Regla</t>
  </si>
  <si>
    <t>Tabla</t>
  </si>
  <si>
    <t>Tablón</t>
  </si>
  <si>
    <t>Trozo de madera</t>
  </si>
  <si>
    <t>Semilla</t>
  </si>
  <si>
    <t xml:space="preserve">libra </t>
  </si>
  <si>
    <t xml:space="preserve">Kilos </t>
  </si>
  <si>
    <t>Sacos 50 lb</t>
  </si>
  <si>
    <t>Piedra</t>
  </si>
  <si>
    <t>Bentonita</t>
  </si>
  <si>
    <t>Libra (s)</t>
  </si>
  <si>
    <t>Arena</t>
  </si>
  <si>
    <t>Metros</t>
  </si>
  <si>
    <t>Piedrín</t>
  </si>
  <si>
    <t>Cal</t>
  </si>
  <si>
    <t xml:space="preserve">Sacos </t>
  </si>
  <si>
    <t>Saco</t>
  </si>
  <si>
    <t>Hilo de cono industrial</t>
  </si>
  <si>
    <t>Hilo de cono pequeño</t>
  </si>
  <si>
    <t>Cono</t>
  </si>
  <si>
    <t>Tela para blusa (YARDAS)</t>
  </si>
  <si>
    <t>Tela para Playera (YARDAS)</t>
  </si>
  <si>
    <t xml:space="preserve">yarda </t>
  </si>
  <si>
    <t>Tela para una manualidad (YARDAS)</t>
  </si>
  <si>
    <t xml:space="preserve">Yarda </t>
  </si>
  <si>
    <t>Tela</t>
  </si>
  <si>
    <t>Pita</t>
  </si>
  <si>
    <t xml:space="preserve">Rollos </t>
  </si>
  <si>
    <t>Saco (costal)</t>
  </si>
  <si>
    <t xml:space="preserve">unidades </t>
  </si>
  <si>
    <t>Cinta</t>
  </si>
  <si>
    <t>Wipe</t>
  </si>
  <si>
    <t>Libra</t>
  </si>
  <si>
    <t>Bola</t>
  </si>
  <si>
    <t>Sombrero con cubre cuello</t>
  </si>
  <si>
    <t>Botas</t>
  </si>
  <si>
    <t xml:space="preserve">Pares </t>
  </si>
  <si>
    <t>Gorra con cubre cuello</t>
  </si>
  <si>
    <t xml:space="preserve">Unidades </t>
  </si>
  <si>
    <t>Overoles</t>
  </si>
  <si>
    <t>Par</t>
  </si>
  <si>
    <t>Faja de fuerza</t>
  </si>
  <si>
    <t>Papel bond</t>
  </si>
  <si>
    <t>Pliego</t>
  </si>
  <si>
    <t>Papel calco</t>
  </si>
  <si>
    <t>Papel iris</t>
  </si>
  <si>
    <t>Papel milimetrado</t>
  </si>
  <si>
    <t>Cartulina</t>
  </si>
  <si>
    <t>Papel</t>
  </si>
  <si>
    <t>Papel construcción</t>
  </si>
  <si>
    <t>Papel crepé</t>
  </si>
  <si>
    <t>Papel Manila</t>
  </si>
  <si>
    <t>Folder (azul)</t>
  </si>
  <si>
    <t>Sobres</t>
  </si>
  <si>
    <t>Cuaderno</t>
  </si>
  <si>
    <t>Libro de contabilidad</t>
  </si>
  <si>
    <t>Cinturón</t>
  </si>
  <si>
    <t>Bandola para liniero de cuero</t>
  </si>
  <si>
    <t>Bolsa para herramienta</t>
  </si>
  <si>
    <t xml:space="preserve"> Unidad(es)</t>
  </si>
  <si>
    <t>Cartuchera</t>
  </si>
  <si>
    <t>Guantes</t>
  </si>
  <si>
    <t>Guantes de hule pequeño</t>
  </si>
  <si>
    <t>Guantes de hule mediano</t>
  </si>
  <si>
    <t>Guantes de hule grande</t>
  </si>
  <si>
    <t>Adherente, indicador y corrector</t>
  </si>
  <si>
    <t xml:space="preserve">Galonaes </t>
  </si>
  <si>
    <t>Adherente, penetrante, humectante y dispersante</t>
  </si>
  <si>
    <t>Adherente</t>
  </si>
  <si>
    <t>Litros</t>
  </si>
  <si>
    <t>Agua destilada (agua estéril)</t>
  </si>
  <si>
    <t>Agua esteril garrafon</t>
  </si>
  <si>
    <t>Alcohol</t>
  </si>
  <si>
    <t xml:space="preserve">Bolsas </t>
  </si>
  <si>
    <t>Regulador de ph para agua</t>
  </si>
  <si>
    <t>litro</t>
  </si>
  <si>
    <t>Alcohol gel</t>
  </si>
  <si>
    <t>Aditivo para concreto</t>
  </si>
  <si>
    <t>Thinner</t>
  </si>
  <si>
    <t>Galones</t>
  </si>
  <si>
    <t>Aceite de linaza</t>
  </si>
  <si>
    <t>Laca</t>
  </si>
  <si>
    <t>Sellador para madera</t>
  </si>
  <si>
    <t>Combutibles y lubricantes</t>
  </si>
  <si>
    <t>Aceite lubricante</t>
  </si>
  <si>
    <t>Grasa</t>
  </si>
  <si>
    <t>Onza</t>
  </si>
  <si>
    <t>Lubricante protector</t>
  </si>
  <si>
    <t>Onza (s)</t>
  </si>
  <si>
    <t>Enraizador</t>
  </si>
  <si>
    <t>Fertilizante</t>
  </si>
  <si>
    <t>Littros</t>
  </si>
  <si>
    <t>Abono orgánico</t>
  </si>
  <si>
    <t>Fertilizante bioestimulante</t>
  </si>
  <si>
    <t>Urea</t>
  </si>
  <si>
    <t>Insecticida bacillus thuringiensis var. Israelensis</t>
  </si>
  <si>
    <t>Fungicida</t>
  </si>
  <si>
    <t>Fungicida y bactericida</t>
  </si>
  <si>
    <t>Envase litro</t>
  </si>
  <si>
    <t>Fungicida e insecticida</t>
  </si>
  <si>
    <t xml:space="preserve">Litro </t>
  </si>
  <si>
    <t>Fungicida microbiológico</t>
  </si>
  <si>
    <t>Nematicida microbiológico</t>
  </si>
  <si>
    <t>Insecticida larvicida</t>
  </si>
  <si>
    <t>250ml</t>
  </si>
  <si>
    <t>Insecticida, acaricida y nematicida</t>
  </si>
  <si>
    <t>Litro</t>
  </si>
  <si>
    <t>Liro</t>
  </si>
  <si>
    <t>2 kiligramos</t>
  </si>
  <si>
    <t>galon</t>
  </si>
  <si>
    <t>Kilogramo</t>
  </si>
  <si>
    <t>500 gramoz</t>
  </si>
  <si>
    <t>Atrayente de insectos</t>
  </si>
  <si>
    <t>Témpera</t>
  </si>
  <si>
    <t>Tinta de recarga para marcadores</t>
  </si>
  <si>
    <t>Cartucho</t>
  </si>
  <si>
    <t>Pintura (color blanco)</t>
  </si>
  <si>
    <t>Pintura (color negro)</t>
  </si>
  <si>
    <t>Tinte al thinner (al alcohol)</t>
  </si>
  <si>
    <t>Tinte de agua</t>
  </si>
  <si>
    <t>Regadera para jardín</t>
  </si>
  <si>
    <t>Nylon</t>
  </si>
  <si>
    <t>Bomba aspersora</t>
  </si>
  <si>
    <t>Bomba</t>
  </si>
  <si>
    <t>Lazo</t>
  </si>
  <si>
    <t>Embudo</t>
  </si>
  <si>
    <t>Bandeja para germinación</t>
  </si>
  <si>
    <t>Bolsa para almácigo</t>
  </si>
  <si>
    <t>Paquetes</t>
  </si>
  <si>
    <t>Bebedero para aves</t>
  </si>
  <si>
    <t>Bolsa ecológica</t>
  </si>
  <si>
    <t xml:space="preserve">Paquete 36 unidades </t>
  </si>
  <si>
    <t>Bolsa para basura</t>
  </si>
  <si>
    <t>Paquete 100 uinda</t>
  </si>
  <si>
    <t>Basureros</t>
  </si>
  <si>
    <t>Manguera para jardín</t>
  </si>
  <si>
    <t>Lentes protectores</t>
  </si>
  <si>
    <t>Casco protector</t>
  </si>
  <si>
    <t>Cincho</t>
  </si>
  <si>
    <t>Conector</t>
  </si>
  <si>
    <t>Unidad (es)</t>
  </si>
  <si>
    <t>Juego de maneas</t>
  </si>
  <si>
    <t>Manguera poliducto</t>
  </si>
  <si>
    <t>Metro</t>
  </si>
  <si>
    <t>Set de cinchos para sujetar cables</t>
  </si>
  <si>
    <t>Tubo flexible</t>
  </si>
  <si>
    <t>Vuelta</t>
  </si>
  <si>
    <t>Manguera</t>
  </si>
  <si>
    <t>Pegamento</t>
  </si>
  <si>
    <t xml:space="preserve">galón </t>
  </si>
  <si>
    <t>Adhesivo epóxico</t>
  </si>
  <si>
    <t>Kit</t>
  </si>
  <si>
    <t>Fundente</t>
  </si>
  <si>
    <t>pegamento</t>
  </si>
  <si>
    <t>Cemento</t>
  </si>
  <si>
    <t>Mezcla para cernido</t>
  </si>
  <si>
    <t>Empaque</t>
  </si>
  <si>
    <t>Block</t>
  </si>
  <si>
    <t>Piedra de afilar (asentar)</t>
  </si>
  <si>
    <t>Hierro</t>
  </si>
  <si>
    <t>Hierro corrugado de 3/8</t>
  </si>
  <si>
    <t>Hierro legítimo</t>
  </si>
  <si>
    <t>Lámina lisa</t>
  </si>
  <si>
    <t>Alambre de amarre</t>
  </si>
  <si>
    <t xml:space="preserve">libras </t>
  </si>
  <si>
    <t>Rollos  100lb</t>
  </si>
  <si>
    <t>Abrazadera</t>
  </si>
  <si>
    <t>Alambre</t>
  </si>
  <si>
    <t>Estaño</t>
  </si>
  <si>
    <t>Mordaza</t>
  </si>
  <si>
    <t>Tornillo</t>
  </si>
  <si>
    <t>Tornillo para tablayeso</t>
  </si>
  <si>
    <t>Lámina</t>
  </si>
  <si>
    <t>Unidades</t>
  </si>
  <si>
    <t>Rastrillo forestal</t>
  </si>
  <si>
    <t>Bieldo</t>
  </si>
  <si>
    <t>Machete</t>
  </si>
  <si>
    <t>Kit de desarmadores</t>
  </si>
  <si>
    <t>Tijeras</t>
  </si>
  <si>
    <t>Cincel</t>
  </si>
  <si>
    <t>Formón</t>
  </si>
  <si>
    <t>Almádana</t>
  </si>
  <si>
    <t>Hachuela</t>
  </si>
  <si>
    <t>Cinta métrica de metal (flexómetro)</t>
  </si>
  <si>
    <t>Calibrador de altura con vernier (gramil)</t>
  </si>
  <si>
    <t>Escuadra</t>
  </si>
  <si>
    <t>Tenaza</t>
  </si>
  <si>
    <t>Alicate</t>
  </si>
  <si>
    <t>Arco para sierra</t>
  </si>
  <si>
    <t>Tijera de aviación</t>
  </si>
  <si>
    <t>Cuchilla</t>
  </si>
  <si>
    <t>Cepillo</t>
  </si>
  <si>
    <t>Alicate pelacables</t>
  </si>
  <si>
    <t>Guía para cables</t>
  </si>
  <si>
    <t>Metro (s)</t>
  </si>
  <si>
    <t>Juego de llaves</t>
  </si>
  <si>
    <t>Navaja</t>
  </si>
  <si>
    <t>Alicate (cangrejo)</t>
  </si>
  <si>
    <t>unidades</t>
  </si>
  <si>
    <t>Alicate de presión</t>
  </si>
  <si>
    <t>Alicates simples</t>
  </si>
  <si>
    <t>Cangrejos</t>
  </si>
  <si>
    <t>Limas planas ordinaria de 12"</t>
  </si>
  <si>
    <t>Limas redondas de 12"</t>
  </si>
  <si>
    <t>Martillos de bola</t>
  </si>
  <si>
    <t>Uña</t>
  </si>
  <si>
    <t>Grifa</t>
  </si>
  <si>
    <t>Punta de acero</t>
  </si>
  <si>
    <t>Espátula</t>
  </si>
  <si>
    <t>Cuchara de albañil</t>
  </si>
  <si>
    <t>nivel</t>
  </si>
  <si>
    <t>palas</t>
  </si>
  <si>
    <t>plomada</t>
  </si>
  <si>
    <t>Cepillo para madera</t>
  </si>
  <si>
    <t>Escofina</t>
  </si>
  <si>
    <t>Escuadra combinada (universal)</t>
  </si>
  <si>
    <t>Escuadra falsa</t>
  </si>
  <si>
    <t>Escuadrilón</t>
  </si>
  <si>
    <t>Kit de puntas phillips</t>
  </si>
  <si>
    <t>Sargento</t>
  </si>
  <si>
    <t>Sierra</t>
  </si>
  <si>
    <t>Zaranda de albañil</t>
  </si>
  <si>
    <t>rollo</t>
  </si>
  <si>
    <t>Discos para el desbaste</t>
  </si>
  <si>
    <t>Almohadilla</t>
  </si>
  <si>
    <t>Banderitas tipo flecha</t>
  </si>
  <si>
    <t>Blíster</t>
  </si>
  <si>
    <t>Base para sello</t>
  </si>
  <si>
    <t>Calculadora</t>
  </si>
  <si>
    <t>Cinta adhesiva</t>
  </si>
  <si>
    <t>Crayón</t>
  </si>
  <si>
    <t>Dispensador de cinta adhesiva</t>
  </si>
  <si>
    <t>Engrapadora</t>
  </si>
  <si>
    <t>Engrapadora de pared</t>
  </si>
  <si>
    <t>Foliadora (numeradora)</t>
  </si>
  <si>
    <t>Grapas</t>
  </si>
  <si>
    <t>Marcador recargable</t>
  </si>
  <si>
    <t>Perforadora</t>
  </si>
  <si>
    <t>Rapidógrafo</t>
  </si>
  <si>
    <t>Sacagrapa</t>
  </si>
  <si>
    <t>Sacapuntas</t>
  </si>
  <si>
    <t>Set de marcadores resaltadores</t>
  </si>
  <si>
    <t>Transportador</t>
  </si>
  <si>
    <t>Escoba</t>
  </si>
  <si>
    <t>Paños (toallas) de limpieza</t>
  </si>
  <si>
    <t>Almohadilla para pizarrón</t>
  </si>
  <si>
    <t>Crayones</t>
  </si>
  <si>
    <t>Escalímetro</t>
  </si>
  <si>
    <t>Marcador (color azul)</t>
  </si>
  <si>
    <t>Marcador (color negro)</t>
  </si>
  <si>
    <t>Marcador (color rojo)</t>
  </si>
  <si>
    <t>Marcador (color verde)</t>
  </si>
  <si>
    <t>Pizarra</t>
  </si>
  <si>
    <t>Pizarra de fórmica y corcho</t>
  </si>
  <si>
    <t>Tizas</t>
  </si>
  <si>
    <t xml:space="preserve">Pizarra </t>
  </si>
  <si>
    <t>Compás</t>
  </si>
  <si>
    <t>Pelota</t>
  </si>
  <si>
    <t>Probeta</t>
  </si>
  <si>
    <t>Lentes</t>
  </si>
  <si>
    <t>Campo de tela Tela para gabacha (YARDAS)</t>
  </si>
  <si>
    <t>Respirador (máscara)</t>
  </si>
  <si>
    <t>Extensión</t>
  </si>
  <si>
    <t>Base</t>
  </si>
  <si>
    <t>Batería</t>
  </si>
  <si>
    <t>Bombillo</t>
  </si>
  <si>
    <t>Cable</t>
  </si>
  <si>
    <t>Cable de red utp</t>
  </si>
  <si>
    <t>Cable para acometida</t>
  </si>
  <si>
    <t>Caja octagonal</t>
  </si>
  <si>
    <t>Caja rectangular</t>
  </si>
  <si>
    <t>Caja socket</t>
  </si>
  <si>
    <t>Calentador para ducha</t>
  </si>
  <si>
    <t>Contador eléctrico monofásico</t>
  </si>
  <si>
    <t>Espiga</t>
  </si>
  <si>
    <t>Flipón</t>
  </si>
  <si>
    <t>Fotocelda</t>
  </si>
  <si>
    <t>Interruptor</t>
  </si>
  <si>
    <t>Lámpara</t>
  </si>
  <si>
    <t>Lámpara para casco</t>
  </si>
  <si>
    <t>Mufa vertical</t>
  </si>
  <si>
    <t>Placa</t>
  </si>
  <si>
    <t>Plafonera eléctrica</t>
  </si>
  <si>
    <t>Soldador de estaño (cautín)</t>
  </si>
  <si>
    <t>Tablero monofásico</t>
  </si>
  <si>
    <t>Timbre</t>
  </si>
  <si>
    <t>Tomacorriente</t>
  </si>
  <si>
    <t>Varilla</t>
  </si>
  <si>
    <t>Electrodo</t>
  </si>
  <si>
    <t>Soldador de estaño</t>
  </si>
  <si>
    <t>Aguja de coser</t>
  </si>
  <si>
    <t>Aguja de máquina</t>
  </si>
  <si>
    <t>Alfiler con tope</t>
  </si>
  <si>
    <t>Descosedor</t>
  </si>
  <si>
    <t>Despitador</t>
  </si>
  <si>
    <t>Juego de reglas</t>
  </si>
  <si>
    <t>Brocha</t>
  </si>
  <si>
    <t>Arnés</t>
  </si>
  <si>
    <t>Cinta de aislar</t>
  </si>
  <si>
    <t>Lija</t>
  </si>
  <si>
    <t>Línea de vida</t>
  </si>
  <si>
    <t>Arnés de seguridad</t>
  </si>
  <si>
    <t>Cintas métricas</t>
  </si>
  <si>
    <t>Orejeras protectoras</t>
  </si>
  <si>
    <t>Plancha (llana)</t>
  </si>
  <si>
    <t>caja 5 u</t>
  </si>
  <si>
    <t>Lija para madera</t>
  </si>
  <si>
    <t>paquete</t>
  </si>
  <si>
    <t>pliego</t>
  </si>
  <si>
    <t xml:space="preserve">taladro </t>
  </si>
  <si>
    <t>Guillotina</t>
  </si>
  <si>
    <t>Estantería</t>
  </si>
  <si>
    <t>Armario/Estantería</t>
  </si>
  <si>
    <t>Cajas para guardar herramienta</t>
  </si>
  <si>
    <t>Estanterías</t>
  </si>
  <si>
    <t>Mesa o escritorio para instructor</t>
  </si>
  <si>
    <t>Armario con llave</t>
  </si>
  <si>
    <t>Escritorio</t>
  </si>
  <si>
    <t>Escritorio en l</t>
  </si>
  <si>
    <t>Armario con archivo lateral</t>
  </si>
  <si>
    <t>Medidor de ph, conductividad eléctrica (ce), sólidos disueltos totales (tds) y temperatura</t>
  </si>
  <si>
    <t>Púpitres</t>
  </si>
  <si>
    <t>Pupitres</t>
  </si>
  <si>
    <t>Intercomunicador</t>
  </si>
  <si>
    <t>Videoportero</t>
  </si>
  <si>
    <t>Equipo de cómputo</t>
  </si>
  <si>
    <t>Balanza</t>
  </si>
  <si>
    <t>Bomba de agua</t>
  </si>
  <si>
    <t>1/2 hp</t>
  </si>
  <si>
    <t>Bomba de agua sumergible</t>
  </si>
  <si>
    <t xml:space="preserve">unida </t>
  </si>
  <si>
    <t>Máquina botonera</t>
  </si>
  <si>
    <t>Máquina de coser</t>
  </si>
  <si>
    <t>Máquina de coser (collareta)</t>
  </si>
  <si>
    <t>Máquina de coser overlock</t>
  </si>
  <si>
    <t>Máquina ojaladora</t>
  </si>
  <si>
    <t>Plancha a vapor eléctrica industrial de mano para ropa</t>
  </si>
  <si>
    <t>Martillo cincelador neumático</t>
  </si>
  <si>
    <t>Piulidora angular de 4  1/2"</t>
  </si>
  <si>
    <t>Taladro de percusión</t>
  </si>
  <si>
    <t>Compresor de aire</t>
  </si>
  <si>
    <t>Yunque</t>
  </si>
  <si>
    <t>Escalera</t>
  </si>
  <si>
    <t>Kit de panel solar</t>
  </si>
  <si>
    <t>Multímetro digital</t>
  </si>
  <si>
    <t xml:space="preserve">Planta eléctrica </t>
  </si>
  <si>
    <t>Amoladora angular</t>
  </si>
  <si>
    <t>Barreno de pedestal</t>
  </si>
  <si>
    <t>Barreno inalámbrico</t>
  </si>
  <si>
    <t>Barrenos</t>
  </si>
  <si>
    <t>Compresor 50 psi</t>
  </si>
  <si>
    <t>Máquina de soldar 225 amperios</t>
  </si>
  <si>
    <t>Máquina de soldar Mig</t>
  </si>
  <si>
    <t>Prensa de banco</t>
  </si>
  <si>
    <t>Pulidora de 9"</t>
  </si>
  <si>
    <t>Tronzadora de metales (cortadora eléctrica)</t>
  </si>
  <si>
    <t>amoladora(pulidora)</t>
  </si>
  <si>
    <t>Sierra circular</t>
  </si>
  <si>
    <t>Barreno</t>
  </si>
  <si>
    <t>Canteadora</t>
  </si>
  <si>
    <t>Cepilladora aplanadora para madera</t>
  </si>
  <si>
    <t>Cepillo eléctrico para madera</t>
  </si>
  <si>
    <t>Router para madera</t>
  </si>
  <si>
    <t>Sierra caladora</t>
  </si>
  <si>
    <t>Sierra de cinta</t>
  </si>
  <si>
    <t>Sierra inglente radial</t>
  </si>
  <si>
    <t>Trompo para madera</t>
  </si>
  <si>
    <t>Prensa</t>
  </si>
  <si>
    <t>Mesa para tallador</t>
  </si>
  <si>
    <t>TOTAL SECAFOR Y ESCUELAS TALLER</t>
  </si>
  <si>
    <t>Servicio de telefonía móvil para uso de diferentes áreas del SNE.</t>
  </si>
  <si>
    <t>Diseño Multimedia para promocionar el SNE.</t>
  </si>
  <si>
    <t>Anuncios de Prensa y Redes Sociales: para campaña del SNE.</t>
  </si>
  <si>
    <t xml:space="preserve">Reproducción documento ( trifoliar informativo de los diferentes programas del SNE) </t>
  </si>
  <si>
    <t>Cuadernillos de orientación laboral Nivel l para talleres y eventos.</t>
  </si>
  <si>
    <t>Diplomas de participación de talleres de orientación laboral, impresos en cartulina opalina, full color, solo anverso.</t>
  </si>
  <si>
    <t>Libretas del SNE para usuarios que participan en los eventos de intermediación laboral.</t>
  </si>
  <si>
    <t>Banners para promoción del SNE en eventos.</t>
  </si>
  <si>
    <t>Invitaciones a eventos del SNE dirigidas a aliados estratégicos y autoridades.</t>
  </si>
  <si>
    <t>Sobres Media Carta para invitaciones del SNE.</t>
  </si>
  <si>
    <t>Tarjetas de Presentación del SNE.</t>
  </si>
  <si>
    <t>Impresión: Boletas de registro,impresos en papel bond 80 grs., tamaño media carta, solo anverso.</t>
  </si>
  <si>
    <t>Impresión Volantes para la promoción del SNE.</t>
  </si>
  <si>
    <t>Pulseras para ingreso a los eventos de intermediación laboral.</t>
  </si>
  <si>
    <t>Reconocimientos de gastos.</t>
  </si>
  <si>
    <t>Arrendamiento de impresora multifuncional.</t>
  </si>
  <si>
    <t>Almacenamiento del portal electronico en la Nube.</t>
  </si>
  <si>
    <t>Arrendamiento de radios para las 2 ferias (20 radios por cada feria).</t>
  </si>
  <si>
    <t>Arrendamiento de equipo audiovisual de uso interactivo para usuarios en las ferias de empleo. (pantallas, mobiliario, tarima)</t>
  </si>
  <si>
    <t>Desayunos empresariales en el interior del país (15 eventos, de los cuales 15 son en el interior del pais 1 desayuno se desarrollaran con alcaldes para incrementar la cobertura geografica y poblacional, 1 desayuno para fortalecer la alianza de coordinación interinstitucional con autoridades locales y 13 desayunos con empresas).</t>
  </si>
  <si>
    <t>Desayunos empresariales ciudad de Guatemala (4 eventos a realizarse en la ciudad de Guatemala).</t>
  </si>
  <si>
    <t>Desayunos para personal de apoyo en las ferias de empleo (2 ferias a realizarse a lo largo del año).</t>
  </si>
  <si>
    <t>Almuerzos para eventos de capacitación y orientación (3 eventos).</t>
  </si>
  <si>
    <t>Cenas para eventos de capacitación (1 evento que se desarrollará a gestores y técnicos VUMES en el SNE).</t>
  </si>
  <si>
    <t>Refacciones del SNE (10 eventos de orientación laboral a realizarse a lo largo del pais).</t>
  </si>
  <si>
    <t xml:space="preserve">Banderitas tipo flecha </t>
  </si>
  <si>
    <t xml:space="preserve">Bolígrafo </t>
  </si>
  <si>
    <t>Caja de 12 rollos TAPE MÁGICO</t>
  </si>
  <si>
    <t xml:space="preserve">Cinta adhesiva grueso  </t>
  </si>
  <si>
    <t>Cajas de lápices No. 2 HB</t>
  </si>
  <si>
    <t>Lapiceros personalizados para Feria Nacional de Empleo</t>
  </si>
  <si>
    <t>Caja de marcador resaltadores amarillo</t>
  </si>
  <si>
    <t>Caja de marcador permanente</t>
  </si>
  <si>
    <t>Paquete de 1 ciento de folder tamaño carta y 1 ciento de folder tamaño oficio</t>
  </si>
  <si>
    <t>Paquete de marcadores de pizarra, cajas color negro,  cajas color azul y 2 cajas color rojo</t>
  </si>
  <si>
    <t xml:space="preserve">Paquete de 100 sobres manila carta </t>
  </si>
  <si>
    <t>Tintas Epson: 673 en color negro, Cyan, Magenta, Amarilla.</t>
  </si>
  <si>
    <t>Tintas HP Lasser Yet CP1025NW COLOR: CE310A CE311A CE312A CE313A</t>
  </si>
  <si>
    <t xml:space="preserve">Tintas EPSON 664: Negra, Cyan, Magenta y Amarillo </t>
  </si>
  <si>
    <t>Caja de 6 resmas de hojas bond tamaño carta</t>
  </si>
  <si>
    <t xml:space="preserve">Caja de 6 resmas de hojas bond tamaño oficio </t>
  </si>
  <si>
    <t>Clips Standar</t>
  </si>
  <si>
    <t xml:space="preserve">Clips Jumbo </t>
  </si>
  <si>
    <t xml:space="preserve">Engrapadora de metal </t>
  </si>
  <si>
    <t>Tijeras 8"</t>
  </si>
  <si>
    <t xml:space="preserve">Sacabocados de metal </t>
  </si>
  <si>
    <t xml:space="preserve">Bocina con micrófonos </t>
  </si>
  <si>
    <t xml:space="preserve">Motocicletas para uso del personas del SNE en el interior del pais. </t>
  </si>
  <si>
    <t>USB de 128GB</t>
  </si>
  <si>
    <t xml:space="preserve">Cañoneras </t>
  </si>
  <si>
    <t xml:space="preserve">Punteros </t>
  </si>
  <si>
    <t xml:space="preserve">Pantalla Portátil para proyección </t>
  </si>
  <si>
    <t>Impresora multifuncional para sedes departamentales.</t>
  </si>
  <si>
    <t>Tabletas LTE</t>
  </si>
  <si>
    <t>TOTAL SERVICIO NACIONAL DE EMPLEO</t>
  </si>
  <si>
    <t>Líneas móviles para seguimiento</t>
  </si>
  <si>
    <t>impresión de banners con logo del Programa Beca Mi Primer Empleo</t>
  </si>
  <si>
    <t>Impresión de trifoliares con logo del programa e informacion para posibles empresarios que participaran del Programa Beca Mi Primer Empleo, Full color</t>
  </si>
  <si>
    <t>Volantes con logo e informacion del Programa Beca Mi Primer Empleo para ser entregados en ferias de empleo, Full color</t>
  </si>
  <si>
    <t>Impresión de Diplomas a becados que culminaran la beca en el Programa Beca Mi Primer Empleo y obtuvieron un empleo formal</t>
  </si>
  <si>
    <t xml:space="preserve">Cuaderno espiral, pasta dura full color  con logo del Programa </t>
  </si>
  <si>
    <t xml:space="preserve">Folder tipo carrpeta tamaño carta con logo del Programa Beca Mi Primer Empleo  </t>
  </si>
  <si>
    <t>Reconomiento de gasto para personal del Programa Beca Mi Primer Empleo en supervisiones, ferias y kioskos de empleo en distintos departamentos de la República.</t>
  </si>
  <si>
    <t>Renta de oficinas 4to nivel</t>
  </si>
  <si>
    <t>Remodelación de oficinas</t>
  </si>
  <si>
    <t>Café Molido, sabor clasico Paquete de 650 gramos</t>
  </si>
  <si>
    <t>Café Molido, sabor clasico tipo instantáneo, Frasco de 823 gramos</t>
  </si>
  <si>
    <t>Azucar Blanca, Bolsa de 5 libras</t>
  </si>
  <si>
    <t xml:space="preserve">camisas Diseño: Bolsas al frente y respiradero en la espalda;  Género: Masculino;  Logotipo: Bordado;  Manga: Larga;  Talla: L;  Tela: Poliéster;  Tipo: Comando (safari); </t>
  </si>
  <si>
    <t xml:space="preserve">camisas  Diseño: Bolsas al frente y respiradero en la espalda;  Género: Masculino;  Logotipo: Bordado;  Manga: Larga;  Talla: M;  Tela: Poliéster;  Tipo: Comando (safari); </t>
  </si>
  <si>
    <t xml:space="preserve">camisas Diseño: Bolsas al frente, respiradero en la espalda;  Género: Femenino;  Logotipo: Bordado;  Manga: Larga;  Material: Poliéster;  Talla: A la medida;  Tipo: Comando (safari); </t>
  </si>
  <si>
    <t xml:space="preserve">Chaleco  Género: Femenino;  Logotipo: Bordado;  Material: Poliéster;  Talla: A la medida; </t>
  </si>
  <si>
    <t xml:space="preserve">Chaleco   Género: Masculino;  Logotipo: Bordado;  Material: Poliéster;  Talla: A la medida; </t>
  </si>
  <si>
    <t>Resmas de hoja tamaño carta bond 80 gramos</t>
  </si>
  <si>
    <t>Resmas de hoja tamaño oficio bond 80 gramos</t>
  </si>
  <si>
    <t>Ciento</t>
  </si>
  <si>
    <t xml:space="preserve">Sobre Clase: Manila;  Tamaño: Carta; </t>
  </si>
  <si>
    <t xml:space="preserve">Sobre Clase: Manila;  Tamaño: Legal; </t>
  </si>
  <si>
    <t>Folder tamaño carta manila</t>
  </si>
  <si>
    <t>Folder tamaño oficio manila</t>
  </si>
  <si>
    <t>Tape Grande (tipo sellador)</t>
  </si>
  <si>
    <t>Archivador tamaño oficio</t>
  </si>
  <si>
    <t xml:space="preserve">Archivador tamaño carta </t>
  </si>
  <si>
    <t>Post it mediano</t>
  </si>
  <si>
    <t>post it grande</t>
  </si>
  <si>
    <t xml:space="preserve">librera de apuntes </t>
  </si>
  <si>
    <t>Cuaderno Cantidad de hojas: 180; Clase: Espiral; Diseño: Líneas; Multimaterias: 5; Tamaño: Media carta; Tipo: Universitario;</t>
  </si>
  <si>
    <t>Acrilico para identificacion del Programa Beca Mi Primer Empleo</t>
  </si>
  <si>
    <t xml:space="preserve">Caja Alto: 30 Centímetro;  Ancho: 40 Centímetro;  Incluye: Tapadera;  Largo: 60 Centímetro;  Material: Plástico; </t>
  </si>
  <si>
    <t>Caja de lápiz de Madera</t>
  </si>
  <si>
    <t>Caja de lapicero negro</t>
  </si>
  <si>
    <t>Caja de lapicero azul</t>
  </si>
  <si>
    <t>Caja de lapicero rojo</t>
  </si>
  <si>
    <t>Fastener de  Metal</t>
  </si>
  <si>
    <t>Cd-rw Capacidad: 700 Megabyte(s); Carátula imprimible: No; Velocidad máxima de grabación: 12x; Velocidad mínima de grabación: 4x;</t>
  </si>
  <si>
    <t>Tijeras 20 Centímetro;  Material: Acero inoxidable;  Tipo: Mango acodado</t>
  </si>
  <si>
    <t>Resaltadores varios colores</t>
  </si>
  <si>
    <t>Goma de barra</t>
  </si>
  <si>
    <t>Marcadores de pizarron color negro  Color: Varios;  Punta: Gruesa;  Tipo: Lavable;</t>
  </si>
  <si>
    <t xml:space="preserve">Marcadores de pizarron Color azul Color: Varios;  Punta: Gruesa;  Tipo: Lavable; </t>
  </si>
  <si>
    <t>marcadores de pizarron color rojo  Color: Varios;  Punta: Gruesa;  Tipo: Lavable;</t>
  </si>
  <si>
    <t>marcadores permanentes color negro Color: Negro; Tipo: Permanente;</t>
  </si>
  <si>
    <t>marcadores permanentes color azul Característica: Largo; Color: Azul; Tipo: Permanente;</t>
  </si>
  <si>
    <t>marcadores permanentes color rojo Característica: Largo; Color: Rojo; Tipo: Permanente;</t>
  </si>
  <si>
    <t xml:space="preserve">hules grandes de colores Número: 32; </t>
  </si>
  <si>
    <t>Borrador tipo lápiz Color: Blanco; Tipo: Portaborrador;</t>
  </si>
  <si>
    <t xml:space="preserve">Foliadora numerica Foliadora: 12 digitos;  Tipo: Automática; </t>
  </si>
  <si>
    <t xml:space="preserve">Bolsas protectoras transparentes de hojas tamaño oficio </t>
  </si>
  <si>
    <t xml:space="preserve">Hojas separadoras de colores tamaño oficio </t>
  </si>
  <si>
    <t>Hojas separadoras de colores tamaño carta</t>
  </si>
  <si>
    <t>cuenta facil (humedecedor) Material: Glicerina; Uso: Dedos;</t>
  </si>
  <si>
    <t>Tabla Gancho: Si; Material: Madera; Material del gancho: Metal; Tamaño: Carta; Tipo de tabla: Shannon;</t>
  </si>
  <si>
    <t xml:space="preserve">Memoria usb Capacidad: 64 Gigabyte; </t>
  </si>
  <si>
    <t>Papelera Material: Acrílica; Niveles: 3;</t>
  </si>
  <si>
    <t>Sacagrapas industrial</t>
  </si>
  <si>
    <t>binder clip mediano sujetador de papel Metal;  Tamaño: 1/2 pulgadas;  Tipo: Lagarto</t>
  </si>
  <si>
    <t>binder clip grande sujetador de papel Metal; Tamaño: 2 Pulgadas;  Tipo: Lagarto;</t>
  </si>
  <si>
    <t>binder clip pequeño sujetador de papel Metal;  Tamaño: 3/4 pulgadas;  Tipo: Lagarto</t>
  </si>
  <si>
    <t>clip medianos 33 mm</t>
  </si>
  <si>
    <t>clip pequeños 18 Milímetro(s); Material: Metal; Tipo: Binder</t>
  </si>
  <si>
    <t xml:space="preserve">Clip grande  Dimensión: 1 Pulgadas;  Material: Metal;  Tipo: Binder; </t>
  </si>
  <si>
    <t>Calculadora Dígitos: 14; Impresión de papel: Si; Pantalla: Si; Teclas: 35; Tipo: Electrónica;</t>
  </si>
  <si>
    <t xml:space="preserve">Post it en flechas (banderitas)  3 colores de plástico de 45 milímetros de largo y 12 milímetros de ancho;  Bloc adhesivo: De papel de 44 milímetros de largo y 44 milímetros de ancho;  Clase: Adhesiva;  Uso: Oficina; </t>
  </si>
  <si>
    <t>engrapadora de metal tamaño grande</t>
  </si>
  <si>
    <t xml:space="preserve">Sacabocados (perforador)  Agujeros: 2 ;  Capacidad de perforación: 22 hojas;  Incluye: Regla para medir papel;  Material: Metal; </t>
  </si>
  <si>
    <t>Grapas Estándar; Dimensión: 26/6 mm</t>
  </si>
  <si>
    <t>Tape magico Ancho: 3/4 pulgadas;  Largo: 33 Metro</t>
  </si>
  <si>
    <t>dispensador de tape (cinta adhesiva Plástico;  Tamaño: Mediano;  Tipo: De sobremesa;</t>
  </si>
  <si>
    <t xml:space="preserve">porta lapiceros </t>
  </si>
  <si>
    <t xml:space="preserve">Cuchillas para cortar hojas </t>
  </si>
  <si>
    <t xml:space="preserve">Sacabocados (perforador)  Agujeros: 1 ;  Capacidad de perforación: 22 hojas;  Incluye: Regla para medir papel;  Material: Metal; </t>
  </si>
  <si>
    <t>Sellos</t>
  </si>
  <si>
    <t>tachuelas  Plástica; Largo: 1 Centímetro(s); Uso: Oficina</t>
  </si>
  <si>
    <t>marcador para CD</t>
  </si>
  <si>
    <t xml:space="preserve">dispensador de clips 100 clips;  Diseño: Cilíndrico;  Material: Plástico;  Tipo: Magnético; </t>
  </si>
  <si>
    <t>Regla de 30 centimetros material de aluminio</t>
  </si>
  <si>
    <t xml:space="preserve">Pizarron mediano  Alto: 0.85 Metro;  Largo: 1.3 Metro;  Material: Vidrio templado; </t>
  </si>
  <si>
    <t>Reconomiento de acrilico de 8" con impresión full color ancho con base acrilica</t>
  </si>
  <si>
    <t>Regletas Contactos activos: 6;  Uso: Eléctrico;  Voltaje de operación: 125 Amperio;</t>
  </si>
  <si>
    <t>Extensiones electricas Alimentación: 110 Voltio;  Calibre: 16 agw;  Largo: 10 Metro;  Número de tomas: 1 ;  Uso: Eléctrico;</t>
  </si>
  <si>
    <t>Armario tipo persiana</t>
  </si>
  <si>
    <t>Armario con archivo</t>
  </si>
  <si>
    <t>Sillas semiejecutivas con apoyabrazos</t>
  </si>
  <si>
    <t xml:space="preserve">Cafetera para atender a empresarios participantes en el programa Beca Mi Primer Empleo en reuniones </t>
  </si>
  <si>
    <t>TOTAL DE  BECAS</t>
  </si>
  <si>
    <t>TOTAL DIRECCIÓN GENERAL DE EMPLEO</t>
  </si>
  <si>
    <t>COMITÉS DE TRABAJADORES Y EMPLEADORES ATENDIDOS CON SERVICIOS DE ASESORÍA EN SALUD Y SEGURIDAD OCUPACIONAL</t>
  </si>
  <si>
    <t>3216 / 10530</t>
  </si>
  <si>
    <t>Primas y gastos de seguros y fianzas</t>
  </si>
  <si>
    <t>Departamento de salud y seguridad ocupacional</t>
  </si>
  <si>
    <t>Atención y Protocolo</t>
  </si>
  <si>
    <t>Impresión, encuadernado y reproducción</t>
  </si>
  <si>
    <t>Papel Bond T/oficio</t>
  </si>
  <si>
    <t>Papel Bond T/carta</t>
  </si>
  <si>
    <t>32327</t>
  </si>
  <si>
    <t>Papel autoahesivo</t>
  </si>
  <si>
    <t>149813</t>
  </si>
  <si>
    <t>27886</t>
  </si>
  <si>
    <t xml:space="preserve">Boligrafo </t>
  </si>
  <si>
    <t>30345</t>
  </si>
  <si>
    <t>2210</t>
  </si>
  <si>
    <t>2209</t>
  </si>
  <si>
    <t>109504</t>
  </si>
  <si>
    <t>2025</t>
  </si>
  <si>
    <t>Tapé Magico</t>
  </si>
  <si>
    <t>84034</t>
  </si>
  <si>
    <t>118682</t>
  </si>
  <si>
    <t>Portalápices</t>
  </si>
  <si>
    <t>50655</t>
  </si>
  <si>
    <t xml:space="preserve">Perforador </t>
  </si>
  <si>
    <t>80364</t>
  </si>
  <si>
    <t>Mouse pad</t>
  </si>
  <si>
    <t>128483</t>
  </si>
  <si>
    <t>33094</t>
  </si>
  <si>
    <t>106301</t>
  </si>
  <si>
    <t>106332</t>
  </si>
  <si>
    <t>106333</t>
  </si>
  <si>
    <t>106334</t>
  </si>
  <si>
    <t>Impresora  multifuncional</t>
  </si>
  <si>
    <t>140829</t>
  </si>
  <si>
    <t>Total Departamento de salud y seguridad ocupacional</t>
  </si>
  <si>
    <t>Telefonía</t>
  </si>
  <si>
    <t>Viaticos al interior</t>
  </si>
  <si>
    <t>Remozamiento de oficinas</t>
  </si>
  <si>
    <t>Almuerzo</t>
  </si>
  <si>
    <t>3503</t>
  </si>
  <si>
    <t>Tarjeta de PVC</t>
  </si>
  <si>
    <t>40518</t>
  </si>
  <si>
    <t>Caballete</t>
  </si>
  <si>
    <t>135756</t>
  </si>
  <si>
    <t>Impresora de carnet</t>
  </si>
  <si>
    <t>110106</t>
  </si>
  <si>
    <t>Disco duro</t>
  </si>
  <si>
    <t>135856</t>
  </si>
  <si>
    <t>Viáticos al interior</t>
  </si>
  <si>
    <t>Combustible</t>
  </si>
  <si>
    <t>113306</t>
  </si>
  <si>
    <t>Bota</t>
  </si>
  <si>
    <t>73734</t>
  </si>
  <si>
    <t xml:space="preserve">Tabla </t>
  </si>
  <si>
    <t>139334</t>
  </si>
  <si>
    <t>126432</t>
  </si>
  <si>
    <t xml:space="preserve">Vehículo </t>
  </si>
  <si>
    <t>105780</t>
  </si>
  <si>
    <t>Tableta (Tablet)</t>
  </si>
  <si>
    <t>Sección de Trabajador con Discapacidad</t>
  </si>
  <si>
    <t>Arrendamiento</t>
  </si>
  <si>
    <t>Bastón</t>
  </si>
  <si>
    <t>66167</t>
  </si>
  <si>
    <t xml:space="preserve">Muleta </t>
  </si>
  <si>
    <t>5212</t>
  </si>
  <si>
    <t>Silla de ruedas</t>
  </si>
  <si>
    <t>113811</t>
  </si>
  <si>
    <t>Total Sección de Trabajador con Discapacidad</t>
  </si>
  <si>
    <t>Unidad de Protección a la Adolescencia Trabajadora</t>
  </si>
  <si>
    <t>Otros servicios</t>
  </si>
  <si>
    <t xml:space="preserve">Playera </t>
  </si>
  <si>
    <t>12774</t>
  </si>
  <si>
    <t>Gorra</t>
  </si>
  <si>
    <t>86926</t>
  </si>
  <si>
    <t>Tapé Mágico</t>
  </si>
  <si>
    <t xml:space="preserve">Pelota </t>
  </si>
  <si>
    <t>59155</t>
  </si>
  <si>
    <t>Mobiliario y equipo</t>
  </si>
  <si>
    <t>Total Unidad de Protección a la Adolescencia Trabajadora</t>
  </si>
  <si>
    <t>Sección de Pueblos Indígenas</t>
  </si>
  <si>
    <t>Total Sección de Pueblos Indígenas</t>
  </si>
  <si>
    <t>Sección de Mujer Trabajadora</t>
  </si>
  <si>
    <t>Mouse par</t>
  </si>
  <si>
    <t>N/A/</t>
  </si>
  <si>
    <t>Ruleta vertical</t>
  </si>
  <si>
    <t>Juego de Memoria</t>
  </si>
  <si>
    <t xml:space="preserve">Medalla </t>
  </si>
  <si>
    <t>Placa Conmemorativa</t>
  </si>
  <si>
    <t>Prendedor de tela</t>
  </si>
  <si>
    <t>Total Sección de Mujer Trabajadora</t>
  </si>
  <si>
    <t>TOTAL DE INSUMOS DIRECCIÓN GENERAL DE PREVISIÓN SOCIAL</t>
  </si>
  <si>
    <t>PERSONAS CAPACITADAS SOBRE DERECHOS HUMANOS DE LAS MUJERES</t>
  </si>
  <si>
    <t>3220/10534</t>
  </si>
  <si>
    <t xml:space="preserve">Oficia Nacional de la Mujer </t>
  </si>
  <si>
    <t xml:space="preserve">Traslado y envió de encomiendas </t>
  </si>
  <si>
    <t xml:space="preserve">
• Publicaciones en periódicos.
• Revistas
• Folletos.
• Carteles
• Vallas 
• Afiches </t>
  </si>
  <si>
    <t xml:space="preserve"> Banners
• Trifoliares
• Mantas
• Estampados
• Grabados
• Fotograbados 
• Libros
• Folletos  </t>
  </si>
  <si>
    <t>Viáticos en el interior</t>
  </si>
  <si>
    <t>Reconocimientos de gastos</t>
  </si>
  <si>
    <t>• Contratación de personal profesional para implementación de material divulgativo e informativo.</t>
  </si>
  <si>
    <t xml:space="preserve"> Compra de materiales que no ingresen en los rubros de gastos del grupo 100, stikers , repuestos de cómputo.</t>
  </si>
  <si>
    <t xml:space="preserve">unidad    </t>
  </si>
  <si>
    <t>Café instantáneo</t>
  </si>
  <si>
    <t>frasco</t>
  </si>
  <si>
    <t>Café molido</t>
  </si>
  <si>
    <t>Galletas</t>
  </si>
  <si>
    <t>Te soluble frio</t>
  </si>
  <si>
    <t xml:space="preserve">Té </t>
  </si>
  <si>
    <t>caja</t>
  </si>
  <si>
    <t>Azúcar clas</t>
  </si>
  <si>
    <t>Desayuno</t>
  </si>
  <si>
    <t>Blusa</t>
  </si>
  <si>
    <t>Camisa</t>
  </si>
  <si>
    <t>Playera</t>
  </si>
  <si>
    <t>Resma de hojas carta 75 gms</t>
  </si>
  <si>
    <t>Resma de hojas oficio 75  gms</t>
  </si>
  <si>
    <t>Papel opalina carta</t>
  </si>
  <si>
    <t xml:space="preserve">Papel opalina oficio </t>
  </si>
  <si>
    <t>Sobre manila 1/2 carta</t>
  </si>
  <si>
    <t>Sobre manila carta</t>
  </si>
  <si>
    <t>Sobre manila tamaño oficio</t>
  </si>
  <si>
    <t>Sobre manila extra-oficio</t>
  </si>
  <si>
    <t>Folder manila tamaño oficio</t>
  </si>
  <si>
    <t>Folder manila tamaño carta</t>
  </si>
  <si>
    <t xml:space="preserve">Bloc adhesivo tipo: notas; ancho: 2 pulgadas(s); largo: 3 pulgadas(s); número de hojas: 100; </t>
  </si>
  <si>
    <t xml:space="preserve">Bloc adhesivo tipo: notas; ancho: 3 pulgadas(s); largo: 3 pulgadas(s); número de hojas: 100; </t>
  </si>
  <si>
    <t xml:space="preserve">Bloc adhesivo tipo: notas; ancho: 5 pulgadas(s); largo: 3pulgadas(s); número de hojas: 100; </t>
  </si>
  <si>
    <t>Cuadernos con líneas estilo universitario</t>
  </si>
  <si>
    <t>Archivador tamaño oficio de marca reconocida</t>
  </si>
  <si>
    <t>Cartapacio tamaño carta,  pulgada  y media</t>
  </si>
  <si>
    <t xml:space="preserve">Cartapacio tamaño oficio,  una pulgada  </t>
  </si>
  <si>
    <t>Toner hp laser jet pro 400 color negro 80a</t>
  </si>
  <si>
    <t>Toner lexmark x748de color negro</t>
  </si>
  <si>
    <t>Bolsa mediana plástica 30 lts rollo 30 und</t>
  </si>
  <si>
    <t>Bolsa pequeña plástica 06 lts rollo 50 unds</t>
  </si>
  <si>
    <t>Bolsa extra grande plástica 06 lts rollo 30 unds</t>
  </si>
  <si>
    <t>Bolsa jumbo plástica 33 glns rollo</t>
  </si>
  <si>
    <t>Cucharas plásticas paquete 25 unds</t>
  </si>
  <si>
    <t>Tenedores desechables paquete 25 unds</t>
  </si>
  <si>
    <t>Espiral</t>
  </si>
  <si>
    <t>Foamy</t>
  </si>
  <si>
    <t>Vaso desechable</t>
  </si>
  <si>
    <t>Disco versátil digital dvd marca reconocida</t>
  </si>
  <si>
    <t>Disco compacto cd marca reconocida</t>
  </si>
  <si>
    <t>Cinta adhesiva mágica de marca reconocida</t>
  </si>
  <si>
    <t>Banderitas ancho: 12.7 milímetro(s); clase: adhesiva; colores: 5; largo: 43 milímetro(s); uso: oficina;</t>
  </si>
  <si>
    <t>Bolígrafo de color negro marca reconocida</t>
  </si>
  <si>
    <t>Bolígrafo color azul marca reconocida</t>
  </si>
  <si>
    <t>Lápices número 2 marca reconocida</t>
  </si>
  <si>
    <t>Resaltador de  color verde</t>
  </si>
  <si>
    <t>Resaltador de  color amarillo</t>
  </si>
  <si>
    <t>Paquete de bandejas  de duroport de  50  unidades</t>
  </si>
  <si>
    <t>Paquete de vasos de duroport de 10 oz. 25 unidades</t>
  </si>
  <si>
    <t>Silla ejecutiva</t>
  </si>
  <si>
    <t>Archivo normal de d4 gavetas</t>
  </si>
  <si>
    <t>Escritorios</t>
  </si>
  <si>
    <t>Televisor inteligente</t>
  </si>
  <si>
    <t>Computadora portátil</t>
  </si>
  <si>
    <t>Computadora personal</t>
  </si>
  <si>
    <t xml:space="preserve">Impresora multifuncional </t>
  </si>
  <si>
    <t>Total de Personas Capacitades sobre Derechos Humanos de las Mujeres</t>
  </si>
  <si>
    <t>Eventos de promoción del Desarrollo Integral de las Mujeres</t>
  </si>
  <si>
    <t xml:space="preserve">Pago de encomienda </t>
  </si>
  <si>
    <t>Atención al protocolo</t>
  </si>
  <si>
    <t>Total de eventos de promoción del Desarrollo Integral de las Mujeres</t>
  </si>
  <si>
    <t>TOTAL DE INSUMOS DE LA OFICINA NACIONAL DE LA MUJER</t>
  </si>
  <si>
    <t>Programa de Aporte economico del Adulto Mayor</t>
  </si>
  <si>
    <t>Enlace de datos</t>
  </si>
  <si>
    <t>Viaticos al Interior</t>
  </si>
  <si>
    <t>cuota diaria</t>
  </si>
  <si>
    <t>Reconocimient de Gastos</t>
  </si>
  <si>
    <t>Arrendamiento de edificios y locales</t>
  </si>
  <si>
    <t>Renta de Sacanners</t>
  </si>
  <si>
    <t>Firma electrónica</t>
  </si>
  <si>
    <t>Mantenimiento de vehículos</t>
  </si>
  <si>
    <t>Recarga de extintores</t>
  </si>
  <si>
    <t>Estudios de investigaciones y proyectos de Pre factibilidad y Factibilidad</t>
  </si>
  <si>
    <t xml:space="preserve">Servicios Juridicos </t>
  </si>
  <si>
    <t>Servicios de Informatica y sistemas computarizados</t>
  </si>
  <si>
    <t>servicio de comidas, Almuerzos y refacciones</t>
  </si>
  <si>
    <t>3503 3552</t>
  </si>
  <si>
    <t>Chalecos</t>
  </si>
  <si>
    <t>Camisas tipo polo</t>
  </si>
  <si>
    <t>Camisas tipo safari</t>
  </si>
  <si>
    <t>Gorras</t>
  </si>
  <si>
    <t>Papel bond tamaño carta</t>
  </si>
  <si>
    <t>Resmas</t>
  </si>
  <si>
    <t>Papel bond tamaño oficio</t>
  </si>
  <si>
    <t>Combustible vehículos</t>
  </si>
  <si>
    <t xml:space="preserve">Cupon </t>
  </si>
  <si>
    <t>Útiles de oficina (lapiceros, marcadores, grapas, archivadores, folders, block de notas, lapices, borradores, hules, reglas, sellos, almohadillas, tinta para almohadilla</t>
  </si>
  <si>
    <t>Pedidos</t>
  </si>
  <si>
    <t>VARIOS</t>
  </si>
  <si>
    <t>Repuestos para vehículos</t>
  </si>
  <si>
    <t>Sillas secretariales</t>
  </si>
  <si>
    <t>Escritorios secretariales</t>
  </si>
  <si>
    <t>Archivos de metal de 4 gavetas</t>
  </si>
  <si>
    <t>Archivos de metal de 2 gavetas</t>
  </si>
  <si>
    <t>Armarios persianizados</t>
  </si>
  <si>
    <t>Proyector (cañonera)</t>
  </si>
  <si>
    <t>Cámara profesional fotográfica</t>
  </si>
  <si>
    <t>Cámara profesional de video</t>
  </si>
  <si>
    <t>Vehiculos tipo Pick Up</t>
  </si>
  <si>
    <t>Computadoras Portátiles</t>
  </si>
  <si>
    <t xml:space="preserve">Computadoras de escritorio </t>
  </si>
  <si>
    <t>Tableta digital</t>
  </si>
  <si>
    <t>Servidor</t>
  </si>
  <si>
    <t>Impresora láser</t>
  </si>
  <si>
    <t>Impresora multifuncional</t>
  </si>
  <si>
    <t>Reguladores de voltaje UPS</t>
  </si>
  <si>
    <t>Lectores biométricos</t>
  </si>
  <si>
    <t>Hornos microondas</t>
  </si>
  <si>
    <t>Dispensadores de agua (oasis)</t>
  </si>
  <si>
    <t>Escaleras</t>
  </si>
  <si>
    <t>TOTAL DE INSUMOS PROGRAMA  DE APORTE ECONÓMICO DEL ADULTO MAYOR</t>
  </si>
  <si>
    <t>TOTAL DE INSUMOS MINISTERIO DE TRABAJO Y PREVISIÓN SOCIAL</t>
  </si>
  <si>
    <t>TOTAL DE  OBSERVATORIO</t>
  </si>
  <si>
    <t>No Aplica</t>
  </si>
  <si>
    <t>Estado responsable, transparente y efectivo</t>
  </si>
  <si>
    <t xml:space="preserve"> Hacer eficientes los procesos en las instituciones del Estado, incorporando tecnología y controles que permitan atender y resolver oportunamente las gestiones de los ciudadanos</t>
  </si>
  <si>
    <t xml:space="preserve">Analizar y rediseñar los compromisos del país en materia de Gobierno Abierto. </t>
  </si>
  <si>
    <t>Dirección y Coordinación</t>
  </si>
  <si>
    <t>Servicios Administrativos</t>
  </si>
  <si>
    <t>Auditoría Interna</t>
  </si>
  <si>
    <t>Servicios de Administración Financiera</t>
  </si>
  <si>
    <t xml:space="preserve"> </t>
  </si>
  <si>
    <t>Gestión de Recursos Humanos</t>
  </si>
  <si>
    <t>Producto 8:</t>
  </si>
  <si>
    <t xml:space="preserve"> Meta: Para el año 2023 los 14 ministerios del Estado cuentan con programa E-goverment Indicador para medición: Número de Ministerios con programa E-goverment Línea base: 0 (2019) Responsable directo: Comisión Presidencial de Gestión Pública Abierta </t>
  </si>
  <si>
    <t>Desarrollo de Sistemas Informáticos</t>
  </si>
  <si>
    <t>Producto 9:</t>
  </si>
  <si>
    <t>Divulgación y Comunicación</t>
  </si>
  <si>
    <t>Producto 10:</t>
  </si>
  <si>
    <t>Estadísticas Laborales</t>
  </si>
  <si>
    <t>Producto 11:</t>
  </si>
  <si>
    <t>Direcciones Departamentales</t>
  </si>
  <si>
    <t>Direccion Departamental  del El Progreso</t>
  </si>
  <si>
    <t>Direccion Departamental  de Sacatepequez</t>
  </si>
  <si>
    <t xml:space="preserve">Direccion Departamental  de Escuintla </t>
  </si>
  <si>
    <t>Direccion Departamental  de Chimaltenango</t>
  </si>
  <si>
    <t xml:space="preserve">Direccion Departamental  de Santa Rosa </t>
  </si>
  <si>
    <t xml:space="preserve">Direccion Departamental  de Solola </t>
  </si>
  <si>
    <t xml:space="preserve">Direccion Departamental  de Totonicapan </t>
  </si>
  <si>
    <t xml:space="preserve">Direccion Departamental  de Quetzaltenango  </t>
  </si>
  <si>
    <t>Direccion Departamental  de Suchitepequez</t>
  </si>
  <si>
    <t>Direccion Departamental  de Retalhuleu</t>
  </si>
  <si>
    <t xml:space="preserve">Direccion Departamental  de San Marcos </t>
  </si>
  <si>
    <t xml:space="preserve">Direccion Departamental  de Huehuetenango </t>
  </si>
  <si>
    <t xml:space="preserve">Direccion Departamental  de El Quiche </t>
  </si>
  <si>
    <t xml:space="preserve">Direccion Departamental  de Baja Verapaz </t>
  </si>
  <si>
    <t>Direccion Departamental  de Alta Verapaz</t>
  </si>
  <si>
    <t xml:space="preserve">Direccion Departamental  de El Peten </t>
  </si>
  <si>
    <t>Direccion Departamental  de Izabal</t>
  </si>
  <si>
    <t>Direccion Departamental  de Zacapa</t>
  </si>
  <si>
    <t xml:space="preserve">Direccion Departamental  de Chiquimula </t>
  </si>
  <si>
    <t xml:space="preserve">Direccion Departamental  de Jalapa </t>
  </si>
  <si>
    <t xml:space="preserve">Direccion Departamental  de Jutiapa </t>
  </si>
  <si>
    <t>Producto 12:</t>
  </si>
  <si>
    <t>Registro y control de  Relaciones Laborales, y Organizaciones Sindicales  a empleadores y trabajadores</t>
  </si>
  <si>
    <t xml:space="preserve">Registro de  relaciones laborales  con certeza jurídica a  Empleadores  y Trabajadores </t>
  </si>
  <si>
    <t>Organizaciones  sindicales   con  personería jurídica reconocida</t>
  </si>
  <si>
    <t>Registro del vinculo económico- jurídico de las  relaciones laborales  de  Empleadores  y Trabajadores</t>
  </si>
  <si>
    <t>Producto 13:</t>
  </si>
  <si>
    <t>Trabajadores y empleadores capacitados y asesorados en  derechos y obligaciones laborales</t>
  </si>
  <si>
    <t>Trabajadores y empleadores capacitados en  derechos y obligaciones laborales</t>
  </si>
  <si>
    <t>Producto 14:</t>
  </si>
  <si>
    <t>Personas informadas, orientadas y colocadas para un trabajo temporal en el extranjero</t>
  </si>
  <si>
    <t>Personas informadas y orientadas para trabajar en el extranjero</t>
  </si>
  <si>
    <t>Personas colocadas para un trabajo temporal en el extranjero</t>
  </si>
  <si>
    <t>Producto 15:</t>
  </si>
  <si>
    <t>Personas extranjeras autorizadas para laborar en Guatemala</t>
  </si>
  <si>
    <t>Producto 16:</t>
  </si>
  <si>
    <t>Se ha reducido la precariedad mediante la generación de empleos decentes y de calidad. a) Disminución gradual de la tasa de subempleo a partir del ultimo dato disponible: 16.9%, b) Disminución gradual de la informalidad a partir del último dato disponible: 69.2%, c) disminución gradual de la tasa de desempleo a partir del último dato disponible: 3.2%, d) Eliminación del porcentaje de trabajadores que viven en pobreza extrema.</t>
  </si>
  <si>
    <t>Comités bipartitos de trabajadores y empleadores atendidos con servicios de asesoria en salud y seguridad laboral</t>
  </si>
  <si>
    <t>Comités bipartitos  registrados y asesorados en materia de salud y seguridad ocupacional</t>
  </si>
  <si>
    <t xml:space="preserve">Entidad </t>
  </si>
  <si>
    <t>Centros de trabajo verificados para la prevención de riesgos laborales en materia de salud y seguridad ocupacional</t>
  </si>
  <si>
    <t>Entidad</t>
  </si>
  <si>
    <t>Producto 17:</t>
  </si>
  <si>
    <t xml:space="preserve">No Aplica </t>
  </si>
  <si>
    <t>Desarrollo Social</t>
  </si>
  <si>
    <t xml:space="preserve">Mejorar la calidad de vida de los guatemaltecos, especialmente de los grupos más vulnerables y familias que se encuentran en estado de pobreza y pobreza extrema, por medio de la provisión y facilitación efectiva y oportuna de la infraestructura social priorizada en educación, salud, nutrición y vivienda popular. </t>
  </si>
  <si>
    <t xml:space="preserve">Incrementar el acceso a los alimentos de las familias en situación de pobreza o pobreza extrema, a través de la generación de fuentes de empleo, dotación de transferencias monetarias condicionadas (salud, educación, alimentación) y/o proveer insumos y otros recursos que faciliten la producción de alimentos. </t>
  </si>
  <si>
    <t>Población sensibilizada y capacitada sobre derechos laborales de grupos vulnerables</t>
  </si>
  <si>
    <t>Personas capacitadas y sensibilizadas sobre derechos laborales de los trabajadores adolescentes y prevención del trabajo infantil</t>
  </si>
  <si>
    <t>Gobernabilidad y Seguridad en Desarrollo</t>
  </si>
  <si>
    <t xml:space="preserve">Promover los derechos y el desarrollo de pueblos indígenas </t>
  </si>
  <si>
    <t xml:space="preserve">Impulsar la gobernabilidad y la estabilidad social por medio de la reducción sustancial de la exclusión, el racismo y la discriminación. Las poblaciones indígenas participarán e incidirán en las decisiones estratégicas del país. </t>
  </si>
  <si>
    <t>Empleadores y trabajadores capacitados sobre el trabajo de pueblos indigenas y Tribales en Paises Indepenientes (Covenio 169 OIT)</t>
  </si>
  <si>
    <t>Personas capacitadas y asesoradas sobre los derechos y obligaciones de las Mujeres Trabajadoras</t>
  </si>
  <si>
    <t>Personas sensibilizadas y capacitadas  sobre derechos laborales con énfasis en la temática de discapacidad</t>
  </si>
  <si>
    <t xml:space="preserve">Informes sobre el fortalecimiento de la prevención del trabajo infantil </t>
  </si>
  <si>
    <t>Informes de fortalecimiento y promoción de los derechos de las mujeres trabajadoras</t>
  </si>
  <si>
    <t>Producto 18:</t>
  </si>
  <si>
    <t>Eventos de promoción  del desarrollo integral de las mujeres</t>
  </si>
  <si>
    <t>Eventos</t>
  </si>
  <si>
    <t>Producto 19:</t>
  </si>
  <si>
    <t>Empleados Públicos atendidos en Centros Recreativos y Vacacionales</t>
  </si>
  <si>
    <t xml:space="preserve">Servicios Administrativos </t>
  </si>
  <si>
    <t>Empleados públicos atendidos en centros recretivos</t>
  </si>
  <si>
    <t>Reducción de la pobreza y protección social</t>
  </si>
  <si>
    <t>Previsión Social: Protección y atención a la población según enfoque de ciclo de vida.</t>
  </si>
  <si>
    <t xml:space="preserve">Desarrollo Social </t>
  </si>
  <si>
    <t>Propiciar el rompimiento del ciclo de la pobreza por medio del desarrollo del capital humano y del impulso de programas de asistencia social, condicionados a la matriculación y asistencia de los niños a las escuelas públicas, a las consultas médicas a centros de salud públicos, programas de vacunación infantil y a la capacitación de los adultos</t>
  </si>
  <si>
    <t>Fortalecimiento del programa de atención al adulto mayor en condiciones de pobreza y pobreza extrema, para asegurar un ingreso mínimo y protección social, consistirá en un bono monetario que se entregará cada dos meses. Complementariamente se propiciará el acceso a servicio social y los comedores comunitarios. Estará adscrito al sistema de información de programas sociales.</t>
  </si>
  <si>
    <t>Para el año 2023 se ha incrementado en 6,000 el número de adultos mayores atendidos por el programa de pensiones</t>
  </si>
  <si>
    <t>X</t>
  </si>
  <si>
    <t>Producto 20:</t>
  </si>
  <si>
    <t>Aporte economico entregado al Adulto Mayor</t>
  </si>
  <si>
    <t>Aporte económico entregado al Adulto Mayor</t>
  </si>
  <si>
    <t>Aporte</t>
  </si>
  <si>
    <t>Producto 21:</t>
  </si>
  <si>
    <t xml:space="preserve">Empleo e inversión
</t>
  </si>
  <si>
    <t xml:space="preserve">Reducción de la precariedad laboral
</t>
  </si>
  <si>
    <t xml:space="preserve">Pilar 1: Economía, Competitividad y Prosperidad
</t>
  </si>
  <si>
    <t xml:space="preserve">Generar las condiciones adecuadas y buen clima de negocios para propiciar el aumento de la inversión y la mejora en los niveles de competitividad </t>
  </si>
  <si>
    <t>Fomentar la creación de empleo formal y digno, como principal mecanismo de protección social que contribuya con la reducción de la pobreza y pobreza extrema, con énfasis en los grupos vulnerables, los jóvenes y las mujeres.</t>
  </si>
  <si>
    <t xml:space="preserve">Meta 4 : Para el año 2023 se redujo la tasa de informalidad del empleo en 6 puntos porcentuales
</t>
  </si>
  <si>
    <t>Para el 2029, se ha incrementado la formalidad del empleo en 3.7 puntos porcentuales (de 32.3% en 2021 a 36.0% en 2029).</t>
  </si>
  <si>
    <t>Personas formadas y certificadas para el empleo</t>
  </si>
  <si>
    <t>Personas migrantes retornadas capacitadas en ocupaciones demandadas por el sector productivo</t>
  </si>
  <si>
    <t>Producto 22:</t>
  </si>
  <si>
    <t xml:space="preserve">                          °EMPLEO  E INVERSION</t>
  </si>
  <si>
    <t>Se ha reducido la precariedad mediante la generación de empleos decentes y de calidad. a) Disminución gradual de la tasa de subempleo a partir del ultimo dato disponible: 16.9%, b) Disminución gradual de la informalidad a partir del último dato disponible: 69.2%, c)Disminución gradual de la tasa de desempleo a partir del último dato disponible: 3.2%., d) Eliminación del porcentaje de trabajadores que viven en pobreza extrema.</t>
  </si>
  <si>
    <t>Econimía, Competitividad y Prosperidad</t>
  </si>
  <si>
    <t>Generar las condiciones adecuadas y buen clima de negocios para propiciar el aumento de la inversión y la mejora en los niveles de competitividad</t>
  </si>
  <si>
    <t>Mejorar las capacidades del recurso humano mediante la ampliación de la cobertura del INTECAP, el aprendizaje del idioma inglés, el impulso de carreras técnicas y de formación vocacional en coordinación con la Universidad de San Carlos de Guatemala</t>
  </si>
  <si>
    <t xml:space="preserve"> Para el año 2023 se redujo la tasa de informalidad del empleo en 6 puntos porcentuales Indicador para medición: Tasa de informalidad del empleo Línea base: 69.5% (ENEI II, 2018) Responsable directo: Gabinete Económico</t>
  </si>
  <si>
    <t>Personas orientadas e Intermediadas en el mercado laboral</t>
  </si>
  <si>
    <t>Personas en búsqueda de empleo registradas a traves de portal tu empleo</t>
  </si>
  <si>
    <t>Producto 23:</t>
  </si>
  <si>
    <t>Estudios del Mercado Laboral para facilitar la inserción y movilidad laboral</t>
  </si>
  <si>
    <t>Producto 24:</t>
  </si>
  <si>
    <t>Evento</t>
  </si>
  <si>
    <t>Inspecciones para la verificación del  cumplimiento de la legislación laboral que benefician a los trabajadores</t>
  </si>
  <si>
    <t>Trabajadores beneficiados con la restitución de sus Derechos Laborales</t>
  </si>
  <si>
    <t>Trabajadores y Empleadores beneficiados con la aprobación de instrumentos en materia laboral</t>
  </si>
  <si>
    <t xml:space="preserve">Trabajadores benficiados con resoluciones en materia laboral </t>
  </si>
  <si>
    <t>Producto 25:</t>
  </si>
  <si>
    <t>Personas beneficiadas con beca de empleo en actividades económicas diversas</t>
  </si>
  <si>
    <t>Personas beneficiadas con beca de empleo en actividades economicas diversas</t>
  </si>
  <si>
    <t>Registro de Relaciones Laborales con Certeza Jurídica a Empleadores y Trabajadores</t>
  </si>
  <si>
    <t>Organizaciones sindicales con personalidad y/o personería jurídica reconocida</t>
  </si>
  <si>
    <t>Registro del Vinculo Económico - Jurídico de las Relaciones Laborales de Empleadores y Trabajadores</t>
  </si>
  <si>
    <t>Priorizado según GCNN</t>
  </si>
  <si>
    <t>Personas informadas, orientadas y colocadas para un trabajo temporal en el exterior.</t>
  </si>
  <si>
    <t>Personas informadas y orientadas para trabajar en el extranjero.</t>
  </si>
  <si>
    <t>Personas colocadas para un trabajo temporal en el extranjero.</t>
  </si>
  <si>
    <t xml:space="preserve">Comités bipartitos de trabajadores y empleadores atendidos con servicios de asesoria en salud y seguridad laboral     </t>
  </si>
  <si>
    <t xml:space="preserve">Comités bipartitos de trabajadores y empleadores atendidos con servicios de asesoria en salud y seguridad laboral    </t>
  </si>
  <si>
    <t>Alta Verapaz, Baja Verapaz, Chimaltenango, Chiquimula, El progreso, Escuintla, Guatemala, Huehuetenango, Izabal, Jalapa, Jutiapa, Petén, Quetzaltenango, Quiché, Retalhuleu, Sacatepéquez, San Marcos, Santa Rosa, Sololá, Suchitepéquez, Totonicapán, Zacapa</t>
  </si>
  <si>
    <t>Informes sobre el fortalecimiento de la prevención del trabajo infantil</t>
  </si>
  <si>
    <t>ONAM GUATEMALA,JALAPA,PETEN , CHIMALTENANGO, QUETZALTENANGO, IZABAL , SAN MARCOS</t>
  </si>
  <si>
    <t>Empleados Públicos Atendidos En Centros Recreativos y Vacacionales</t>
  </si>
  <si>
    <t>Servicios De Administración</t>
  </si>
  <si>
    <t>Empleados Públicos Atendidos En Centros Recreativos</t>
  </si>
  <si>
    <t>Empleados Públicos Atendidos En Centros Vacacionales</t>
  </si>
  <si>
    <t>Personas informadas, orientadas y colocadas para un trabajo temporal en el exterior</t>
  </si>
  <si>
    <t>Comités bipartitos de registrados y asesorados en materia de salud y seguridad ocupacional</t>
  </si>
  <si>
    <t>Personas sensibilizadas y capacitadas sobre derechos laborales e inclusión laboral de personas con discapacidad</t>
  </si>
  <si>
    <t>Personas orientadas laboralmente a traves de la red nacional de servicios públicos de empleo</t>
  </si>
  <si>
    <t>Personas intermediadas a traves de la red nacional de servicios de empleo</t>
  </si>
  <si>
    <t>todos los municipios</t>
  </si>
  <si>
    <t>Entidades públicas y privadas con servicios de capacitación en derechos laborales para la inclusión laboral de las personas con discapacidad</t>
  </si>
  <si>
    <t xml:space="preserve">Dirección y Coordinación </t>
  </si>
  <si>
    <t>Servicios de divulgación y comunicación</t>
  </si>
  <si>
    <t xml:space="preserve">Servicios de administración </t>
  </si>
  <si>
    <t>Administración Financiera y  Gestión de Aportes y Cuotas</t>
  </si>
  <si>
    <t>Dirección de Sistemas de Información</t>
  </si>
  <si>
    <t>Dirección Departamental de Alta Verapaz</t>
  </si>
  <si>
    <t xml:space="preserve"> Dirección Departamental de El Petén</t>
  </si>
  <si>
    <t xml:space="preserve"> Dirección Departamental de El Progreso</t>
  </si>
  <si>
    <t xml:space="preserve"> Dirección Departamental de Suchitepequez</t>
  </si>
  <si>
    <t>CENTRO RECREATIVO EL LABERINTO</t>
  </si>
  <si>
    <t>DIRECCION GENERAL DE EMPLEO</t>
  </si>
  <si>
    <t>Estudios del mercado laboral para facilitar la inserción y movilidad laboral</t>
  </si>
  <si>
    <t>Personas informadas y orientadas para trabajar en el exterior</t>
  </si>
  <si>
    <t>Bono Empleo Digno y Financiamiento de 031 segundo semestre 2023</t>
  </si>
  <si>
    <t>TOTAL 2024
Q</t>
  </si>
  <si>
    <t>11, 21 y31</t>
  </si>
  <si>
    <t>TODAS LAS DEPENDENCIAS (GESTIÓN RRHH)</t>
  </si>
  <si>
    <t xml:space="preserve">Empleados públicos atendidos en centros vacacionales </t>
  </si>
  <si>
    <t xml:space="preserve">empleados públicos atendidos en centros vacacionales </t>
  </si>
  <si>
    <t>Personas Informadas y Orientadas para Trabajar en el Exterior</t>
  </si>
  <si>
    <t>Personas Extranjeras Autorizadas Para Laborar en Guatemala</t>
  </si>
  <si>
    <t>Personas Formadas en Competencias Técnico Profesionales para el Empleo</t>
  </si>
  <si>
    <t>Personas Intermediadas a Traves de la Red Nacional de Servicios Empleo</t>
  </si>
  <si>
    <t>Personas Beneficiadas con Beca de Empleo en Actividades Económicas Diversas</t>
  </si>
  <si>
    <t>Observatorio del Mercado Laboral (Gestión de cambio de dependencia)</t>
  </si>
  <si>
    <t xml:space="preserve">Comites Bipartitos Comités bipartitos registrados y asesorados en materia de salud y seguridad ocupacional </t>
  </si>
  <si>
    <t>Personas capacitadas y sensibilizadas sobre derechos laborales de los trabajadores adolescentes y prevención del trabajo infantil.</t>
  </si>
  <si>
    <t>Empleadores y trabajadores capacitados sobre el trabajo de Pueblos Indígenas y Tribales en Países Independientes (Convenio 169 OIT)</t>
  </si>
  <si>
    <t>Personas sensibilizadas y capacitadas sobre derechos laborales con énfasis en la temática de discapacidad</t>
  </si>
  <si>
    <t>Informes de fortalecimiento y promoción de los derechos de las mujeres trabajadoras.</t>
  </si>
  <si>
    <t>Personas Capacitadas Sobre Derechos Humanos de las Mujeres</t>
  </si>
  <si>
    <t xml:space="preserve"> Eventos de Promoción del Desarrollo Integral de las Mujeres</t>
  </si>
  <si>
    <t>OTROS</t>
  </si>
  <si>
    <t>GESTIÓN DE CONSTRUCCION EDIFICIO ADMINISTRATIVO DE LA INSPECCION GENERAL DE TRABAJO, 7 AVENIDA 6-39 ZONA 13, GUATEMALA, GUATEMALA</t>
  </si>
  <si>
    <t>GESTIÓN DE MEJORAMIENTO CENTRO RECREATIVO Y VACACIONAL ANTIGUA ADUANA, AVENIDA DEL COMERCIO, BARRIO LABERINTO, SAN JOSÉ, ESCUINTLA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</si>
</sst>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0_-;\-* #,##0_-;_-* &quot;-&quot;_-;_-@_-"/>
    <numFmt numFmtId="44" formatCode="_-&quot;Q&quot;* #,##0.00_-;\-&quot;Q&quot;* #,##0.00_-;_-&quot;Q&quot;* &quot;-&quot;??_-;_-@_-"/>
    <numFmt numFmtId="43" formatCode="_-* #,##0.00_-;\-* #,##0.00_-;_-* &quot;-&quot;??_-;_-@_-"/>
    <numFmt numFmtId="164" formatCode="_(&quot;Q&quot;* #,##0.00_);_(&quot;Q&quot;* \(#,##0.00\);_(&quot;Q&quot;* &quot;-&quot;??_);_(@_)"/>
    <numFmt numFmtId="165" formatCode="_(* #,##0_);_(* \(#,##0\);_(* &quot;-&quot;??_);_(@_)"/>
    <numFmt numFmtId="166" formatCode="_([$Q-100A]* #,##0.00_);_([$Q-100A]* \(#,##0.00\);_([$Q-100A]* &quot;-&quot;??_);_(@_)"/>
    <numFmt numFmtId="167" formatCode="&quot;Q&quot;#,##0.00"/>
    <numFmt numFmtId="168" formatCode="0.0%"/>
    <numFmt numFmtId="169" formatCode="#,##0_ ;\-#,##0\ "/>
    <numFmt numFmtId="170" formatCode="_-&quot;Q&quot;* #,##0.00_-;\-&quot;Q&quot;* #,##0.00_-;_-&quot;Q&quot;* &quot;-&quot;??_-;_-@"/>
    <numFmt numFmtId="171" formatCode="_-[$Q-100A]* #,##0.00_-;\-[$Q-100A]* #,##0.00_-;_-[$Q-100A]* &quot;-&quot;??_-;_-@_-"/>
    <numFmt numFmtId="172" formatCode="_(* #,##0.00_);_(* \(#,##0.00\);_(* &quot;-&quot;??_);_(@_)"/>
    <numFmt numFmtId="173" formatCode="[$Q-100A]#,##0.00"/>
    <numFmt numFmtId="174"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b/>
      <sz val="11"/>
      <color theme="3"/>
      <name val="Calibri"/>
      <family val="2"/>
      <scheme val="minor"/>
    </font>
    <font>
      <sz val="16"/>
      <color theme="1"/>
      <name val="Calibri"/>
      <family val="2"/>
      <scheme val="minor"/>
    </font>
    <font>
      <sz val="18"/>
      <color theme="1"/>
      <name val="Calibri"/>
      <family val="2"/>
      <scheme val="minor"/>
    </font>
    <font>
      <b/>
      <sz val="10"/>
      <color theme="1"/>
      <name val="Arial"/>
      <family val="2"/>
    </font>
    <font>
      <sz val="10"/>
      <name val="Arial"/>
      <family val="2"/>
    </font>
    <font>
      <sz val="10"/>
      <color theme="1"/>
      <name val="Arial"/>
      <family val="2"/>
    </font>
    <font>
      <b/>
      <sz val="10"/>
      <color rgb="FFFFFFFF"/>
      <name val="Arial"/>
      <family val="2"/>
    </font>
    <font>
      <sz val="10"/>
      <color rgb="FF000000"/>
      <name val="Arial"/>
      <family val="2"/>
    </font>
    <font>
      <b/>
      <sz val="10"/>
      <color rgb="FF000000"/>
      <name val="Arial"/>
      <family val="2"/>
    </font>
    <font>
      <sz val="10"/>
      <color rgb="FF000000"/>
      <name val="Calibri"/>
      <family val="2"/>
      <scheme val="minor"/>
    </font>
    <font>
      <u/>
      <sz val="10"/>
      <color indexed="12"/>
      <name val="Arial"/>
      <family val="2"/>
    </font>
    <font>
      <b/>
      <sz val="10"/>
      <color theme="3" tint="-0.249977111117893"/>
      <name val="Arial"/>
      <family val="2"/>
    </font>
    <font>
      <b/>
      <sz val="10"/>
      <color theme="0"/>
      <name val="Arial"/>
      <family val="2"/>
    </font>
    <font>
      <b/>
      <sz val="11"/>
      <name val="Times New Roman"/>
      <family val="1"/>
    </font>
    <font>
      <sz val="11"/>
      <name val="Times New Roman"/>
      <family val="1"/>
    </font>
    <font>
      <b/>
      <sz val="12"/>
      <name val="Times New Roman"/>
      <family val="1"/>
    </font>
    <font>
      <b/>
      <sz val="12"/>
      <color theme="1"/>
      <name val="Times New Roman"/>
      <family val="1"/>
    </font>
    <font>
      <b/>
      <sz val="11"/>
      <color theme="1"/>
      <name val="Times New Roman"/>
      <family val="1"/>
    </font>
    <font>
      <b/>
      <sz val="11"/>
      <color indexed="8"/>
      <name val="Times New Roman"/>
      <family val="1"/>
    </font>
    <font>
      <sz val="10"/>
      <color indexed="8"/>
      <name val="Times New Roman"/>
      <family val="1"/>
    </font>
    <font>
      <sz val="10"/>
      <color theme="1"/>
      <name val="Times New Roman"/>
      <family val="1"/>
    </font>
    <font>
      <sz val="10"/>
      <color rgb="FF000000"/>
      <name val="Times New Roman"/>
      <family val="1"/>
    </font>
    <font>
      <sz val="10"/>
      <color theme="1"/>
      <name val="Calibri"/>
      <family val="2"/>
      <scheme val="minor"/>
    </font>
    <font>
      <b/>
      <sz val="10"/>
      <color theme="1"/>
      <name val="Times New Roman"/>
      <family val="1"/>
    </font>
    <font>
      <sz val="10"/>
      <name val="Times New Roman"/>
      <family val="1"/>
    </font>
    <font>
      <sz val="10"/>
      <name val="Calibri"/>
      <family val="2"/>
      <scheme val="minor"/>
    </font>
    <font>
      <b/>
      <sz val="12"/>
      <color indexed="8"/>
      <name val="Times New Roman"/>
      <family val="1"/>
    </font>
    <font>
      <b/>
      <sz val="9"/>
      <color theme="1"/>
      <name val="Times New Roman"/>
      <family val="1"/>
    </font>
    <font>
      <sz val="9"/>
      <color indexed="8"/>
      <name val="Times New Roman"/>
      <family val="1"/>
    </font>
    <font>
      <sz val="9"/>
      <color theme="1"/>
      <name val="Times New Roman"/>
      <family val="1"/>
    </font>
    <font>
      <sz val="11"/>
      <color theme="1"/>
      <name val="Times New Roman"/>
      <family val="1"/>
    </font>
    <font>
      <sz val="11"/>
      <color indexed="8"/>
      <name val="Times New Roman"/>
      <family val="1"/>
    </font>
    <font>
      <b/>
      <sz val="10"/>
      <color indexed="8"/>
      <name val="Times New Roman"/>
      <family val="1"/>
    </font>
    <font>
      <b/>
      <sz val="9"/>
      <color indexed="8"/>
      <name val="Times New Roman"/>
      <family val="1"/>
    </font>
    <font>
      <sz val="10"/>
      <color rgb="FF000000"/>
      <name val="Calibri"/>
      <family val="2"/>
    </font>
    <font>
      <b/>
      <sz val="11"/>
      <color rgb="FF000000"/>
      <name val="Times New Roman"/>
      <family val="1"/>
    </font>
    <font>
      <sz val="11"/>
      <color rgb="FF000000"/>
      <name val="Times New Roman"/>
      <family val="1"/>
    </font>
    <font>
      <b/>
      <sz val="10"/>
      <color rgb="FF000000"/>
      <name val="Times New Roman"/>
      <family val="1"/>
    </font>
    <font>
      <b/>
      <sz val="11"/>
      <color theme="1"/>
      <name val="Century Gothic"/>
      <family val="2"/>
    </font>
    <font>
      <b/>
      <sz val="11"/>
      <color indexed="8"/>
      <name val="Century Gothic"/>
      <family val="2"/>
    </font>
    <font>
      <sz val="11"/>
      <name val="Calibri"/>
      <family val="2"/>
    </font>
    <font>
      <b/>
      <sz val="20"/>
      <color indexed="8"/>
      <name val="Times New Roman"/>
      <family val="1"/>
    </font>
    <font>
      <b/>
      <sz val="10"/>
      <color theme="1" tint="0.14999847407452621"/>
      <name val="Arial"/>
      <family val="2"/>
    </font>
    <font>
      <b/>
      <sz val="14"/>
      <name val="Arial"/>
      <family val="2"/>
    </font>
    <font>
      <sz val="10"/>
      <color indexed="8"/>
      <name val="Arial"/>
      <family val="2"/>
    </font>
    <font>
      <b/>
      <sz val="10"/>
      <color indexed="8"/>
      <name val="Arial"/>
      <family val="2"/>
    </font>
    <font>
      <b/>
      <sz val="18"/>
      <color indexed="8"/>
      <name val="Arial"/>
      <family val="2"/>
    </font>
    <font>
      <b/>
      <sz val="12"/>
      <color theme="0"/>
      <name val="Arial"/>
      <family val="2"/>
    </font>
    <font>
      <sz val="10"/>
      <color theme="0"/>
      <name val="Arial"/>
      <family val="2"/>
    </font>
    <font>
      <sz val="10"/>
      <name val="Arial"/>
    </font>
    <font>
      <sz val="12"/>
      <color rgb="FF000000"/>
      <name val="Arial"/>
      <family val="2"/>
    </font>
    <font>
      <b/>
      <sz val="11"/>
      <name val="Arial"/>
      <family val="2"/>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4" tint="-0.499984740745262"/>
        <bgColor indexed="64"/>
      </patternFill>
    </fill>
    <fill>
      <patternFill patternType="solid">
        <fgColor theme="4"/>
        <bgColor indexed="64"/>
      </patternFill>
    </fill>
    <fill>
      <patternFill patternType="solid">
        <fgColor theme="3" tint="0.39997558519241921"/>
        <bgColor indexed="64"/>
      </patternFill>
    </fill>
    <fill>
      <patternFill patternType="solid">
        <fgColor theme="8"/>
        <bgColor indexed="64"/>
      </patternFill>
    </fill>
    <fill>
      <patternFill patternType="solid">
        <fgColor rgb="FF00B0F0"/>
        <bgColor indexed="64"/>
      </patternFill>
    </fill>
    <fill>
      <patternFill patternType="solid">
        <fgColor theme="2" tint="-0.249977111117893"/>
        <bgColor indexed="64"/>
      </patternFill>
    </fill>
    <fill>
      <patternFill patternType="solid">
        <fgColor theme="2"/>
        <bgColor indexed="64"/>
      </patternFill>
    </fill>
    <fill>
      <patternFill patternType="solid">
        <fgColor rgb="FF5B9BD5"/>
        <bgColor indexed="64"/>
      </patternFill>
    </fill>
    <fill>
      <patternFill patternType="solid">
        <fgColor theme="1"/>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4" tint="0.39997558519241921"/>
        <bgColor rgb="FF000000"/>
      </patternFill>
    </fill>
    <fill>
      <patternFill patternType="solid">
        <fgColor theme="4" tint="0.39997558519241921"/>
        <bgColor rgb="FFC5E0B3"/>
      </patternFill>
    </fill>
    <fill>
      <patternFill patternType="solid">
        <fgColor theme="0" tint="-0.14999847407452621"/>
        <bgColor rgb="FF000000"/>
      </patternFill>
    </fill>
    <fill>
      <patternFill patternType="solid">
        <fgColor rgb="FF95B3D7"/>
        <bgColor rgb="FF95B3D7"/>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bottom/>
      <diagonal/>
    </border>
    <border>
      <left/>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53">
    <xf numFmtId="0" fontId="0" fillId="0" borderId="0"/>
    <xf numFmtId="0" fontId="21" fillId="0" borderId="0" applyNumberFormat="0" applyFill="0" applyBorder="0" applyAlignment="0" applyProtection="0"/>
    <xf numFmtId="0" fontId="19" fillId="0" borderId="0"/>
    <xf numFmtId="0" fontId="18" fillId="0" borderId="0"/>
    <xf numFmtId="0" fontId="20" fillId="0" borderId="0"/>
    <xf numFmtId="0" fontId="14" fillId="0" borderId="0"/>
    <xf numFmtId="0" fontId="15" fillId="0" borderId="0"/>
    <xf numFmtId="0" fontId="18" fillId="0" borderId="0"/>
    <xf numFmtId="0" fontId="14" fillId="0" borderId="0"/>
    <xf numFmtId="0" fontId="13" fillId="0" borderId="0"/>
    <xf numFmtId="164" fontId="15" fillId="0" borderId="0" applyFont="0" applyFill="0" applyBorder="0" applyAlignment="0" applyProtection="0"/>
    <xf numFmtId="0" fontId="12" fillId="0" borderId="0"/>
    <xf numFmtId="0" fontId="11" fillId="0" borderId="0"/>
    <xf numFmtId="0" fontId="10" fillId="0" borderId="0"/>
    <xf numFmtId="0" fontId="15" fillId="0" borderId="0"/>
    <xf numFmtId="0" fontId="9" fillId="0" borderId="0"/>
    <xf numFmtId="0" fontId="8" fillId="0" borderId="0"/>
    <xf numFmtId="0" fontId="7" fillId="0" borderId="0"/>
    <xf numFmtId="0" fontId="6" fillId="0" borderId="0"/>
    <xf numFmtId="0" fontId="6" fillId="0" borderId="0"/>
    <xf numFmtId="0" fontId="5" fillId="0" borderId="0"/>
    <xf numFmtId="0" fontId="4" fillId="0" borderId="0"/>
    <xf numFmtId="9" fontId="15" fillId="0" borderId="0" applyFont="0" applyFill="0" applyBorder="0" applyAlignment="0" applyProtection="0"/>
    <xf numFmtId="0" fontId="3" fillId="0" borderId="0"/>
    <xf numFmtId="43" fontId="15" fillId="0" borderId="0" applyFont="0" applyFill="0" applyBorder="0" applyAlignment="0" applyProtection="0"/>
    <xf numFmtId="0" fontId="3" fillId="0" borderId="0"/>
    <xf numFmtId="44" fontId="15" fillId="0" borderId="0" applyFont="0" applyFill="0" applyBorder="0" applyAlignment="0" applyProtection="0"/>
    <xf numFmtId="0" fontId="15" fillId="0" borderId="0"/>
    <xf numFmtId="44" fontId="25" fillId="0" borderId="0" applyFont="0" applyFill="0" applyBorder="0" applyAlignment="0" applyProtection="0"/>
    <xf numFmtId="9" fontId="25" fillId="0" borderId="0" applyFont="0" applyFill="0" applyBorder="0" applyAlignment="0" applyProtection="0"/>
    <xf numFmtId="0" fontId="30" fillId="0" borderId="0"/>
    <xf numFmtId="0" fontId="31" fillId="0" borderId="0" applyNumberFormat="0" applyFill="0" applyBorder="0" applyAlignment="0" applyProtection="0">
      <alignment vertical="top"/>
      <protection locked="0"/>
    </xf>
    <xf numFmtId="0" fontId="15" fillId="0" borderId="0"/>
    <xf numFmtId="0" fontId="2" fillId="0" borderId="0"/>
    <xf numFmtId="0" fontId="15" fillId="0" borderId="0"/>
    <xf numFmtId="0" fontId="2" fillId="0" borderId="0"/>
    <xf numFmtId="4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0" fontId="2" fillId="0" borderId="0"/>
    <xf numFmtId="44" fontId="15" fillId="0" borderId="0" applyFont="0" applyFill="0" applyBorder="0" applyAlignment="0" applyProtection="0"/>
    <xf numFmtId="0" fontId="1" fillId="0" borderId="0"/>
    <xf numFmtId="43" fontId="70" fillId="0" borderId="0" applyFont="0" applyFill="0" applyBorder="0" applyAlignment="0" applyProtection="0"/>
  </cellStyleXfs>
  <cellXfs count="1214">
    <xf numFmtId="0" fontId="0" fillId="0" borderId="0" xfId="0"/>
    <xf numFmtId="0" fontId="15" fillId="0" borderId="0" xfId="6"/>
    <xf numFmtId="0" fontId="15" fillId="3" borderId="0" xfId="6" applyFill="1"/>
    <xf numFmtId="0" fontId="7" fillId="0" borderId="0" xfId="17"/>
    <xf numFmtId="0" fontId="23" fillId="0" borderId="0" xfId="17" applyFont="1"/>
    <xf numFmtId="0" fontId="23" fillId="3" borderId="0" xfId="17" applyFont="1" applyFill="1"/>
    <xf numFmtId="0" fontId="22" fillId="3" borderId="0" xfId="17" applyFont="1" applyFill="1"/>
    <xf numFmtId="0" fontId="15" fillId="0" borderId="0" xfId="14"/>
    <xf numFmtId="0" fontId="15" fillId="0" borderId="0" xfId="14" applyAlignment="1">
      <alignment horizontal="left"/>
    </xf>
    <xf numFmtId="10" fontId="15" fillId="0" borderId="0" xfId="14" applyNumberFormat="1"/>
    <xf numFmtId="0" fontId="16" fillId="0" borderId="0" xfId="6" applyFont="1"/>
    <xf numFmtId="0" fontId="16" fillId="20" borderId="35" xfId="0" applyFont="1" applyFill="1" applyBorder="1" applyAlignment="1">
      <alignment vertical="center" wrapText="1"/>
    </xf>
    <xf numFmtId="0" fontId="15" fillId="19" borderId="0" xfId="14" applyFill="1"/>
    <xf numFmtId="0" fontId="28" fillId="21" borderId="35" xfId="15" applyFont="1" applyFill="1" applyBorder="1" applyAlignment="1">
      <alignment horizontal="center"/>
    </xf>
    <xf numFmtId="0" fontId="15" fillId="0" borderId="35" xfId="15" applyFont="1" applyBorder="1"/>
    <xf numFmtId="0" fontId="29" fillId="0" borderId="35" xfId="15" applyFont="1" applyBorder="1" applyAlignment="1">
      <alignment horizontal="center"/>
    </xf>
    <xf numFmtId="0" fontId="28" fillId="0" borderId="35" xfId="15" applyFont="1" applyBorder="1" applyAlignment="1">
      <alignment horizontal="right"/>
    </xf>
    <xf numFmtId="1" fontId="15" fillId="22" borderId="35" xfId="14" applyNumberFormat="1" applyFill="1" applyBorder="1" applyAlignment="1" applyProtection="1">
      <alignment vertical="center"/>
      <protection locked="0"/>
    </xf>
    <xf numFmtId="1" fontId="15" fillId="0" borderId="35" xfId="14" applyNumberFormat="1" applyBorder="1" applyAlignment="1" applyProtection="1">
      <alignment vertical="center"/>
      <protection locked="0"/>
    </xf>
    <xf numFmtId="1" fontId="15" fillId="4" borderId="35" xfId="14" applyNumberFormat="1" applyFill="1" applyBorder="1" applyAlignment="1" applyProtection="1">
      <alignment vertical="center"/>
      <protection locked="0"/>
    </xf>
    <xf numFmtId="0" fontId="16" fillId="0" borderId="35" xfId="14" applyFont="1" applyBorder="1" applyAlignment="1">
      <alignment horizontal="center" vertical="center"/>
    </xf>
    <xf numFmtId="1" fontId="16" fillId="0" borderId="35" xfId="14" applyNumberFormat="1" applyFont="1" applyBorder="1" applyAlignment="1">
      <alignment horizontal="center" vertical="center"/>
    </xf>
    <xf numFmtId="10" fontId="16" fillId="0" borderId="35" xfId="14" applyNumberFormat="1" applyFont="1" applyBorder="1" applyAlignment="1">
      <alignment horizontal="center" vertical="center"/>
    </xf>
    <xf numFmtId="0" fontId="15" fillId="0" borderId="35" xfId="14" applyBorder="1"/>
    <xf numFmtId="0" fontId="15" fillId="20" borderId="35" xfId="14" applyFill="1" applyBorder="1" applyAlignment="1">
      <alignment horizontal="center"/>
    </xf>
    <xf numFmtId="0" fontId="15" fillId="0" borderId="0" xfId="14" applyAlignment="1">
      <alignment horizontal="center"/>
    </xf>
    <xf numFmtId="0" fontId="16" fillId="0" borderId="0" xfId="14" applyFont="1" applyAlignment="1">
      <alignment horizontal="left"/>
    </xf>
    <xf numFmtId="0" fontId="16" fillId="0" borderId="0" xfId="14" applyFont="1" applyAlignment="1">
      <alignment horizontal="center"/>
    </xf>
    <xf numFmtId="10" fontId="16" fillId="0" borderId="0" xfId="14" applyNumberFormat="1" applyFont="1" applyAlignment="1">
      <alignment horizontal="center" vertical="center"/>
    </xf>
    <xf numFmtId="1" fontId="15" fillId="22" borderId="35" xfId="14" applyNumberFormat="1" applyFill="1" applyBorder="1" applyAlignment="1" applyProtection="1">
      <alignment horizontal="center" vertical="center"/>
      <protection locked="0"/>
    </xf>
    <xf numFmtId="1" fontId="15" fillId="0" borderId="35" xfId="14" applyNumberFormat="1" applyBorder="1" applyAlignment="1" applyProtection="1">
      <alignment horizontal="center" vertical="center"/>
      <protection locked="0"/>
    </xf>
    <xf numFmtId="0" fontId="16" fillId="0" borderId="0" xfId="14" applyFont="1" applyAlignment="1">
      <alignment horizontal="center" vertical="center"/>
    </xf>
    <xf numFmtId="0" fontId="15" fillId="0" borderId="0" xfId="14" applyAlignment="1">
      <alignment horizontal="left" vertical="center" wrapText="1"/>
    </xf>
    <xf numFmtId="0" fontId="15" fillId="0" borderId="0" xfId="14" applyAlignment="1">
      <alignment horizontal="center" vertical="center"/>
    </xf>
    <xf numFmtId="1" fontId="15" fillId="0" borderId="0" xfId="14" applyNumberFormat="1" applyAlignment="1">
      <alignment horizontal="center" vertical="center"/>
    </xf>
    <xf numFmtId="10" fontId="15" fillId="0" borderId="0" xfId="14" applyNumberFormat="1" applyAlignment="1">
      <alignment horizontal="center" vertical="center"/>
    </xf>
    <xf numFmtId="1" fontId="15" fillId="0" borderId="0" xfId="14" applyNumberFormat="1" applyAlignment="1" applyProtection="1">
      <alignment vertical="center"/>
      <protection locked="0"/>
    </xf>
    <xf numFmtId="0" fontId="15" fillId="0" borderId="0" xfId="14" applyAlignment="1">
      <alignment horizontal="center" vertical="center" wrapText="1"/>
    </xf>
    <xf numFmtId="2" fontId="15" fillId="0" borderId="0" xfId="14" applyNumberFormat="1" applyAlignment="1">
      <alignment horizontal="center" vertical="center"/>
    </xf>
    <xf numFmtId="1" fontId="15" fillId="0" borderId="0" xfId="14" applyNumberFormat="1" applyProtection="1">
      <protection locked="0"/>
    </xf>
    <xf numFmtId="0" fontId="15" fillId="19" borderId="0" xfId="14" applyFill="1" applyAlignment="1">
      <alignment horizontal="left"/>
    </xf>
    <xf numFmtId="10" fontId="15" fillId="19" borderId="0" xfId="14" applyNumberFormat="1" applyFill="1"/>
    <xf numFmtId="0" fontId="26" fillId="23" borderId="35" xfId="30" applyFont="1" applyFill="1" applyBorder="1" applyAlignment="1">
      <alignment horizontal="center"/>
    </xf>
    <xf numFmtId="0" fontId="15" fillId="0" borderId="0" xfId="0" applyFont="1"/>
    <xf numFmtId="0" fontId="32" fillId="6" borderId="35" xfId="6" applyFont="1" applyFill="1" applyBorder="1" applyAlignment="1">
      <alignment horizontal="center" vertical="center" wrapText="1"/>
    </xf>
    <xf numFmtId="3" fontId="32" fillId="6" borderId="35" xfId="22" applyNumberFormat="1" applyFont="1" applyFill="1" applyBorder="1" applyAlignment="1">
      <alignment horizontal="center" vertical="center" wrapText="1"/>
    </xf>
    <xf numFmtId="168" fontId="32" fillId="6" borderId="35" xfId="22" applyNumberFormat="1" applyFont="1" applyFill="1" applyBorder="1" applyAlignment="1">
      <alignment horizontal="center" vertical="center" wrapText="1"/>
    </xf>
    <xf numFmtId="9" fontId="32" fillId="6" borderId="35" xfId="22" applyFont="1" applyFill="1" applyBorder="1" applyAlignment="1">
      <alignment horizontal="center" vertical="center" wrapText="1"/>
    </xf>
    <xf numFmtId="2" fontId="32" fillId="6" borderId="35" xfId="6" applyNumberFormat="1" applyFont="1" applyFill="1" applyBorder="1" applyAlignment="1">
      <alignment horizontal="center" vertical="center" wrapText="1"/>
    </xf>
    <xf numFmtId="0" fontId="15" fillId="0" borderId="35" xfId="6" applyBorder="1" applyAlignment="1">
      <alignment horizontal="center" vertical="center" wrapText="1"/>
    </xf>
    <xf numFmtId="0" fontId="15" fillId="6" borderId="35" xfId="6" applyFill="1" applyBorder="1" applyAlignment="1">
      <alignment horizontal="center" vertical="center" wrapText="1"/>
    </xf>
    <xf numFmtId="3" fontId="15" fillId="6" borderId="35" xfId="6" applyNumberFormat="1" applyFill="1" applyBorder="1" applyAlignment="1">
      <alignment horizontal="center" vertical="center" wrapText="1"/>
    </xf>
    <xf numFmtId="0" fontId="16" fillId="13" borderId="35" xfId="6" applyFont="1" applyFill="1" applyBorder="1" applyAlignment="1">
      <alignment horizontal="center" vertical="center" wrapText="1"/>
    </xf>
    <xf numFmtId="0" fontId="15" fillId="2" borderId="0" xfId="6" applyFill="1"/>
    <xf numFmtId="0" fontId="15" fillId="0" borderId="0" xfId="6" applyAlignment="1">
      <alignment horizontal="center" wrapText="1"/>
    </xf>
    <xf numFmtId="0" fontId="16" fillId="16" borderId="35" xfId="6" applyFont="1" applyFill="1" applyBorder="1" applyAlignment="1">
      <alignment horizontal="center" vertical="center" wrapText="1"/>
    </xf>
    <xf numFmtId="0" fontId="15" fillId="2" borderId="35" xfId="6" applyFill="1" applyBorder="1" applyAlignment="1">
      <alignment vertical="center" wrapText="1"/>
    </xf>
    <xf numFmtId="9" fontId="15" fillId="4" borderId="35" xfId="29" applyFont="1" applyFill="1" applyBorder="1" applyAlignment="1">
      <alignment vertical="center" wrapText="1"/>
    </xf>
    <xf numFmtId="0" fontId="15" fillId="0" borderId="35" xfId="6" applyBorder="1" applyAlignment="1">
      <alignment horizontal="center" wrapText="1"/>
    </xf>
    <xf numFmtId="0" fontId="15" fillId="3" borderId="0" xfId="6" applyFill="1" applyAlignment="1">
      <alignment horizontal="center" wrapText="1"/>
    </xf>
    <xf numFmtId="2" fontId="15" fillId="2" borderId="35" xfId="6" applyNumberFormat="1" applyFill="1" applyBorder="1" applyAlignment="1">
      <alignment vertical="center" wrapText="1"/>
    </xf>
    <xf numFmtId="9" fontId="15" fillId="4" borderId="35" xfId="6" applyNumberFormat="1" applyFill="1" applyBorder="1" applyAlignment="1">
      <alignment vertical="center" wrapText="1"/>
    </xf>
    <xf numFmtId="2" fontId="15" fillId="3" borderId="35" xfId="22" applyNumberFormat="1" applyFont="1" applyFill="1" applyBorder="1" applyAlignment="1">
      <alignment horizontal="center" vertical="center" wrapText="1"/>
    </xf>
    <xf numFmtId="9" fontId="15" fillId="4" borderId="35" xfId="29" applyFont="1" applyFill="1" applyBorder="1" applyAlignment="1">
      <alignment horizontal="center" vertical="center" wrapText="1"/>
    </xf>
    <xf numFmtId="0" fontId="16" fillId="0" borderId="18" xfId="14" applyFont="1" applyBorder="1" applyAlignment="1">
      <alignment horizontal="center" vertical="center" wrapText="1"/>
    </xf>
    <xf numFmtId="2" fontId="15" fillId="0" borderId="0" xfId="6" applyNumberFormat="1"/>
    <xf numFmtId="0" fontId="33" fillId="9" borderId="0" xfId="14" applyFont="1" applyFill="1" applyAlignment="1">
      <alignment vertical="center" wrapText="1"/>
    </xf>
    <xf numFmtId="41" fontId="15" fillId="2" borderId="35" xfId="28" applyNumberFormat="1" applyFont="1" applyFill="1" applyBorder="1" applyAlignment="1">
      <alignment vertical="center" wrapText="1"/>
    </xf>
    <xf numFmtId="0" fontId="26" fillId="5" borderId="35" xfId="6" applyFont="1" applyFill="1" applyBorder="1" applyAlignment="1">
      <alignment horizontal="center" vertical="center" wrapText="1"/>
    </xf>
    <xf numFmtId="3" fontId="26" fillId="5" borderId="35" xfId="6" applyNumberFormat="1" applyFont="1" applyFill="1" applyBorder="1" applyAlignment="1">
      <alignment horizontal="center" vertical="center" wrapText="1"/>
    </xf>
    <xf numFmtId="0" fontId="16" fillId="18" borderId="35" xfId="6" applyFont="1" applyFill="1" applyBorder="1" applyAlignment="1">
      <alignment horizontal="center" vertical="center" wrapText="1"/>
    </xf>
    <xf numFmtId="167" fontId="15" fillId="0" borderId="35" xfId="11" applyNumberFormat="1" applyFont="1" applyBorder="1" applyAlignment="1">
      <alignment horizontal="center" vertical="center"/>
    </xf>
    <xf numFmtId="166" fontId="26" fillId="0" borderId="35" xfId="6" applyNumberFormat="1" applyFont="1" applyBorder="1" applyAlignment="1">
      <alignment horizontal="center" vertical="center" wrapText="1"/>
    </xf>
    <xf numFmtId="0" fontId="26" fillId="0" borderId="35" xfId="6" applyFont="1" applyBorder="1" applyAlignment="1">
      <alignment horizontal="center" vertical="center" wrapText="1"/>
    </xf>
    <xf numFmtId="3" fontId="26" fillId="0" borderId="35" xfId="6" applyNumberFormat="1" applyFont="1" applyBorder="1" applyAlignment="1">
      <alignment horizontal="center" vertical="center" wrapText="1"/>
    </xf>
    <xf numFmtId="0" fontId="15" fillId="0" borderId="35" xfId="6" applyBorder="1" applyAlignment="1">
      <alignment horizontal="left" vertical="center" wrapText="1"/>
    </xf>
    <xf numFmtId="3" fontId="15" fillId="0" borderId="35" xfId="6" applyNumberFormat="1" applyBorder="1" applyAlignment="1">
      <alignment horizontal="center" vertical="center" wrapText="1"/>
    </xf>
    <xf numFmtId="0" fontId="15" fillId="0" borderId="0" xfId="6" applyAlignment="1">
      <alignment horizontal="center" vertical="center"/>
    </xf>
    <xf numFmtId="0" fontId="15" fillId="0" borderId="35" xfId="0" applyFont="1" applyBorder="1"/>
    <xf numFmtId="0" fontId="16" fillId="11" borderId="35" xfId="0" applyFont="1" applyFill="1" applyBorder="1" applyAlignment="1">
      <alignment horizontal="center"/>
    </xf>
    <xf numFmtId="0" fontId="16" fillId="0" borderId="0" xfId="0" applyFont="1"/>
    <xf numFmtId="0" fontId="26" fillId="0" borderId="35" xfId="25" applyFont="1" applyBorder="1"/>
    <xf numFmtId="44" fontId="26" fillId="0" borderId="35" xfId="28" applyFont="1" applyBorder="1"/>
    <xf numFmtId="0" fontId="16" fillId="24" borderId="35" xfId="0" applyFont="1" applyFill="1" applyBorder="1"/>
    <xf numFmtId="44" fontId="16" fillId="24" borderId="35" xfId="0" applyNumberFormat="1" applyFont="1" applyFill="1" applyBorder="1"/>
    <xf numFmtId="44" fontId="15" fillId="0" borderId="0" xfId="28" applyFont="1"/>
    <xf numFmtId="44" fontId="15" fillId="0" borderId="0" xfId="0" applyNumberFormat="1" applyFont="1"/>
    <xf numFmtId="0" fontId="15" fillId="0" borderId="0" xfId="27" applyAlignment="1">
      <alignment horizontal="center" vertical="center"/>
    </xf>
    <xf numFmtId="0" fontId="16" fillId="0" borderId="0" xfId="27" applyFont="1" applyAlignment="1">
      <alignment horizontal="left" vertical="center"/>
    </xf>
    <xf numFmtId="0" fontId="16" fillId="0" borderId="0" xfId="27" applyFont="1" applyAlignment="1">
      <alignment horizontal="left" vertical="center" wrapText="1"/>
    </xf>
    <xf numFmtId="0" fontId="15" fillId="0" borderId="0" xfId="27" applyAlignment="1">
      <alignment vertical="center"/>
    </xf>
    <xf numFmtId="0" fontId="16" fillId="0" borderId="0" xfId="27" applyFont="1" applyAlignment="1">
      <alignment vertical="center"/>
    </xf>
    <xf numFmtId="0" fontId="16" fillId="0" borderId="0" xfId="6" applyFont="1" applyAlignment="1">
      <alignment horizontal="left" vertical="center"/>
    </xf>
    <xf numFmtId="0" fontId="15" fillId="0" borderId="35" xfId="27" applyBorder="1" applyAlignment="1">
      <alignment horizontal="center" vertical="center"/>
    </xf>
    <xf numFmtId="0" fontId="15" fillId="0" borderId="35" xfId="27" applyBorder="1" applyAlignment="1">
      <alignment horizontal="left" vertical="center" wrapText="1"/>
    </xf>
    <xf numFmtId="0" fontId="15" fillId="0" borderId="35" xfId="27" applyBorder="1" applyAlignment="1">
      <alignment horizontal="center" vertical="center" wrapText="1"/>
    </xf>
    <xf numFmtId="44" fontId="15" fillId="0" borderId="35" xfId="26" applyFont="1" applyBorder="1" applyAlignment="1">
      <alignment horizontal="center" vertical="center"/>
    </xf>
    <xf numFmtId="44" fontId="15" fillId="0" borderId="35" xfId="26" applyFont="1" applyFill="1" applyBorder="1" applyAlignment="1">
      <alignment horizontal="center" vertical="center"/>
    </xf>
    <xf numFmtId="44" fontId="15" fillId="0" borderId="35" xfId="26" applyFont="1" applyBorder="1" applyAlignment="1">
      <alignment vertical="center"/>
    </xf>
    <xf numFmtId="0" fontId="15" fillId="3" borderId="0" xfId="27" applyFill="1" applyAlignment="1">
      <alignment vertical="center"/>
    </xf>
    <xf numFmtId="0" fontId="16" fillId="5" borderId="31" xfId="27" applyFont="1" applyFill="1" applyBorder="1" applyAlignment="1">
      <alignment horizontal="center" vertical="center"/>
    </xf>
    <xf numFmtId="44" fontId="16" fillId="5" borderId="31" xfId="27" applyNumberFormat="1" applyFont="1" applyFill="1" applyBorder="1" applyAlignment="1">
      <alignment horizontal="center" vertical="center"/>
    </xf>
    <xf numFmtId="44" fontId="16" fillId="5" borderId="31" xfId="26" applyFont="1" applyFill="1" applyBorder="1" applyAlignment="1">
      <alignment horizontal="center" vertical="center"/>
    </xf>
    <xf numFmtId="44" fontId="15" fillId="0" borderId="0" xfId="27" applyNumberFormat="1" applyAlignment="1">
      <alignment horizontal="center" vertical="center"/>
    </xf>
    <xf numFmtId="164" fontId="15" fillId="0" borderId="0" xfId="24" applyNumberFormat="1" applyFont="1" applyFill="1" applyBorder="1" applyAlignment="1">
      <alignment horizontal="center" vertical="center"/>
    </xf>
    <xf numFmtId="0" fontId="16" fillId="0" borderId="0" xfId="27" applyFont="1" applyAlignment="1">
      <alignment horizontal="center" vertical="center"/>
    </xf>
    <xf numFmtId="166" fontId="15" fillId="0" borderId="0" xfId="27" applyNumberFormat="1" applyAlignment="1">
      <alignment horizontal="center" vertical="center"/>
    </xf>
    <xf numFmtId="44" fontId="15" fillId="0" borderId="0" xfId="27" applyNumberFormat="1" applyAlignment="1">
      <alignment vertical="center"/>
    </xf>
    <xf numFmtId="0" fontId="24" fillId="13" borderId="48" xfId="6" applyFont="1" applyFill="1" applyBorder="1" applyAlignment="1">
      <alignment horizontal="center" vertical="center" wrapText="1"/>
    </xf>
    <xf numFmtId="0" fontId="24" fillId="13" borderId="35" xfId="6" applyFont="1" applyFill="1" applyBorder="1" applyAlignment="1">
      <alignment horizontal="center" vertical="center" wrapText="1"/>
    </xf>
    <xf numFmtId="0" fontId="24" fillId="13" borderId="35" xfId="6" applyFont="1" applyFill="1" applyBorder="1" applyAlignment="1">
      <alignment vertical="center" wrapText="1"/>
    </xf>
    <xf numFmtId="44" fontId="0" fillId="0" borderId="0" xfId="0" applyNumberFormat="1"/>
    <xf numFmtId="0" fontId="0" fillId="0" borderId="35" xfId="0" applyBorder="1"/>
    <xf numFmtId="4" fontId="35" fillId="27" borderId="10" xfId="0" applyNumberFormat="1" applyFont="1" applyFill="1" applyBorder="1"/>
    <xf numFmtId="0" fontId="37" fillId="0" borderId="0" xfId="25" applyFont="1" applyAlignment="1">
      <alignment horizontal="center" vertical="center"/>
    </xf>
    <xf numFmtId="0" fontId="38" fillId="0" borderId="0" xfId="25" applyFont="1" applyAlignment="1">
      <alignment horizontal="center" vertical="center"/>
    </xf>
    <xf numFmtId="3" fontId="39" fillId="13" borderId="35" xfId="24" applyNumberFormat="1" applyFont="1" applyFill="1" applyBorder="1" applyAlignment="1">
      <alignment horizontal="center" vertical="center" wrapText="1"/>
    </xf>
    <xf numFmtId="0" fontId="38" fillId="13" borderId="36" xfId="6" applyFont="1" applyFill="1" applyBorder="1" applyAlignment="1">
      <alignment horizontal="centerContinuous" vertical="center" wrapText="1"/>
    </xf>
    <xf numFmtId="0" fontId="38" fillId="13" borderId="31" xfId="6" applyFont="1" applyFill="1" applyBorder="1" applyAlignment="1">
      <alignment horizontal="centerContinuous" vertical="center" wrapText="1"/>
    </xf>
    <xf numFmtId="0" fontId="38" fillId="13" borderId="9" xfId="6" applyFont="1" applyFill="1" applyBorder="1" applyAlignment="1">
      <alignment horizontal="centerContinuous" vertical="center" wrapText="1"/>
    </xf>
    <xf numFmtId="0" fontId="38" fillId="13" borderId="35" xfId="6" applyFont="1" applyFill="1" applyBorder="1" applyAlignment="1">
      <alignment horizontal="centerContinuous" vertical="center" wrapText="1"/>
    </xf>
    <xf numFmtId="44" fontId="38" fillId="13" borderId="35" xfId="6" applyNumberFormat="1" applyFont="1" applyFill="1" applyBorder="1" applyAlignment="1">
      <alignment horizontal="centerContinuous" vertical="center" wrapText="1"/>
    </xf>
    <xf numFmtId="0" fontId="40" fillId="0" borderId="8" xfId="8" applyFont="1" applyBorder="1" applyAlignment="1">
      <alignment horizontal="center" vertical="center"/>
    </xf>
    <xf numFmtId="0" fontId="41" fillId="0" borderId="8" xfId="25" applyFont="1" applyBorder="1" applyAlignment="1">
      <alignment horizontal="center" vertical="center" wrapText="1"/>
    </xf>
    <xf numFmtId="0" fontId="42" fillId="0" borderId="8" xfId="0" applyFont="1" applyBorder="1" applyAlignment="1">
      <alignment horizontal="center" vertical="center" wrapText="1"/>
    </xf>
    <xf numFmtId="0" fontId="41" fillId="0" borderId="8" xfId="25" applyFont="1" applyBorder="1" applyAlignment="1">
      <alignment horizontal="center" vertical="center"/>
    </xf>
    <xf numFmtId="44" fontId="43" fillId="0" borderId="35" xfId="25" applyNumberFormat="1" applyFont="1" applyBorder="1" applyAlignment="1">
      <alignment horizontal="center" vertical="center"/>
    </xf>
    <xf numFmtId="0" fontId="41" fillId="0" borderId="35" xfId="25" applyFont="1" applyBorder="1" applyAlignment="1">
      <alignment horizontal="center" vertical="center"/>
    </xf>
    <xf numFmtId="0" fontId="43" fillId="0" borderId="35" xfId="25" applyFont="1" applyBorder="1" applyAlignment="1">
      <alignment horizontal="center" vertical="center"/>
    </xf>
    <xf numFmtId="164" fontId="43" fillId="0" borderId="35" xfId="25" applyNumberFormat="1" applyFont="1" applyBorder="1" applyAlignment="1">
      <alignment horizontal="center" vertical="center"/>
    </xf>
    <xf numFmtId="0" fontId="44" fillId="0" borderId="0" xfId="25" applyFont="1" applyAlignment="1">
      <alignment horizontal="center" vertical="center"/>
    </xf>
    <xf numFmtId="0" fontId="40" fillId="0" borderId="35" xfId="8" applyFont="1" applyBorder="1" applyAlignment="1">
      <alignment horizontal="center" vertical="center"/>
    </xf>
    <xf numFmtId="0" fontId="41" fillId="0" borderId="35" xfId="25" applyFont="1" applyBorder="1" applyAlignment="1">
      <alignment horizontal="center" vertical="center" wrapText="1"/>
    </xf>
    <xf numFmtId="0" fontId="42" fillId="0" borderId="35" xfId="0" applyFont="1" applyBorder="1" applyAlignment="1">
      <alignment horizontal="center" vertical="center" wrapText="1"/>
    </xf>
    <xf numFmtId="0" fontId="41" fillId="0" borderId="0" xfId="25" applyFont="1" applyAlignment="1">
      <alignment horizontal="center" vertical="center"/>
    </xf>
    <xf numFmtId="0" fontId="45" fillId="0" borderId="35" xfId="0" applyFont="1" applyBorder="1" applyAlignment="1">
      <alignment horizontal="center" vertical="center" wrapText="1"/>
    </xf>
    <xf numFmtId="0" fontId="41" fillId="0" borderId="35" xfId="0" applyFont="1" applyBorder="1" applyAlignment="1">
      <alignment horizontal="center" vertical="center"/>
    </xf>
    <xf numFmtId="0" fontId="45" fillId="0" borderId="35" xfId="0" applyFont="1" applyBorder="1" applyAlignment="1">
      <alignment horizontal="center" vertical="center"/>
    </xf>
    <xf numFmtId="44" fontId="46" fillId="0" borderId="35" xfId="0" applyNumberFormat="1" applyFont="1" applyBorder="1" applyAlignment="1">
      <alignment horizontal="center" vertical="center"/>
    </xf>
    <xf numFmtId="0" fontId="41" fillId="0" borderId="35" xfId="0" applyFont="1" applyBorder="1" applyAlignment="1">
      <alignment horizontal="center" vertical="center" wrapText="1"/>
    </xf>
    <xf numFmtId="44" fontId="46" fillId="0" borderId="48" xfId="0" applyNumberFormat="1" applyFont="1" applyBorder="1" applyAlignment="1">
      <alignment horizontal="center" vertical="center"/>
    </xf>
    <xf numFmtId="44" fontId="43" fillId="0" borderId="48" xfId="25" applyNumberFormat="1" applyFont="1" applyBorder="1" applyAlignment="1">
      <alignment horizontal="center" vertical="center"/>
    </xf>
    <xf numFmtId="0" fontId="41" fillId="0" borderId="48" xfId="25" applyFont="1" applyBorder="1" applyAlignment="1">
      <alignment horizontal="center" vertical="center"/>
    </xf>
    <xf numFmtId="44" fontId="43" fillId="0" borderId="8" xfId="25" applyNumberFormat="1" applyFont="1" applyBorder="1" applyAlignment="1">
      <alignment horizontal="center" vertical="center"/>
    </xf>
    <xf numFmtId="0" fontId="40" fillId="0" borderId="48" xfId="8" applyFont="1" applyBorder="1" applyAlignment="1">
      <alignment horizontal="center" vertical="center"/>
    </xf>
    <xf numFmtId="0" fontId="41" fillId="0" borderId="48" xfId="25" applyFont="1" applyBorder="1" applyAlignment="1">
      <alignment horizontal="center" vertical="center" wrapText="1"/>
    </xf>
    <xf numFmtId="0" fontId="42" fillId="0" borderId="48" xfId="0" applyFont="1" applyBorder="1" applyAlignment="1">
      <alignment horizontal="center" vertical="center" wrapText="1"/>
    </xf>
    <xf numFmtId="0" fontId="43" fillId="0" borderId="48" xfId="25" applyFont="1" applyBorder="1" applyAlignment="1">
      <alignment horizontal="center" vertical="center"/>
    </xf>
    <xf numFmtId="164" fontId="43" fillId="0" borderId="48" xfId="25" applyNumberFormat="1" applyFont="1" applyBorder="1" applyAlignment="1">
      <alignment horizontal="center" vertical="center"/>
    </xf>
    <xf numFmtId="0" fontId="47" fillId="0" borderId="25" xfId="8" applyFont="1" applyBorder="1" applyAlignment="1">
      <alignment horizontal="centerContinuous" vertical="center"/>
    </xf>
    <xf numFmtId="0" fontId="47" fillId="0" borderId="44" xfId="8" applyFont="1" applyBorder="1" applyAlignment="1">
      <alignment horizontal="centerContinuous" vertical="center"/>
    </xf>
    <xf numFmtId="0" fontId="38" fillId="0" borderId="44" xfId="25" applyFont="1" applyBorder="1" applyAlignment="1">
      <alignment horizontal="centerContinuous" vertical="center" wrapText="1"/>
    </xf>
    <xf numFmtId="0" fontId="38" fillId="0" borderId="44" xfId="25" applyFont="1" applyBorder="1" applyAlignment="1">
      <alignment horizontal="center" vertical="center" wrapText="1"/>
    </xf>
    <xf numFmtId="0" fontId="38" fillId="0" borderId="56" xfId="25" applyFont="1" applyBorder="1" applyAlignment="1">
      <alignment horizontal="center" vertical="center" wrapText="1"/>
    </xf>
    <xf numFmtId="44" fontId="38" fillId="0" borderId="25" xfId="25" applyNumberFormat="1" applyFont="1" applyBorder="1" applyAlignment="1">
      <alignment horizontal="center" vertical="center"/>
    </xf>
    <xf numFmtId="0" fontId="38" fillId="0" borderId="45" xfId="25" applyFont="1" applyBorder="1" applyAlignment="1">
      <alignment horizontal="center" vertical="center" wrapText="1"/>
    </xf>
    <xf numFmtId="0" fontId="48" fillId="0" borderId="0" xfId="25" applyFont="1" applyAlignment="1">
      <alignment horizontal="center" vertical="center"/>
    </xf>
    <xf numFmtId="0" fontId="47" fillId="0" borderId="0" xfId="8" applyFont="1" applyAlignment="1">
      <alignment horizontal="centerContinuous" vertical="center"/>
    </xf>
    <xf numFmtId="0" fontId="38" fillId="0" borderId="0" xfId="25" applyFont="1" applyAlignment="1">
      <alignment horizontal="centerContinuous" vertical="center" wrapText="1"/>
    </xf>
    <xf numFmtId="0" fontId="38" fillId="0" borderId="0" xfId="25" applyFont="1" applyAlignment="1">
      <alignment horizontal="center" vertical="center" wrapText="1"/>
    </xf>
    <xf numFmtId="44" fontId="38" fillId="0" borderId="0" xfId="25" applyNumberFormat="1" applyFont="1" applyAlignment="1">
      <alignment horizontal="center" vertical="center"/>
    </xf>
    <xf numFmtId="0" fontId="38" fillId="13" borderId="53" xfId="6" applyFont="1" applyFill="1" applyBorder="1" applyAlignment="1">
      <alignment horizontal="centerContinuous" vertical="center" wrapText="1"/>
    </xf>
    <xf numFmtId="0" fontId="38" fillId="13" borderId="54" xfId="6" applyFont="1" applyFill="1" applyBorder="1" applyAlignment="1">
      <alignment horizontal="centerContinuous" vertical="center" wrapText="1"/>
    </xf>
    <xf numFmtId="0" fontId="38" fillId="13" borderId="54" xfId="6" applyFont="1" applyFill="1" applyBorder="1" applyAlignment="1">
      <alignment horizontal="center" vertical="center" wrapText="1"/>
    </xf>
    <xf numFmtId="44" fontId="38" fillId="13" borderId="54" xfId="6" applyNumberFormat="1" applyFont="1" applyFill="1" applyBorder="1" applyAlignment="1">
      <alignment horizontal="centerContinuous" vertical="center" wrapText="1"/>
    </xf>
    <xf numFmtId="0" fontId="38" fillId="13" borderId="49" xfId="6" applyFont="1" applyFill="1" applyBorder="1" applyAlignment="1">
      <alignment horizontal="centerContinuous" vertical="center" wrapText="1"/>
    </xf>
    <xf numFmtId="0" fontId="40" fillId="0" borderId="35" xfId="8" applyFont="1" applyBorder="1" applyAlignment="1">
      <alignment horizontal="center" vertical="center" wrapText="1"/>
    </xf>
    <xf numFmtId="44" fontId="41" fillId="0" borderId="35" xfId="25" applyNumberFormat="1" applyFont="1" applyBorder="1" applyAlignment="1">
      <alignment horizontal="center" vertical="center"/>
    </xf>
    <xf numFmtId="3" fontId="45" fillId="0" borderId="35" xfId="25" applyNumberFormat="1" applyFont="1" applyBorder="1" applyAlignment="1">
      <alignment horizontal="center" vertical="center"/>
    </xf>
    <xf numFmtId="44" fontId="45" fillId="0" borderId="35" xfId="25" applyNumberFormat="1" applyFont="1" applyBorder="1" applyAlignment="1">
      <alignment horizontal="center" vertical="center"/>
    </xf>
    <xf numFmtId="0" fontId="45" fillId="0" borderId="35" xfId="25" applyFont="1" applyBorder="1" applyAlignment="1">
      <alignment horizontal="center" vertical="center"/>
    </xf>
    <xf numFmtId="0" fontId="45" fillId="0" borderId="35" xfId="25" applyFont="1" applyBorder="1" applyAlignment="1">
      <alignment horizontal="center" vertical="center" wrapText="1"/>
    </xf>
    <xf numFmtId="0" fontId="40" fillId="0" borderId="48" xfId="8" applyFont="1" applyBorder="1" applyAlignment="1">
      <alignment horizontal="center" vertical="center" wrapText="1"/>
    </xf>
    <xf numFmtId="44" fontId="41" fillId="0" borderId="48" xfId="25" applyNumberFormat="1" applyFont="1" applyBorder="1" applyAlignment="1">
      <alignment horizontal="center" vertical="center"/>
    </xf>
    <xf numFmtId="3" fontId="45" fillId="0" borderId="48" xfId="25" applyNumberFormat="1" applyFont="1" applyBorder="1" applyAlignment="1">
      <alignment horizontal="center" vertical="center"/>
    </xf>
    <xf numFmtId="44" fontId="45" fillId="0" borderId="48" xfId="25" applyNumberFormat="1" applyFont="1" applyBorder="1" applyAlignment="1">
      <alignment horizontal="center" vertical="center"/>
    </xf>
    <xf numFmtId="0" fontId="39" fillId="0" borderId="25" xfId="8" applyFont="1" applyBorder="1" applyAlignment="1">
      <alignment horizontal="centerContinuous" vertical="center"/>
    </xf>
    <xf numFmtId="0" fontId="39" fillId="0" borderId="44" xfId="8" applyFont="1" applyBorder="1" applyAlignment="1">
      <alignment horizontal="centerContinuous" vertical="center"/>
    </xf>
    <xf numFmtId="0" fontId="39" fillId="0" borderId="44" xfId="8" applyFont="1" applyBorder="1" applyAlignment="1">
      <alignment horizontal="centerContinuous" vertical="center" wrapText="1"/>
    </xf>
    <xf numFmtId="0" fontId="34" fillId="0" borderId="44" xfId="8" applyFont="1" applyBorder="1" applyAlignment="1">
      <alignment horizontal="centerContinuous" vertical="center"/>
    </xf>
    <xf numFmtId="44" fontId="34" fillId="0" borderId="44" xfId="25" applyNumberFormat="1" applyFont="1" applyBorder="1" applyAlignment="1">
      <alignment horizontal="center" vertical="center"/>
    </xf>
    <xf numFmtId="0" fontId="50" fillId="0" borderId="0" xfId="25" applyFont="1" applyAlignment="1">
      <alignment horizontal="center" vertical="center"/>
    </xf>
    <xf numFmtId="0" fontId="39" fillId="13" borderId="36" xfId="8" applyFont="1" applyFill="1" applyBorder="1" applyAlignment="1">
      <alignment horizontal="centerContinuous" vertical="center"/>
    </xf>
    <xf numFmtId="0" fontId="39" fillId="13" borderId="31" xfId="8" applyFont="1" applyFill="1" applyBorder="1" applyAlignment="1">
      <alignment horizontal="centerContinuous" vertical="center"/>
    </xf>
    <xf numFmtId="0" fontId="39" fillId="13" borderId="31" xfId="8" applyFont="1" applyFill="1" applyBorder="1" applyAlignment="1">
      <alignment horizontal="centerContinuous" vertical="center" wrapText="1"/>
    </xf>
    <xf numFmtId="44" fontId="39" fillId="13" borderId="31" xfId="8" applyNumberFormat="1" applyFont="1" applyFill="1" applyBorder="1" applyAlignment="1">
      <alignment horizontal="centerContinuous" vertical="center"/>
    </xf>
    <xf numFmtId="0" fontId="39" fillId="13" borderId="9" xfId="8" applyFont="1" applyFill="1" applyBorder="1" applyAlignment="1">
      <alignment horizontal="centerContinuous" vertical="center"/>
    </xf>
    <xf numFmtId="0" fontId="51" fillId="0" borderId="0" xfId="25" applyFont="1" applyAlignment="1">
      <alignment horizontal="center" vertical="center"/>
    </xf>
    <xf numFmtId="0" fontId="41" fillId="3" borderId="35" xfId="6" applyFont="1" applyFill="1" applyBorder="1" applyAlignment="1">
      <alignment horizontal="center" vertical="center" wrapText="1"/>
    </xf>
    <xf numFmtId="44" fontId="41" fillId="3" borderId="35" xfId="24" applyNumberFormat="1" applyFont="1" applyFill="1" applyBorder="1" applyAlignment="1">
      <alignment horizontal="center" vertical="center" wrapText="1"/>
    </xf>
    <xf numFmtId="3" fontId="41" fillId="0" borderId="35" xfId="25" applyNumberFormat="1" applyFont="1" applyBorder="1" applyAlignment="1">
      <alignment horizontal="center" vertical="center"/>
    </xf>
    <xf numFmtId="0" fontId="42" fillId="27" borderId="35" xfId="0" applyFont="1" applyFill="1" applyBorder="1" applyAlignment="1">
      <alignment horizontal="center" vertical="center" wrapText="1"/>
    </xf>
    <xf numFmtId="3" fontId="41" fillId="0" borderId="48" xfId="25" applyNumberFormat="1" applyFont="1" applyBorder="1" applyAlignment="1">
      <alignment horizontal="center" vertical="center"/>
    </xf>
    <xf numFmtId="0" fontId="38" fillId="0" borderId="32" xfId="25" applyFont="1" applyBorder="1" applyAlignment="1">
      <alignment horizontal="centerContinuous" vertical="center" wrapText="1"/>
    </xf>
    <xf numFmtId="0" fontId="38" fillId="0" borderId="32" xfId="25" applyFont="1" applyBorder="1" applyAlignment="1">
      <alignment horizontal="centerContinuous" vertical="center"/>
    </xf>
    <xf numFmtId="44" fontId="38" fillId="0" borderId="24" xfId="25" applyNumberFormat="1" applyFont="1" applyBorder="1" applyAlignment="1">
      <alignment horizontal="center" vertical="center"/>
    </xf>
    <xf numFmtId="0" fontId="51" fillId="0" borderId="29" xfId="25" applyFont="1" applyBorder="1" applyAlignment="1">
      <alignment horizontal="center" vertical="center" wrapText="1"/>
    </xf>
    <xf numFmtId="0" fontId="39" fillId="13" borderId="26" xfId="8" applyFont="1" applyFill="1" applyBorder="1" applyAlignment="1">
      <alignment horizontal="centerContinuous" vertical="center" wrapText="1"/>
    </xf>
    <xf numFmtId="0" fontId="39" fillId="13" borderId="17" xfId="8" applyFont="1" applyFill="1" applyBorder="1" applyAlignment="1">
      <alignment horizontal="centerContinuous" vertical="center" wrapText="1"/>
    </xf>
    <xf numFmtId="0" fontId="38" fillId="13" borderId="17" xfId="25" applyFont="1" applyFill="1" applyBorder="1" applyAlignment="1">
      <alignment horizontal="centerContinuous" vertical="center" wrapText="1"/>
    </xf>
    <xf numFmtId="0" fontId="38" fillId="13" borderId="17" xfId="25" applyFont="1" applyFill="1" applyBorder="1" applyAlignment="1">
      <alignment horizontal="centerContinuous" vertical="center"/>
    </xf>
    <xf numFmtId="44" fontId="38" fillId="13" borderId="17" xfId="25" applyNumberFormat="1" applyFont="1" applyFill="1" applyBorder="1" applyAlignment="1">
      <alignment horizontal="centerContinuous" vertical="center"/>
    </xf>
    <xf numFmtId="0" fontId="38" fillId="13" borderId="27" xfId="25" applyFont="1" applyFill="1" applyBorder="1" applyAlignment="1">
      <alignment horizontal="centerContinuous" vertical="center" wrapText="1"/>
    </xf>
    <xf numFmtId="0" fontId="44" fillId="0" borderId="57" xfId="6" applyFont="1" applyBorder="1" applyAlignment="1">
      <alignment horizontal="centerContinuous" vertical="center" wrapText="1"/>
    </xf>
    <xf numFmtId="0" fontId="44" fillId="0" borderId="58" xfId="6" applyFont="1" applyBorder="1" applyAlignment="1">
      <alignment horizontal="centerContinuous" vertical="center" wrapText="1"/>
    </xf>
    <xf numFmtId="0" fontId="44" fillId="0" borderId="58" xfId="6" applyFont="1" applyBorder="1" applyAlignment="1">
      <alignment horizontal="left" vertical="center" wrapText="1"/>
    </xf>
    <xf numFmtId="0" fontId="44" fillId="0" borderId="58" xfId="6" applyFont="1" applyBorder="1" applyAlignment="1">
      <alignment horizontal="center" vertical="center" wrapText="1"/>
    </xf>
    <xf numFmtId="0" fontId="44" fillId="0" borderId="43" xfId="6" applyFont="1" applyBorder="1" applyAlignment="1">
      <alignment horizontal="center" vertical="center" wrapText="1"/>
    </xf>
    <xf numFmtId="0" fontId="41" fillId="0" borderId="55" xfId="0" applyFont="1" applyBorder="1" applyAlignment="1">
      <alignment horizontal="center" vertical="center" wrapText="1"/>
    </xf>
    <xf numFmtId="0" fontId="41" fillId="0" borderId="8" xfId="0" applyFont="1" applyBorder="1" applyAlignment="1" applyProtection="1">
      <alignment horizontal="center" vertical="center" wrapText="1"/>
      <protection locked="0"/>
    </xf>
    <xf numFmtId="0" fontId="41" fillId="0" borderId="8" xfId="0" applyFont="1" applyBorder="1" applyAlignment="1">
      <alignment horizontal="center" vertical="center"/>
    </xf>
    <xf numFmtId="44" fontId="41" fillId="0" borderId="8" xfId="0" applyNumberFormat="1" applyFont="1" applyBorder="1" applyAlignment="1">
      <alignment horizontal="right" vertical="center"/>
    </xf>
    <xf numFmtId="164" fontId="41" fillId="0" borderId="8" xfId="25" applyNumberFormat="1" applyFont="1" applyBorder="1" applyAlignment="1">
      <alignment vertical="center"/>
    </xf>
    <xf numFmtId="0" fontId="41" fillId="0" borderId="35" xfId="0" applyFont="1" applyBorder="1" applyAlignment="1" applyProtection="1">
      <alignment horizontal="center" vertical="center" wrapText="1"/>
      <protection locked="0"/>
    </xf>
    <xf numFmtId="44" fontId="41" fillId="0" borderId="35" xfId="0" applyNumberFormat="1" applyFont="1" applyBorder="1" applyAlignment="1">
      <alignment horizontal="right" vertical="center"/>
    </xf>
    <xf numFmtId="0" fontId="40" fillId="0" borderId="31" xfId="8" applyFont="1" applyBorder="1" applyAlignment="1">
      <alignment horizontal="center" vertical="center"/>
    </xf>
    <xf numFmtId="0" fontId="53" fillId="0" borderId="31" xfId="8" applyFont="1" applyBorder="1" applyAlignment="1">
      <alignment horizontal="centerContinuous" vertical="center"/>
    </xf>
    <xf numFmtId="0" fontId="40" fillId="0" borderId="31" xfId="8" applyFont="1" applyBorder="1" applyAlignment="1">
      <alignment horizontal="centerContinuous" vertical="center"/>
    </xf>
    <xf numFmtId="0" fontId="40" fillId="0" borderId="31" xfId="8" applyFont="1" applyBorder="1" applyAlignment="1">
      <alignment horizontal="center" vertical="center" wrapText="1"/>
    </xf>
    <xf numFmtId="0" fontId="40" fillId="0" borderId="31" xfId="8" applyFont="1" applyBorder="1" applyAlignment="1">
      <alignment horizontal="centerContinuous" vertical="center" wrapText="1"/>
    </xf>
    <xf numFmtId="44" fontId="40" fillId="0" borderId="31" xfId="8" applyNumberFormat="1" applyFont="1" applyBorder="1" applyAlignment="1">
      <alignment vertical="center"/>
    </xf>
    <xf numFmtId="0" fontId="40" fillId="0" borderId="31" xfId="8" applyFont="1" applyBorder="1" applyAlignment="1">
      <alignment vertical="center"/>
    </xf>
    <xf numFmtId="0" fontId="41" fillId="3" borderId="35" xfId="0" applyFont="1" applyFill="1" applyBorder="1" applyAlignment="1" applyProtection="1">
      <alignment horizontal="center" vertical="center" wrapText="1"/>
      <protection locked="0"/>
    </xf>
    <xf numFmtId="44" fontId="41" fillId="0" borderId="35" xfId="0" applyNumberFormat="1" applyFont="1" applyBorder="1" applyAlignment="1">
      <alignment horizontal="center" vertical="center" wrapText="1"/>
    </xf>
    <xf numFmtId="164" fontId="41" fillId="0" borderId="35" xfId="25" applyNumberFormat="1" applyFont="1" applyBorder="1" applyAlignment="1">
      <alignment vertical="center"/>
    </xf>
    <xf numFmtId="0" fontId="44" fillId="0" borderId="36" xfId="27" applyFont="1" applyBorder="1" applyAlignment="1">
      <alignment horizontal="centerContinuous" vertical="center"/>
    </xf>
    <xf numFmtId="0" fontId="44" fillId="0" borderId="31" xfId="27" applyFont="1" applyBorder="1" applyAlignment="1">
      <alignment horizontal="centerContinuous" vertical="center"/>
    </xf>
    <xf numFmtId="0" fontId="44" fillId="0" borderId="31" xfId="27" applyFont="1" applyBorder="1" applyAlignment="1">
      <alignment horizontal="center" vertical="center" wrapText="1"/>
    </xf>
    <xf numFmtId="0" fontId="44" fillId="0" borderId="31" xfId="27" applyFont="1" applyBorder="1" applyAlignment="1">
      <alignment horizontal="centerContinuous" vertical="center" wrapText="1"/>
    </xf>
    <xf numFmtId="0" fontId="44" fillId="0" borderId="31" xfId="27" applyFont="1" applyBorder="1" applyAlignment="1">
      <alignment horizontal="center" vertical="center"/>
    </xf>
    <xf numFmtId="44" fontId="44" fillId="0" borderId="31" xfId="27" applyNumberFormat="1" applyFont="1" applyBorder="1" applyAlignment="1">
      <alignment vertical="center"/>
    </xf>
    <xf numFmtId="0" fontId="44" fillId="0" borderId="9" xfId="27" applyFont="1" applyBorder="1" applyAlignment="1">
      <alignment horizontal="center" vertical="center"/>
    </xf>
    <xf numFmtId="0" fontId="41" fillId="0" borderId="35" xfId="27" applyFont="1" applyBorder="1" applyAlignment="1" applyProtection="1">
      <alignment horizontal="center" vertical="center" wrapText="1"/>
      <protection locked="0"/>
    </xf>
    <xf numFmtId="0" fontId="41" fillId="0" borderId="35" xfId="27" applyFont="1" applyBorder="1" applyAlignment="1">
      <alignment horizontal="center" vertical="center" wrapText="1"/>
    </xf>
    <xf numFmtId="44" fontId="41" fillId="0" borderId="35" xfId="27" applyNumberFormat="1" applyFont="1" applyBorder="1" applyAlignment="1">
      <alignment horizontal="center" vertical="center" wrapText="1"/>
    </xf>
    <xf numFmtId="0" fontId="45" fillId="0" borderId="35" xfId="27" applyFont="1" applyBorder="1" applyAlignment="1" applyProtection="1">
      <alignment horizontal="center" vertical="center" wrapText="1"/>
      <protection locked="0"/>
    </xf>
    <xf numFmtId="0" fontId="41" fillId="0" borderId="48" xfId="27" applyFont="1" applyBorder="1" applyAlignment="1">
      <alignment horizontal="center" vertical="center" wrapText="1"/>
    </xf>
    <xf numFmtId="44" fontId="41" fillId="0" borderId="48" xfId="27" applyNumberFormat="1" applyFont="1" applyBorder="1" applyAlignment="1">
      <alignment horizontal="center" vertical="center" wrapText="1"/>
    </xf>
    <xf numFmtId="0" fontId="53" fillId="0" borderId="24" xfId="8" applyFont="1" applyBorder="1" applyAlignment="1">
      <alignment horizontal="centerContinuous" vertical="center"/>
    </xf>
    <xf numFmtId="0" fontId="53" fillId="0" borderId="32" xfId="8" applyFont="1" applyBorder="1" applyAlignment="1">
      <alignment horizontal="centerContinuous" vertical="center"/>
    </xf>
    <xf numFmtId="0" fontId="44" fillId="0" borderId="32" xfId="25" applyFont="1" applyBorder="1" applyAlignment="1">
      <alignment horizontal="centerContinuous" vertical="center"/>
    </xf>
    <xf numFmtId="0" fontId="44" fillId="0" borderId="32" xfId="25" applyFont="1" applyBorder="1" applyAlignment="1">
      <alignment horizontal="centerContinuous" wrapText="1"/>
    </xf>
    <xf numFmtId="0" fontId="44" fillId="0" borderId="32" xfId="25" applyFont="1" applyBorder="1" applyAlignment="1">
      <alignment horizontal="centerContinuous"/>
    </xf>
    <xf numFmtId="0" fontId="44" fillId="0" borderId="32" xfId="25" applyFont="1" applyBorder="1" applyAlignment="1">
      <alignment horizontal="center" vertical="center"/>
    </xf>
    <xf numFmtId="164" fontId="44" fillId="0" borderId="24" xfId="25" applyNumberFormat="1" applyFont="1" applyBorder="1" applyAlignment="1">
      <alignment vertical="center"/>
    </xf>
    <xf numFmtId="0" fontId="44" fillId="0" borderId="29" xfId="25" applyFont="1" applyBorder="1" applyAlignment="1">
      <alignment horizontal="center" vertical="center"/>
    </xf>
    <xf numFmtId="0" fontId="38" fillId="0" borderId="13" xfId="6" applyFont="1" applyBorder="1" applyAlignment="1">
      <alignment horizontal="center" vertical="center" wrapText="1"/>
    </xf>
    <xf numFmtId="0" fontId="38" fillId="0" borderId="55" xfId="6" applyFont="1" applyBorder="1" applyAlignment="1">
      <alignment horizontal="center" vertical="center" wrapText="1"/>
    </xf>
    <xf numFmtId="44" fontId="38" fillId="0" borderId="55" xfId="6" applyNumberFormat="1" applyFont="1" applyBorder="1" applyAlignment="1">
      <alignment horizontal="center" vertical="center" wrapText="1"/>
    </xf>
    <xf numFmtId="0" fontId="38" fillId="0" borderId="10" xfId="6" applyFont="1" applyBorder="1" applyAlignment="1">
      <alignment horizontal="center" vertical="center" wrapText="1"/>
    </xf>
    <xf numFmtId="44" fontId="38" fillId="13" borderId="31" xfId="6" applyNumberFormat="1" applyFont="1" applyFill="1" applyBorder="1" applyAlignment="1">
      <alignment horizontal="centerContinuous" vertical="center" wrapText="1"/>
    </xf>
    <xf numFmtId="49" fontId="45" fillId="0" borderId="35" xfId="0" applyNumberFormat="1" applyFont="1" applyBorder="1" applyAlignment="1">
      <alignment horizontal="center" vertical="center" wrapText="1"/>
    </xf>
    <xf numFmtId="164" fontId="41" fillId="0" borderId="35" xfId="25" applyNumberFormat="1" applyFont="1" applyBorder="1" applyAlignment="1">
      <alignment horizontal="center" vertical="center" wrapText="1"/>
    </xf>
    <xf numFmtId="44" fontId="45" fillId="0" borderId="35" xfId="24" applyNumberFormat="1" applyFont="1" applyFill="1" applyBorder="1" applyAlignment="1">
      <alignment horizontal="center" vertical="center"/>
    </xf>
    <xf numFmtId="3" fontId="41" fillId="0" borderId="35" xfId="11" applyNumberFormat="1" applyFont="1" applyBorder="1" applyAlignment="1">
      <alignment horizontal="center" vertical="center" wrapText="1"/>
    </xf>
    <xf numFmtId="49" fontId="45" fillId="0" borderId="48" xfId="0" applyNumberFormat="1" applyFont="1" applyBorder="1" applyAlignment="1">
      <alignment horizontal="center" vertical="center" wrapText="1"/>
    </xf>
    <xf numFmtId="3" fontId="41" fillId="0" borderId="48" xfId="11" applyNumberFormat="1" applyFont="1" applyBorder="1" applyAlignment="1">
      <alignment horizontal="center" vertical="center" wrapText="1"/>
    </xf>
    <xf numFmtId="0" fontId="41" fillId="3" borderId="48" xfId="6" applyFont="1" applyFill="1" applyBorder="1" applyAlignment="1">
      <alignment horizontal="center" vertical="center" wrapText="1"/>
    </xf>
    <xf numFmtId="44" fontId="41" fillId="3" borderId="48" xfId="24" applyNumberFormat="1" applyFont="1" applyFill="1" applyBorder="1" applyAlignment="1">
      <alignment horizontal="center" vertical="center" wrapText="1"/>
    </xf>
    <xf numFmtId="164" fontId="41" fillId="0" borderId="48" xfId="25" applyNumberFormat="1" applyFont="1" applyBorder="1" applyAlignment="1">
      <alignment horizontal="center" vertical="center" wrapText="1"/>
    </xf>
    <xf numFmtId="0" fontId="39" fillId="0" borderId="56" xfId="8" applyFont="1" applyBorder="1" applyAlignment="1">
      <alignment horizontal="centerContinuous" vertical="center"/>
    </xf>
    <xf numFmtId="44" fontId="38" fillId="0" borderId="25" xfId="25" applyNumberFormat="1" applyFont="1" applyBorder="1" applyAlignment="1">
      <alignment vertical="center"/>
    </xf>
    <xf numFmtId="0" fontId="51" fillId="0" borderId="45" xfId="25" applyFont="1" applyBorder="1" applyAlignment="1">
      <alignment horizontal="center" vertical="center" wrapText="1"/>
    </xf>
    <xf numFmtId="0" fontId="49" fillId="0" borderId="0" xfId="8" applyFont="1" applyAlignment="1">
      <alignment horizontal="center" vertical="center"/>
    </xf>
    <xf numFmtId="0" fontId="50" fillId="0" borderId="0" xfId="25" applyFont="1" applyAlignment="1">
      <alignment horizontal="center" vertical="center" wrapText="1"/>
    </xf>
    <xf numFmtId="44" fontId="50" fillId="0" borderId="0" xfId="25" applyNumberFormat="1" applyFont="1" applyAlignment="1">
      <alignment horizontal="center" vertical="center"/>
    </xf>
    <xf numFmtId="3" fontId="50" fillId="0" borderId="0" xfId="25" applyNumberFormat="1" applyFont="1" applyAlignment="1">
      <alignment horizontal="center" vertical="center"/>
    </xf>
    <xf numFmtId="0" fontId="39" fillId="13" borderId="24" xfId="8" applyFont="1" applyFill="1" applyBorder="1" applyAlignment="1">
      <alignment horizontal="centerContinuous" vertical="center"/>
    </xf>
    <xf numFmtId="0" fontId="39" fillId="13" borderId="32" xfId="8" applyFont="1" applyFill="1" applyBorder="1" applyAlignment="1">
      <alignment horizontal="centerContinuous" vertical="center"/>
    </xf>
    <xf numFmtId="0" fontId="39" fillId="13" borderId="32" xfId="8" applyFont="1" applyFill="1" applyBorder="1" applyAlignment="1">
      <alignment horizontal="centerContinuous" vertical="center" wrapText="1"/>
    </xf>
    <xf numFmtId="0" fontId="39" fillId="13" borderId="29" xfId="8" applyFont="1" applyFill="1" applyBorder="1" applyAlignment="1">
      <alignment horizontal="centerContinuous" vertical="center"/>
    </xf>
    <xf numFmtId="0" fontId="40" fillId="0" borderId="8" xfId="8" applyFont="1" applyBorder="1" applyAlignment="1">
      <alignment horizontal="center" vertical="center" wrapText="1"/>
    </xf>
    <xf numFmtId="44" fontId="41" fillId="0" borderId="8" xfId="25" applyNumberFormat="1" applyFont="1" applyBorder="1" applyAlignment="1">
      <alignment horizontal="center" vertical="center"/>
    </xf>
    <xf numFmtId="3" fontId="41" fillId="0" borderId="8" xfId="25" applyNumberFormat="1" applyFont="1" applyBorder="1" applyAlignment="1">
      <alignment horizontal="center" vertical="center"/>
    </xf>
    <xf numFmtId="44" fontId="41" fillId="0" borderId="35" xfId="26" applyFont="1" applyFill="1" applyBorder="1" applyAlignment="1">
      <alignment horizontal="center" vertical="center"/>
    </xf>
    <xf numFmtId="0" fontId="40" fillId="0" borderId="35" xfId="14" applyFont="1" applyBorder="1" applyAlignment="1">
      <alignment horizontal="center" vertical="center"/>
    </xf>
    <xf numFmtId="0" fontId="41" fillId="0" borderId="35" xfId="4" applyFont="1" applyBorder="1" applyAlignment="1">
      <alignment horizontal="center" vertical="center"/>
    </xf>
    <xf numFmtId="44" fontId="41" fillId="0" borderId="35" xfId="0" applyNumberFormat="1" applyFont="1" applyBorder="1" applyAlignment="1">
      <alignment horizontal="center" vertical="center"/>
    </xf>
    <xf numFmtId="0" fontId="40" fillId="0" borderId="35" xfId="4" applyFont="1" applyBorder="1" applyAlignment="1">
      <alignment horizontal="center" vertical="center"/>
    </xf>
    <xf numFmtId="0" fontId="42" fillId="0" borderId="35" xfId="0" applyFont="1" applyBorder="1" applyAlignment="1">
      <alignment horizontal="center" vertical="center"/>
    </xf>
    <xf numFmtId="0" fontId="45" fillId="0" borderId="48" xfId="0" applyFont="1" applyBorder="1" applyAlignment="1">
      <alignment horizontal="center" vertical="center" wrapText="1"/>
    </xf>
    <xf numFmtId="0" fontId="52" fillId="0" borderId="24" xfId="8" applyFont="1" applyBorder="1" applyAlignment="1">
      <alignment horizontal="centerContinuous" vertical="center" wrapText="1"/>
    </xf>
    <xf numFmtId="0" fontId="52" fillId="0" borderId="32" xfId="8" applyFont="1" applyBorder="1" applyAlignment="1">
      <alignment horizontal="centerContinuous" vertical="center" wrapText="1"/>
    </xf>
    <xf numFmtId="0" fontId="51" fillId="0" borderId="32" xfId="25" applyFont="1" applyBorder="1" applyAlignment="1">
      <alignment horizontal="centerContinuous" vertical="center" wrapText="1"/>
    </xf>
    <xf numFmtId="0" fontId="39" fillId="13" borderId="26" xfId="8" applyFont="1" applyFill="1" applyBorder="1" applyAlignment="1">
      <alignment horizontal="centerContinuous" vertical="center"/>
    </xf>
    <xf numFmtId="0" fontId="39" fillId="13" borderId="17" xfId="8" applyFont="1" applyFill="1" applyBorder="1" applyAlignment="1">
      <alignment horizontal="centerContinuous" vertical="center"/>
    </xf>
    <xf numFmtId="0" fontId="39" fillId="13" borderId="27" xfId="8" applyFont="1" applyFill="1" applyBorder="1" applyAlignment="1">
      <alignment horizontal="centerContinuous" vertical="center"/>
    </xf>
    <xf numFmtId="44" fontId="41" fillId="0" borderId="0" xfId="25" applyNumberFormat="1" applyFont="1" applyAlignment="1">
      <alignment horizontal="center" vertical="center"/>
    </xf>
    <xf numFmtId="0" fontId="40" fillId="0" borderId="3" xfId="8" applyFont="1" applyBorder="1" applyAlignment="1">
      <alignment horizontal="center" vertical="center" wrapText="1"/>
    </xf>
    <xf numFmtId="0" fontId="40" fillId="0" borderId="4" xfId="8" applyFont="1" applyBorder="1" applyAlignment="1">
      <alignment horizontal="center" vertical="center" wrapText="1"/>
    </xf>
    <xf numFmtId="0" fontId="41" fillId="0" borderId="4" xfId="25" applyFont="1" applyBorder="1" applyAlignment="1">
      <alignment horizontal="center" vertical="center" wrapText="1"/>
    </xf>
    <xf numFmtId="0" fontId="42" fillId="27" borderId="4" xfId="27" applyFont="1" applyFill="1" applyBorder="1" applyAlignment="1">
      <alignment horizontal="center" vertical="center" wrapText="1"/>
    </xf>
    <xf numFmtId="0" fontId="41" fillId="3" borderId="4" xfId="6" applyFont="1" applyFill="1" applyBorder="1" applyAlignment="1">
      <alignment horizontal="center" vertical="center" wrapText="1"/>
    </xf>
    <xf numFmtId="0" fontId="41" fillId="0" borderId="4" xfId="25" applyFont="1" applyBorder="1" applyAlignment="1">
      <alignment horizontal="center" vertical="center"/>
    </xf>
    <xf numFmtId="44" fontId="41" fillId="0" borderId="4" xfId="25" applyNumberFormat="1" applyFont="1" applyBorder="1" applyAlignment="1">
      <alignment horizontal="center" vertical="center"/>
    </xf>
    <xf numFmtId="3" fontId="41" fillId="0" borderId="4" xfId="25" applyNumberFormat="1" applyFont="1" applyBorder="1" applyAlignment="1">
      <alignment horizontal="center" vertical="center"/>
    </xf>
    <xf numFmtId="0" fontId="40" fillId="0" borderId="5" xfId="8" applyFont="1" applyBorder="1" applyAlignment="1">
      <alignment horizontal="center" vertical="center" wrapText="1"/>
    </xf>
    <xf numFmtId="0" fontId="42" fillId="27" borderId="35" xfId="27" applyFont="1" applyFill="1" applyBorder="1" applyAlignment="1">
      <alignment horizontal="center" vertical="center" wrapText="1"/>
    </xf>
    <xf numFmtId="0" fontId="42" fillId="0" borderId="35" xfId="27" applyFont="1" applyBorder="1" applyAlignment="1">
      <alignment horizontal="center" vertical="center" wrapText="1"/>
    </xf>
    <xf numFmtId="0" fontId="41" fillId="0" borderId="35" xfId="6" applyFont="1" applyBorder="1" applyAlignment="1">
      <alignment horizontal="center" vertical="center" wrapText="1"/>
    </xf>
    <xf numFmtId="3" fontId="41" fillId="3" borderId="35" xfId="25" applyNumberFormat="1" applyFont="1" applyFill="1" applyBorder="1" applyAlignment="1">
      <alignment horizontal="center" vertical="center" wrapText="1"/>
    </xf>
    <xf numFmtId="3" fontId="41" fillId="0" borderId="35" xfId="25" applyNumberFormat="1" applyFont="1" applyBorder="1" applyAlignment="1">
      <alignment horizontal="center" vertical="center" wrapText="1"/>
    </xf>
    <xf numFmtId="0" fontId="40" fillId="0" borderId="60" xfId="8" applyFont="1" applyBorder="1" applyAlignment="1">
      <alignment horizontal="center" vertical="center" wrapText="1"/>
    </xf>
    <xf numFmtId="0" fontId="52" fillId="0" borderId="25" xfId="8" applyFont="1" applyBorder="1" applyAlignment="1">
      <alignment horizontal="centerContinuous" vertical="center" wrapText="1"/>
    </xf>
    <xf numFmtId="0" fontId="52" fillId="0" borderId="44" xfId="8" applyFont="1" applyBorder="1" applyAlignment="1">
      <alignment horizontal="centerContinuous" vertical="center" wrapText="1"/>
    </xf>
    <xf numFmtId="0" fontId="51" fillId="0" borderId="44" xfId="25" applyFont="1" applyBorder="1" applyAlignment="1">
      <alignment horizontal="centerContinuous" vertical="center" wrapText="1"/>
    </xf>
    <xf numFmtId="0" fontId="38" fillId="0" borderId="44" xfId="25" applyFont="1" applyBorder="1" applyAlignment="1">
      <alignment horizontal="centerContinuous" vertical="center"/>
    </xf>
    <xf numFmtId="0" fontId="38" fillId="0" borderId="56" xfId="25" applyFont="1" applyBorder="1" applyAlignment="1">
      <alignment horizontal="centerContinuous" vertical="center"/>
    </xf>
    <xf numFmtId="0" fontId="49" fillId="0" borderId="0" xfId="8" applyFont="1" applyAlignment="1">
      <alignment horizontal="centerContinuous" vertical="center" wrapText="1"/>
    </xf>
    <xf numFmtId="0" fontId="50" fillId="0" borderId="0" xfId="25" applyFont="1" applyAlignment="1">
      <alignment horizontal="centerContinuous" vertical="center" wrapText="1"/>
    </xf>
    <xf numFmtId="0" fontId="48" fillId="0" borderId="0" xfId="25" applyFont="1" applyAlignment="1">
      <alignment horizontal="centerContinuous" vertical="center" wrapText="1"/>
    </xf>
    <xf numFmtId="0" fontId="48" fillId="0" borderId="0" xfId="25" applyFont="1" applyAlignment="1">
      <alignment horizontal="centerContinuous" vertical="center"/>
    </xf>
    <xf numFmtId="44" fontId="48" fillId="0" borderId="0" xfId="25" applyNumberFormat="1" applyFont="1" applyAlignment="1">
      <alignment horizontal="center" vertical="center"/>
    </xf>
    <xf numFmtId="0" fontId="40" fillId="0" borderId="12" xfId="8" applyFont="1" applyBorder="1" applyAlignment="1">
      <alignment horizontal="center" vertical="center" wrapText="1"/>
    </xf>
    <xf numFmtId="44" fontId="41" fillId="0" borderId="8" xfId="26" applyFont="1" applyBorder="1" applyAlignment="1">
      <alignment horizontal="center" vertical="center"/>
    </xf>
    <xf numFmtId="3" fontId="41" fillId="0" borderId="8" xfId="26" applyNumberFormat="1" applyFont="1" applyFill="1" applyBorder="1" applyAlignment="1">
      <alignment horizontal="center" vertical="center"/>
    </xf>
    <xf numFmtId="0" fontId="41" fillId="0" borderId="11" xfId="25" applyFont="1" applyBorder="1" applyAlignment="1">
      <alignment horizontal="center" vertical="center" wrapText="1"/>
    </xf>
    <xf numFmtId="44" fontId="41" fillId="0" borderId="35" xfId="26" applyFont="1" applyBorder="1" applyAlignment="1">
      <alignment horizontal="center" vertical="center"/>
    </xf>
    <xf numFmtId="3" fontId="41" fillId="0" borderId="35" xfId="26" applyNumberFormat="1" applyFont="1" applyBorder="1" applyAlignment="1">
      <alignment horizontal="center" vertical="center"/>
    </xf>
    <xf numFmtId="0" fontId="41" fillId="0" borderId="6" xfId="25" applyFont="1" applyBorder="1" applyAlignment="1">
      <alignment horizontal="center" vertical="center" wrapText="1"/>
    </xf>
    <xf numFmtId="44" fontId="41" fillId="0" borderId="48" xfId="26" applyFont="1" applyBorder="1" applyAlignment="1">
      <alignment horizontal="center" vertical="center"/>
    </xf>
    <xf numFmtId="3" fontId="41" fillId="0" borderId="48" xfId="26" applyNumberFormat="1" applyFont="1" applyBorder="1" applyAlignment="1">
      <alignment horizontal="center" vertical="center"/>
    </xf>
    <xf numFmtId="0" fontId="41" fillId="0" borderId="61" xfId="25" applyFont="1" applyBorder="1" applyAlignment="1">
      <alignment horizontal="center" vertical="center" wrapText="1"/>
    </xf>
    <xf numFmtId="0" fontId="38" fillId="0" borderId="56" xfId="25" applyFont="1" applyBorder="1" applyAlignment="1">
      <alignment horizontal="centerContinuous" vertical="center" wrapText="1"/>
    </xf>
    <xf numFmtId="0" fontId="38" fillId="0" borderId="32" xfId="25" applyFont="1" applyBorder="1" applyAlignment="1">
      <alignment horizontal="center" vertical="center"/>
    </xf>
    <xf numFmtId="0" fontId="38" fillId="0" borderId="29" xfId="25" applyFont="1" applyBorder="1" applyAlignment="1">
      <alignment horizontal="center" vertical="center"/>
    </xf>
    <xf numFmtId="0" fontId="51" fillId="0" borderId="45" xfId="25" applyFont="1" applyBorder="1" applyAlignment="1">
      <alignment vertical="center" wrapText="1"/>
    </xf>
    <xf numFmtId="0" fontId="52" fillId="0" borderId="34" xfId="8" applyFont="1" applyBorder="1" applyAlignment="1">
      <alignment horizontal="centerContinuous" vertical="center" wrapText="1"/>
    </xf>
    <xf numFmtId="0" fontId="52" fillId="0" borderId="51" xfId="8" applyFont="1" applyBorder="1" applyAlignment="1">
      <alignment horizontal="centerContinuous" vertical="center" wrapText="1"/>
    </xf>
    <xf numFmtId="0" fontId="51" fillId="0" borderId="62" xfId="25" applyFont="1" applyBorder="1" applyAlignment="1">
      <alignment horizontal="centerContinuous" vertical="center" wrapText="1"/>
    </xf>
    <xf numFmtId="0" fontId="38" fillId="0" borderId="62" xfId="25" applyFont="1" applyBorder="1" applyAlignment="1">
      <alignment horizontal="centerContinuous" vertical="center" wrapText="1"/>
    </xf>
    <xf numFmtId="0" fontId="38" fillId="0" borderId="0" xfId="25" applyFont="1" applyAlignment="1">
      <alignment horizontal="centerContinuous" vertical="center"/>
    </xf>
    <xf numFmtId="44" fontId="38" fillId="0" borderId="34" xfId="25" applyNumberFormat="1" applyFont="1" applyBorder="1" applyAlignment="1">
      <alignment horizontal="center" vertical="center"/>
    </xf>
    <xf numFmtId="0" fontId="51" fillId="0" borderId="62" xfId="25" applyFont="1" applyBorder="1" applyAlignment="1">
      <alignment vertical="center" wrapText="1"/>
    </xf>
    <xf numFmtId="0" fontId="41" fillId="0" borderId="53" xfId="25" applyFont="1" applyBorder="1" applyAlignment="1">
      <alignment horizontal="center" vertical="center" wrapText="1"/>
    </xf>
    <xf numFmtId="0" fontId="41" fillId="0" borderId="9" xfId="25" applyFont="1" applyBorder="1" applyAlignment="1">
      <alignment horizontal="center" vertical="center"/>
    </xf>
    <xf numFmtId="44" fontId="41" fillId="0" borderId="35" xfId="25" applyNumberFormat="1" applyFont="1" applyBorder="1" applyAlignment="1">
      <alignment vertical="center"/>
    </xf>
    <xf numFmtId="1" fontId="41" fillId="0" borderId="35" xfId="25" applyNumberFormat="1" applyFont="1" applyBorder="1" applyAlignment="1">
      <alignment horizontal="center" vertical="center"/>
    </xf>
    <xf numFmtId="49" fontId="41" fillId="0" borderId="35" xfId="25" applyNumberFormat="1" applyFont="1" applyBorder="1" applyAlignment="1">
      <alignment horizontal="center" vertical="center"/>
    </xf>
    <xf numFmtId="0" fontId="41" fillId="0" borderId="49" xfId="25" applyFont="1" applyBorder="1" applyAlignment="1">
      <alignment horizontal="center" vertical="center"/>
    </xf>
    <xf numFmtId="44" fontId="41" fillId="0" borderId="48" xfId="25" applyNumberFormat="1" applyFont="1" applyBorder="1" applyAlignment="1">
      <alignment vertical="center"/>
    </xf>
    <xf numFmtId="1" fontId="41" fillId="0" borderId="48" xfId="25" applyNumberFormat="1" applyFont="1" applyBorder="1" applyAlignment="1">
      <alignment horizontal="center" vertical="center"/>
    </xf>
    <xf numFmtId="49" fontId="41" fillId="0" borderId="48" xfId="25" applyNumberFormat="1" applyFont="1" applyBorder="1" applyAlignment="1">
      <alignment horizontal="center" vertical="center"/>
    </xf>
    <xf numFmtId="164" fontId="41" fillId="0" borderId="48" xfId="25" applyNumberFormat="1" applyFont="1" applyBorder="1" applyAlignment="1">
      <alignment vertical="center"/>
    </xf>
    <xf numFmtId="0" fontId="39" fillId="0" borderId="24" xfId="8" applyFont="1" applyBorder="1" applyAlignment="1">
      <alignment horizontal="centerContinuous" vertical="center"/>
    </xf>
    <xf numFmtId="0" fontId="39" fillId="0" borderId="32" xfId="8" applyFont="1" applyBorder="1" applyAlignment="1">
      <alignment horizontal="centerContinuous" vertical="center"/>
    </xf>
    <xf numFmtId="44" fontId="38" fillId="0" borderId="32" xfId="25" applyNumberFormat="1" applyFont="1" applyBorder="1" applyAlignment="1">
      <alignment horizontal="centerContinuous" vertical="center"/>
    </xf>
    <xf numFmtId="1" fontId="38" fillId="0" borderId="32" xfId="25" applyNumberFormat="1" applyFont="1" applyBorder="1" applyAlignment="1">
      <alignment horizontal="center" vertical="center"/>
    </xf>
    <xf numFmtId="49" fontId="38" fillId="0" borderId="32" xfId="25" applyNumberFormat="1" applyFont="1" applyBorder="1" applyAlignment="1">
      <alignment horizontal="center" vertical="center"/>
    </xf>
    <xf numFmtId="164" fontId="38" fillId="0" borderId="24" xfId="25" applyNumberFormat="1" applyFont="1" applyBorder="1" applyAlignment="1">
      <alignment vertical="center"/>
    </xf>
    <xf numFmtId="0" fontId="51" fillId="0" borderId="29" xfId="25" applyFont="1" applyBorder="1"/>
    <xf numFmtId="0" fontId="49" fillId="0" borderId="17" xfId="8" applyFont="1" applyBorder="1" applyAlignment="1">
      <alignment vertical="center" wrapText="1"/>
    </xf>
    <xf numFmtId="0" fontId="49" fillId="0" borderId="17" xfId="8" applyFont="1" applyBorder="1" applyAlignment="1">
      <alignment horizontal="center" vertical="center" wrapText="1"/>
    </xf>
    <xf numFmtId="0" fontId="39" fillId="0" borderId="0" xfId="8" applyFont="1" applyAlignment="1">
      <alignment vertical="center"/>
    </xf>
    <xf numFmtId="0" fontId="39" fillId="0" borderId="0" xfId="8" applyFont="1" applyAlignment="1">
      <alignment vertical="center" wrapText="1"/>
    </xf>
    <xf numFmtId="0" fontId="39" fillId="0" borderId="0" xfId="8" applyFont="1" applyAlignment="1">
      <alignment horizontal="center" vertical="center"/>
    </xf>
    <xf numFmtId="0" fontId="41" fillId="0" borderId="37" xfId="25" applyFont="1" applyBorder="1" applyAlignment="1">
      <alignment horizontal="center" vertical="center" wrapText="1"/>
    </xf>
    <xf numFmtId="0" fontId="42" fillId="0" borderId="4" xfId="0" applyFont="1" applyBorder="1" applyAlignment="1">
      <alignment horizontal="center" vertical="center" wrapText="1"/>
    </xf>
    <xf numFmtId="0" fontId="41" fillId="0" borderId="39" xfId="25" applyFont="1" applyBorder="1" applyAlignment="1">
      <alignment horizontal="center" vertical="center"/>
    </xf>
    <xf numFmtId="1" fontId="41" fillId="0" borderId="4" xfId="25" applyNumberFormat="1" applyFont="1" applyBorder="1" applyAlignment="1">
      <alignment horizontal="center" vertical="center"/>
    </xf>
    <xf numFmtId="0" fontId="40" fillId="0" borderId="18" xfId="8" applyFont="1" applyBorder="1" applyAlignment="1">
      <alignment horizontal="center" vertical="center" wrapText="1"/>
    </xf>
    <xf numFmtId="0" fontId="41" fillId="0" borderId="36" xfId="25" applyFont="1" applyBorder="1" applyAlignment="1">
      <alignment horizontal="center" vertical="center" wrapText="1"/>
    </xf>
    <xf numFmtId="0" fontId="40" fillId="0" borderId="6" xfId="8" applyFont="1" applyBorder="1" applyAlignment="1">
      <alignment horizontal="center" vertical="center" wrapText="1"/>
    </xf>
    <xf numFmtId="0" fontId="40" fillId="0" borderId="2" xfId="8" applyFont="1" applyBorder="1" applyAlignment="1">
      <alignment horizontal="center" vertical="center" wrapText="1"/>
    </xf>
    <xf numFmtId="0" fontId="40" fillId="0" borderId="1" xfId="8" applyFont="1" applyBorder="1" applyAlignment="1">
      <alignment horizontal="center" vertical="center" wrapText="1"/>
    </xf>
    <xf numFmtId="0" fontId="42" fillId="0" borderId="1" xfId="0" applyFont="1" applyBorder="1" applyAlignment="1">
      <alignment horizontal="center" vertical="center" wrapText="1"/>
    </xf>
    <xf numFmtId="0" fontId="41" fillId="0" borderId="38" xfId="25" applyFont="1" applyBorder="1" applyAlignment="1">
      <alignment horizontal="center" vertical="center"/>
    </xf>
    <xf numFmtId="0" fontId="41" fillId="0" borderId="1" xfId="25" applyFont="1" applyBorder="1" applyAlignment="1">
      <alignment horizontal="center" vertical="center"/>
    </xf>
    <xf numFmtId="44" fontId="41" fillId="0" borderId="1" xfId="25" applyNumberFormat="1" applyFont="1" applyBorder="1" applyAlignment="1">
      <alignment horizontal="center" vertical="center"/>
    </xf>
    <xf numFmtId="1" fontId="41" fillId="0" borderId="1" xfId="25" applyNumberFormat="1" applyFont="1" applyBorder="1" applyAlignment="1">
      <alignment horizontal="center" vertical="center"/>
    </xf>
    <xf numFmtId="3" fontId="41" fillId="0" borderId="1" xfId="25" applyNumberFormat="1" applyFont="1" applyBorder="1" applyAlignment="1">
      <alignment horizontal="center" vertical="center"/>
    </xf>
    <xf numFmtId="0" fontId="40" fillId="0" borderId="7" xfId="8" applyFont="1" applyBorder="1" applyAlignment="1">
      <alignment horizontal="center" vertical="center" wrapText="1"/>
    </xf>
    <xf numFmtId="0" fontId="52" fillId="0" borderId="33" xfId="8" applyFont="1" applyBorder="1" applyAlignment="1">
      <alignment horizontal="centerContinuous" vertical="center" wrapText="1"/>
    </xf>
    <xf numFmtId="0" fontId="52" fillId="0" borderId="16" xfId="8" applyFont="1" applyBorder="1" applyAlignment="1">
      <alignment horizontal="centerContinuous" vertical="center" wrapText="1"/>
    </xf>
    <xf numFmtId="0" fontId="51" fillId="0" borderId="16" xfId="25" applyFont="1" applyBorder="1" applyAlignment="1">
      <alignment horizontal="centerContinuous" vertical="center" wrapText="1"/>
    </xf>
    <xf numFmtId="44" fontId="38" fillId="0" borderId="16" xfId="25" applyNumberFormat="1" applyFont="1" applyBorder="1" applyAlignment="1">
      <alignment horizontal="center" vertical="center"/>
    </xf>
    <xf numFmtId="0" fontId="51" fillId="0" borderId="22" xfId="25" applyFont="1" applyBorder="1" applyAlignment="1">
      <alignment horizontal="center" vertical="center" wrapText="1"/>
    </xf>
    <xf numFmtId="0" fontId="49" fillId="0" borderId="0" xfId="8" applyFont="1" applyAlignment="1">
      <alignment vertical="center" wrapText="1"/>
    </xf>
    <xf numFmtId="0" fontId="50" fillId="0" borderId="0" xfId="25" applyFont="1" applyAlignment="1">
      <alignment vertical="center" wrapText="1"/>
    </xf>
    <xf numFmtId="0" fontId="48" fillId="0" borderId="0" xfId="25" applyFont="1" applyAlignment="1">
      <alignment horizontal="center" vertical="center" wrapText="1"/>
    </xf>
    <xf numFmtId="0" fontId="54" fillId="0" borderId="0" xfId="8" applyFont="1" applyAlignment="1">
      <alignment vertical="center"/>
    </xf>
    <xf numFmtId="0" fontId="54" fillId="0" borderId="0" xfId="8" applyFont="1" applyAlignment="1">
      <alignment vertical="center" wrapText="1"/>
    </xf>
    <xf numFmtId="0" fontId="54" fillId="0" borderId="0" xfId="8" applyFont="1" applyAlignment="1">
      <alignment horizontal="center" vertical="center"/>
    </xf>
    <xf numFmtId="49" fontId="41" fillId="0" borderId="4" xfId="25" applyNumberFormat="1" applyFont="1" applyBorder="1" applyAlignment="1">
      <alignment horizontal="center" vertical="center"/>
    </xf>
    <xf numFmtId="0" fontId="41" fillId="0" borderId="18" xfId="25" applyFont="1" applyBorder="1" applyAlignment="1">
      <alignment horizontal="center" wrapText="1"/>
    </xf>
    <xf numFmtId="0" fontId="41" fillId="0" borderId="6" xfId="25" applyFont="1" applyBorder="1" applyAlignment="1">
      <alignment horizontal="center" wrapText="1"/>
    </xf>
    <xf numFmtId="0" fontId="41" fillId="0" borderId="1" xfId="25" applyFont="1" applyBorder="1" applyAlignment="1">
      <alignment horizontal="center" vertical="center" wrapText="1"/>
    </xf>
    <xf numFmtId="49" fontId="41" fillId="0" borderId="1" xfId="25" applyNumberFormat="1" applyFont="1" applyBorder="1" applyAlignment="1">
      <alignment horizontal="center" vertical="center"/>
    </xf>
    <xf numFmtId="0" fontId="41" fillId="0" borderId="7" xfId="25" applyFont="1" applyBorder="1" applyAlignment="1">
      <alignment horizontal="center" wrapText="1"/>
    </xf>
    <xf numFmtId="44" fontId="38" fillId="0" borderId="44" xfId="25" applyNumberFormat="1" applyFont="1" applyBorder="1" applyAlignment="1">
      <alignment horizontal="center" vertical="center"/>
    </xf>
    <xf numFmtId="0" fontId="52" fillId="0" borderId="0" xfId="8" applyFont="1" applyAlignment="1">
      <alignment vertical="center"/>
    </xf>
    <xf numFmtId="0" fontId="52" fillId="0" borderId="0" xfId="8" applyFont="1" applyAlignment="1">
      <alignment vertical="center" wrapText="1"/>
    </xf>
    <xf numFmtId="0" fontId="52" fillId="0" borderId="0" xfId="8" applyFont="1" applyAlignment="1">
      <alignment horizontal="center" vertical="center"/>
    </xf>
    <xf numFmtId="49" fontId="43" fillId="0" borderId="35" xfId="25" applyNumberFormat="1" applyFont="1" applyBorder="1" applyAlignment="1">
      <alignment horizontal="center" vertical="center"/>
    </xf>
    <xf numFmtId="49" fontId="43" fillId="0" borderId="48" xfId="25" applyNumberFormat="1" applyFont="1" applyBorder="1" applyAlignment="1">
      <alignment horizontal="center" vertical="center"/>
    </xf>
    <xf numFmtId="0" fontId="40" fillId="0" borderId="61" xfId="8" applyFont="1" applyBorder="1" applyAlignment="1">
      <alignment horizontal="center" vertical="center" wrapText="1"/>
    </xf>
    <xf numFmtId="0" fontId="52" fillId="0" borderId="25" xfId="8" applyFont="1" applyBorder="1" applyAlignment="1">
      <alignment vertical="center" wrapText="1"/>
    </xf>
    <xf numFmtId="0" fontId="52" fillId="0" borderId="44" xfId="8" applyFont="1" applyBorder="1" applyAlignment="1">
      <alignment vertical="center" wrapText="1"/>
    </xf>
    <xf numFmtId="0" fontId="51" fillId="0" borderId="44" xfId="25" applyFont="1" applyBorder="1" applyAlignment="1">
      <alignment vertical="center" wrapText="1"/>
    </xf>
    <xf numFmtId="0" fontId="40" fillId="0" borderId="0" xfId="8" applyFont="1" applyAlignment="1">
      <alignment vertical="center" wrapText="1"/>
    </xf>
    <xf numFmtId="0" fontId="41" fillId="0" borderId="0" xfId="25" applyFont="1" applyAlignment="1">
      <alignment vertical="center" wrapText="1"/>
    </xf>
    <xf numFmtId="0" fontId="44" fillId="0" borderId="0" xfId="25" applyFont="1" applyAlignment="1">
      <alignment horizontal="center" vertical="center" wrapText="1"/>
    </xf>
    <xf numFmtId="44" fontId="44" fillId="0" borderId="0" xfId="25" applyNumberFormat="1" applyFont="1" applyAlignment="1">
      <alignment horizontal="center" vertical="center"/>
    </xf>
    <xf numFmtId="0" fontId="41" fillId="0" borderId="0" xfId="25" applyFont="1" applyAlignment="1">
      <alignment horizontal="center" vertical="center" wrapText="1"/>
    </xf>
    <xf numFmtId="49" fontId="43" fillId="0" borderId="4" xfId="25" applyNumberFormat="1" applyFont="1" applyBorder="1" applyAlignment="1">
      <alignment horizontal="center" vertical="center"/>
    </xf>
    <xf numFmtId="44" fontId="41" fillId="0" borderId="37" xfId="25" applyNumberFormat="1" applyFont="1" applyBorder="1" applyAlignment="1">
      <alignment horizontal="center" vertical="center"/>
    </xf>
    <xf numFmtId="44" fontId="41" fillId="0" borderId="36" xfId="25" applyNumberFormat="1" applyFont="1" applyBorder="1" applyAlignment="1">
      <alignment horizontal="center" vertical="center"/>
    </xf>
    <xf numFmtId="44" fontId="41" fillId="0" borderId="53" xfId="25" applyNumberFormat="1" applyFont="1" applyBorder="1" applyAlignment="1">
      <alignment horizontal="center" vertical="center"/>
    </xf>
    <xf numFmtId="0" fontId="51" fillId="0" borderId="0" xfId="25" applyFont="1" applyAlignment="1">
      <alignment vertical="center" wrapText="1"/>
    </xf>
    <xf numFmtId="0" fontId="38" fillId="0" borderId="0" xfId="25" applyFont="1" applyAlignment="1">
      <alignment vertical="center" wrapText="1"/>
    </xf>
    <xf numFmtId="0" fontId="38" fillId="0" borderId="0" xfId="25" applyFont="1" applyAlignment="1">
      <alignment vertical="center"/>
    </xf>
    <xf numFmtId="0" fontId="51" fillId="0" borderId="0" xfId="25" applyFont="1" applyAlignment="1">
      <alignment horizontal="center" vertical="center" wrapText="1"/>
    </xf>
    <xf numFmtId="49" fontId="43" fillId="0" borderId="1" xfId="25" applyNumberFormat="1" applyFont="1" applyBorder="1" applyAlignment="1">
      <alignment horizontal="center" vertical="center"/>
    </xf>
    <xf numFmtId="0" fontId="38" fillId="0" borderId="16" xfId="25" applyFont="1" applyBorder="1" applyAlignment="1">
      <alignment horizontal="centerContinuous" vertical="center" wrapText="1"/>
    </xf>
    <xf numFmtId="0" fontId="38" fillId="0" borderId="16" xfId="25" applyFont="1" applyBorder="1" applyAlignment="1">
      <alignment horizontal="centerContinuous" vertical="center"/>
    </xf>
    <xf numFmtId="0" fontId="38" fillId="0" borderId="16" xfId="25" applyFont="1" applyBorder="1" applyAlignment="1">
      <alignment horizontal="center" vertical="center"/>
    </xf>
    <xf numFmtId="44" fontId="38" fillId="0" borderId="33" xfId="25" applyNumberFormat="1" applyFont="1" applyBorder="1" applyAlignment="1">
      <alignment horizontal="center" vertical="center"/>
    </xf>
    <xf numFmtId="0" fontId="39" fillId="0" borderId="0" xfId="8" applyFont="1" applyAlignment="1">
      <alignment horizontal="centerContinuous" vertical="center" wrapText="1"/>
    </xf>
    <xf numFmtId="0" fontId="39" fillId="0" borderId="0" xfId="8" applyFont="1" applyAlignment="1">
      <alignment horizontal="center" vertical="center" wrapText="1"/>
    </xf>
    <xf numFmtId="0" fontId="52" fillId="0" borderId="63" xfId="8" applyFont="1" applyBorder="1" applyAlignment="1">
      <alignment horizontal="centerContinuous" vertical="center" wrapText="1"/>
    </xf>
    <xf numFmtId="0" fontId="52" fillId="0" borderId="64" xfId="8" applyFont="1" applyBorder="1" applyAlignment="1">
      <alignment horizontal="centerContinuous" vertical="center" wrapText="1"/>
    </xf>
    <xf numFmtId="0" fontId="51" fillId="0" borderId="64" xfId="25" applyFont="1" applyBorder="1" applyAlignment="1">
      <alignment horizontal="centerContinuous" vertical="center" wrapText="1"/>
    </xf>
    <xf numFmtId="3" fontId="38" fillId="0" borderId="64" xfId="25" applyNumberFormat="1" applyFont="1" applyBorder="1" applyAlignment="1">
      <alignment horizontal="centerContinuous" vertical="center" wrapText="1"/>
    </xf>
    <xf numFmtId="3" fontId="38" fillId="0" borderId="64" xfId="25" applyNumberFormat="1" applyFont="1" applyBorder="1" applyAlignment="1">
      <alignment horizontal="centerContinuous" vertical="center"/>
    </xf>
    <xf numFmtId="3" fontId="38" fillId="0" borderId="64" xfId="25" applyNumberFormat="1" applyFont="1" applyBorder="1" applyAlignment="1">
      <alignment horizontal="center" vertical="center"/>
    </xf>
    <xf numFmtId="3" fontId="38" fillId="0" borderId="65" xfId="25" applyNumberFormat="1" applyFont="1" applyBorder="1" applyAlignment="1">
      <alignment horizontal="centerContinuous" vertical="center"/>
    </xf>
    <xf numFmtId="44" fontId="38" fillId="0" borderId="66" xfId="25" applyNumberFormat="1" applyFont="1" applyBorder="1" applyAlignment="1">
      <alignment horizontal="center" vertical="center"/>
    </xf>
    <xf numFmtId="0" fontId="51" fillId="0" borderId="65" xfId="25" applyFont="1" applyBorder="1" applyAlignment="1">
      <alignment horizontal="center" vertical="center" wrapText="1"/>
    </xf>
    <xf numFmtId="3" fontId="38" fillId="0" borderId="0" xfId="25" applyNumberFormat="1" applyFont="1" applyAlignment="1">
      <alignment horizontal="center" vertical="center" wrapText="1"/>
    </xf>
    <xf numFmtId="3" fontId="38" fillId="0" borderId="0" xfId="25" applyNumberFormat="1" applyFont="1" applyAlignment="1">
      <alignment horizontal="center" vertical="center"/>
    </xf>
    <xf numFmtId="0" fontId="39" fillId="0" borderId="16" xfId="8" applyFont="1" applyBorder="1" applyAlignment="1">
      <alignment horizontal="centerContinuous" wrapText="1"/>
    </xf>
    <xf numFmtId="3" fontId="38" fillId="0" borderId="16" xfId="25" applyNumberFormat="1" applyFont="1" applyBorder="1" applyAlignment="1">
      <alignment horizontal="centerContinuous" vertical="center" wrapText="1"/>
    </xf>
    <xf numFmtId="3" fontId="38" fillId="0" borderId="16" xfId="25" applyNumberFormat="1" applyFont="1" applyBorder="1" applyAlignment="1">
      <alignment horizontal="center" vertical="center" wrapText="1"/>
    </xf>
    <xf numFmtId="3" fontId="38" fillId="0" borderId="16" xfId="25" applyNumberFormat="1" applyFont="1" applyBorder="1" applyAlignment="1">
      <alignment horizontal="center" vertical="center"/>
    </xf>
    <xf numFmtId="0" fontId="51" fillId="0" borderId="16" xfId="25" applyFont="1" applyBorder="1" applyAlignment="1">
      <alignment horizontal="center" vertical="center" wrapText="1"/>
    </xf>
    <xf numFmtId="0" fontId="40" fillId="0" borderId="12" xfId="8" applyFont="1" applyBorder="1" applyAlignment="1">
      <alignment horizontal="center" wrapText="1"/>
    </xf>
    <xf numFmtId="0" fontId="40" fillId="0" borderId="8" xfId="8" applyFont="1" applyBorder="1" applyAlignment="1">
      <alignment horizontal="center" wrapText="1"/>
    </xf>
    <xf numFmtId="0" fontId="41" fillId="0" borderId="13" xfId="25" applyFont="1" applyBorder="1" applyAlignment="1">
      <alignment horizontal="center" wrapText="1"/>
    </xf>
    <xf numFmtId="0" fontId="41" fillId="0" borderId="10" xfId="25" applyFont="1" applyBorder="1" applyAlignment="1">
      <alignment horizontal="center"/>
    </xf>
    <xf numFmtId="0" fontId="41" fillId="0" borderId="8" xfId="25" applyFont="1" applyBorder="1" applyAlignment="1">
      <alignment horizontal="center"/>
    </xf>
    <xf numFmtId="44" fontId="41" fillId="0" borderId="8" xfId="25" applyNumberFormat="1" applyFont="1" applyBorder="1" applyAlignment="1">
      <alignment horizontal="center"/>
    </xf>
    <xf numFmtId="1" fontId="41" fillId="0" borderId="8" xfId="25" applyNumberFormat="1" applyFont="1" applyBorder="1" applyAlignment="1">
      <alignment horizontal="center" vertical="center"/>
    </xf>
    <xf numFmtId="49" fontId="41" fillId="0" borderId="8" xfId="25" applyNumberFormat="1" applyFont="1" applyBorder="1" applyAlignment="1">
      <alignment horizontal="center" vertical="center"/>
    </xf>
    <xf numFmtId="0" fontId="41" fillId="0" borderId="9" xfId="25" applyFont="1" applyBorder="1" applyAlignment="1">
      <alignment horizontal="center"/>
    </xf>
    <xf numFmtId="0" fontId="41" fillId="0" borderId="35" xfId="25" applyFont="1" applyBorder="1" applyAlignment="1">
      <alignment horizontal="center"/>
    </xf>
    <xf numFmtId="44" fontId="41" fillId="0" borderId="35" xfId="25" applyNumberFormat="1" applyFont="1" applyBorder="1" applyAlignment="1">
      <alignment horizontal="center"/>
    </xf>
    <xf numFmtId="0" fontId="41" fillId="0" borderId="38" xfId="25" applyFont="1" applyBorder="1" applyAlignment="1">
      <alignment horizontal="center"/>
    </xf>
    <xf numFmtId="0" fontId="41" fillId="0" borderId="1" xfId="25" applyFont="1" applyBorder="1" applyAlignment="1">
      <alignment horizontal="center"/>
    </xf>
    <xf numFmtId="0" fontId="41" fillId="0" borderId="48" xfId="25" applyFont="1" applyBorder="1" applyAlignment="1">
      <alignment horizontal="center"/>
    </xf>
    <xf numFmtId="44" fontId="41" fillId="0" borderId="48" xfId="25" applyNumberFormat="1" applyFont="1" applyBorder="1" applyAlignment="1">
      <alignment horizontal="center"/>
    </xf>
    <xf numFmtId="0" fontId="52" fillId="0" borderId="25" xfId="8" applyFont="1" applyBorder="1" applyAlignment="1">
      <alignment horizontal="centerContinuous" wrapText="1"/>
    </xf>
    <xf numFmtId="0" fontId="52" fillId="0" borderId="44" xfId="8" applyFont="1" applyBorder="1" applyAlignment="1">
      <alignment horizontal="centerContinuous" wrapText="1"/>
    </xf>
    <xf numFmtId="0" fontId="51" fillId="0" borderId="64" xfId="25" applyFont="1" applyBorder="1" applyAlignment="1">
      <alignment horizontal="centerContinuous" wrapText="1"/>
    </xf>
    <xf numFmtId="3" fontId="38" fillId="0" borderId="67" xfId="25" applyNumberFormat="1" applyFont="1" applyBorder="1" applyAlignment="1">
      <alignment horizontal="centerContinuous" wrapText="1"/>
    </xf>
    <xf numFmtId="3" fontId="38" fillId="0" borderId="16" xfId="25" applyNumberFormat="1" applyFont="1" applyBorder="1" applyAlignment="1">
      <alignment horizontal="centerContinuous" wrapText="1"/>
    </xf>
    <xf numFmtId="3" fontId="38" fillId="0" borderId="16" xfId="25" applyNumberFormat="1" applyFont="1" applyBorder="1" applyAlignment="1">
      <alignment horizontal="centerContinuous"/>
    </xf>
    <xf numFmtId="3" fontId="38" fillId="0" borderId="32" xfId="25" applyNumberFormat="1" applyFont="1" applyBorder="1" applyAlignment="1">
      <alignment horizontal="centerContinuous"/>
    </xf>
    <xf numFmtId="3" fontId="38" fillId="0" borderId="32" xfId="25" applyNumberFormat="1" applyFont="1" applyBorder="1" applyAlignment="1">
      <alignment horizontal="center" vertical="center"/>
    </xf>
    <xf numFmtId="44" fontId="38" fillId="0" borderId="25" xfId="25" applyNumberFormat="1" applyFont="1" applyBorder="1" applyAlignment="1">
      <alignment horizontal="center"/>
    </xf>
    <xf numFmtId="0" fontId="51" fillId="0" borderId="45" xfId="25" applyFont="1" applyBorder="1" applyAlignment="1">
      <alignment horizontal="center" wrapText="1"/>
    </xf>
    <xf numFmtId="0" fontId="40" fillId="0" borderId="0" xfId="8" applyFont="1" applyAlignment="1">
      <alignment horizontal="center" wrapText="1"/>
    </xf>
    <xf numFmtId="0" fontId="41" fillId="0" borderId="0" xfId="25" applyFont="1" applyAlignment="1">
      <alignment horizontal="center" wrapText="1"/>
    </xf>
    <xf numFmtId="3" fontId="44" fillId="0" borderId="0" xfId="25" applyNumberFormat="1" applyFont="1" applyAlignment="1">
      <alignment wrapText="1"/>
    </xf>
    <xf numFmtId="3" fontId="44" fillId="0" borderId="0" xfId="25" applyNumberFormat="1" applyFont="1"/>
    <xf numFmtId="3" fontId="44" fillId="0" borderId="0" xfId="25" applyNumberFormat="1" applyFont="1" applyAlignment="1">
      <alignment horizontal="center" vertical="center"/>
    </xf>
    <xf numFmtId="44" fontId="44" fillId="0" borderId="0" xfId="25" applyNumberFormat="1" applyFont="1" applyAlignment="1">
      <alignment horizontal="center"/>
    </xf>
    <xf numFmtId="0" fontId="48" fillId="0" borderId="0" xfId="25" applyFont="1" applyAlignment="1">
      <alignment vertical="center" wrapText="1"/>
    </xf>
    <xf numFmtId="0" fontId="48" fillId="0" borderId="0" xfId="25" applyFont="1" applyAlignment="1">
      <alignment vertical="center"/>
    </xf>
    <xf numFmtId="3" fontId="38" fillId="0" borderId="32" xfId="25" applyNumberFormat="1" applyFont="1" applyBorder="1" applyAlignment="1">
      <alignment horizontal="centerContinuous" vertical="center" wrapText="1"/>
    </xf>
    <xf numFmtId="3" fontId="38" fillId="0" borderId="32" xfId="25" applyNumberFormat="1" applyFont="1" applyBorder="1" applyAlignment="1">
      <alignment horizontal="centerContinuous" vertical="center"/>
    </xf>
    <xf numFmtId="3" fontId="38" fillId="0" borderId="29" xfId="25" applyNumberFormat="1" applyFont="1" applyBorder="1" applyAlignment="1">
      <alignment horizontal="centerContinuous" vertical="center"/>
    </xf>
    <xf numFmtId="0" fontId="49" fillId="0" borderId="0" xfId="8" applyFont="1" applyAlignment="1">
      <alignment horizontal="center" vertical="center" wrapText="1"/>
    </xf>
    <xf numFmtId="3" fontId="48" fillId="0" borderId="0" xfId="25" applyNumberFormat="1" applyFont="1" applyAlignment="1">
      <alignment vertical="center" wrapText="1"/>
    </xf>
    <xf numFmtId="3" fontId="48" fillId="0" borderId="0" xfId="25" applyNumberFormat="1" applyFont="1" applyAlignment="1">
      <alignment vertical="center"/>
    </xf>
    <xf numFmtId="3" fontId="48" fillId="0" borderId="0" xfId="25" applyNumberFormat="1" applyFont="1" applyAlignment="1">
      <alignment horizontal="center" vertical="center"/>
    </xf>
    <xf numFmtId="0" fontId="49" fillId="0" borderId="17" xfId="8" applyFont="1" applyBorder="1" applyAlignment="1">
      <alignment vertical="center"/>
    </xf>
    <xf numFmtId="0" fontId="49" fillId="0" borderId="17" xfId="8" applyFont="1" applyBorder="1" applyAlignment="1">
      <alignment horizontal="center" vertical="center"/>
    </xf>
    <xf numFmtId="3" fontId="38" fillId="0" borderId="16" xfId="25" applyNumberFormat="1" applyFont="1" applyBorder="1" applyAlignment="1">
      <alignment horizontal="centerContinuous" vertical="center"/>
    </xf>
    <xf numFmtId="0" fontId="49" fillId="0" borderId="0" xfId="8" applyFont="1" applyAlignment="1">
      <alignment vertical="center"/>
    </xf>
    <xf numFmtId="0" fontId="45" fillId="0" borderId="4" xfId="0" applyFont="1" applyBorder="1" applyAlignment="1">
      <alignment horizontal="center" vertical="center" wrapText="1"/>
    </xf>
    <xf numFmtId="0" fontId="45" fillId="0" borderId="4" xfId="25" applyFont="1" applyBorder="1" applyAlignment="1">
      <alignment horizontal="center" vertical="center"/>
    </xf>
    <xf numFmtId="44" fontId="45" fillId="0" borderId="4" xfId="25" applyNumberFormat="1" applyFont="1" applyBorder="1" applyAlignment="1">
      <alignment horizontal="center" vertical="center"/>
    </xf>
    <xf numFmtId="1" fontId="45" fillId="0" borderId="4" xfId="25" applyNumberFormat="1" applyFont="1" applyBorder="1" applyAlignment="1">
      <alignment horizontal="center" vertical="center"/>
    </xf>
    <xf numFmtId="49" fontId="45" fillId="0" borderId="4" xfId="25" applyNumberFormat="1" applyFont="1" applyBorder="1" applyAlignment="1">
      <alignment horizontal="center" vertical="center"/>
    </xf>
    <xf numFmtId="1" fontId="45" fillId="0" borderId="35" xfId="25" applyNumberFormat="1" applyFont="1" applyBorder="1" applyAlignment="1">
      <alignment horizontal="center" vertical="center"/>
    </xf>
    <xf numFmtId="49" fontId="45" fillId="0" borderId="35" xfId="25" applyNumberFormat="1" applyFont="1" applyBorder="1" applyAlignment="1">
      <alignment horizontal="center" vertical="center"/>
    </xf>
    <xf numFmtId="0" fontId="45" fillId="0" borderId="1" xfId="0" applyFont="1" applyBorder="1" applyAlignment="1">
      <alignment horizontal="center" vertical="center" wrapText="1"/>
    </xf>
    <xf numFmtId="0" fontId="45" fillId="0" borderId="1" xfId="25" applyFont="1" applyBorder="1" applyAlignment="1">
      <alignment horizontal="center" vertical="center"/>
    </xf>
    <xf numFmtId="44" fontId="45" fillId="0" borderId="1" xfId="25" applyNumberFormat="1" applyFont="1" applyBorder="1" applyAlignment="1">
      <alignment horizontal="center" vertical="center"/>
    </xf>
    <xf numFmtId="1" fontId="45" fillId="0" borderId="1" xfId="25" applyNumberFormat="1" applyFont="1" applyBorder="1" applyAlignment="1">
      <alignment horizontal="center" vertical="center"/>
    </xf>
    <xf numFmtId="49" fontId="45" fillId="0" borderId="1" xfId="25" applyNumberFormat="1" applyFont="1" applyBorder="1" applyAlignment="1">
      <alignment horizontal="center" vertical="center"/>
    </xf>
    <xf numFmtId="3" fontId="44" fillId="0" borderId="0" xfId="25" applyNumberFormat="1" applyFont="1" applyAlignment="1">
      <alignment vertical="center" wrapText="1"/>
    </xf>
    <xf numFmtId="3" fontId="44" fillId="0" borderId="0" xfId="25" applyNumberFormat="1" applyFont="1" applyAlignment="1">
      <alignment vertical="center"/>
    </xf>
    <xf numFmtId="3" fontId="38" fillId="0" borderId="44" xfId="25" applyNumberFormat="1" applyFont="1" applyBorder="1" applyAlignment="1">
      <alignment horizontal="centerContinuous" vertical="center" wrapText="1"/>
    </xf>
    <xf numFmtId="3" fontId="38" fillId="0" borderId="44" xfId="25" applyNumberFormat="1" applyFont="1" applyBorder="1" applyAlignment="1">
      <alignment horizontal="centerContinuous" vertical="center"/>
    </xf>
    <xf numFmtId="3" fontId="38" fillId="0" borderId="44" xfId="25" applyNumberFormat="1" applyFont="1" applyBorder="1" applyAlignment="1">
      <alignment horizontal="center" vertical="center"/>
    </xf>
    <xf numFmtId="3" fontId="38" fillId="0" borderId="56" xfId="25" applyNumberFormat="1" applyFont="1" applyBorder="1" applyAlignment="1">
      <alignment horizontal="centerContinuous" vertical="center"/>
    </xf>
    <xf numFmtId="0" fontId="39" fillId="0" borderId="0" xfId="8" applyFont="1" applyAlignment="1">
      <alignment horizontal="centerContinuous" vertical="center"/>
    </xf>
    <xf numFmtId="0" fontId="39" fillId="0" borderId="16" xfId="8" applyFont="1" applyBorder="1" applyAlignment="1">
      <alignment horizontal="center" vertical="center"/>
    </xf>
    <xf numFmtId="0" fontId="40" fillId="0" borderId="0" xfId="8" applyFont="1" applyAlignment="1">
      <alignment horizontal="center" vertical="center" wrapText="1"/>
    </xf>
    <xf numFmtId="3" fontId="44" fillId="0" borderId="0" xfId="25" applyNumberFormat="1" applyFont="1" applyAlignment="1">
      <alignment horizontal="center" vertical="center" wrapText="1"/>
    </xf>
    <xf numFmtId="0" fontId="55" fillId="0" borderId="4" xfId="0" applyFont="1" applyBorder="1" applyAlignment="1">
      <alignment horizontal="center" vertical="center" wrapText="1"/>
    </xf>
    <xf numFmtId="0" fontId="43" fillId="0" borderId="4" xfId="25" applyFont="1" applyBorder="1" applyAlignment="1">
      <alignment horizontal="center" vertical="center"/>
    </xf>
    <xf numFmtId="44" fontId="43" fillId="0" borderId="4" xfId="25" applyNumberFormat="1" applyFont="1" applyBorder="1" applyAlignment="1">
      <alignment horizontal="center" vertical="center"/>
    </xf>
    <xf numFmtId="1" fontId="43" fillId="0" borderId="4" xfId="25" applyNumberFormat="1" applyFont="1" applyBorder="1" applyAlignment="1">
      <alignment horizontal="center" vertical="center"/>
    </xf>
    <xf numFmtId="164" fontId="43" fillId="0" borderId="4" xfId="25" applyNumberFormat="1" applyFont="1" applyBorder="1" applyAlignment="1">
      <alignment horizontal="center" vertical="center"/>
    </xf>
    <xf numFmtId="0" fontId="55" fillId="0" borderId="35" xfId="0" applyFont="1" applyBorder="1" applyAlignment="1">
      <alignment horizontal="center" vertical="center" wrapText="1"/>
    </xf>
    <xf numFmtId="1" fontId="43" fillId="0" borderId="35" xfId="25" applyNumberFormat="1" applyFont="1" applyBorder="1" applyAlignment="1">
      <alignment horizontal="center" vertical="center"/>
    </xf>
    <xf numFmtId="0" fontId="55" fillId="0" borderId="48" xfId="0" applyFont="1" applyBorder="1" applyAlignment="1">
      <alignment horizontal="center" vertical="center" wrapText="1"/>
    </xf>
    <xf numFmtId="1" fontId="43" fillId="0" borderId="48" xfId="25" applyNumberFormat="1" applyFont="1" applyBorder="1" applyAlignment="1">
      <alignment horizontal="center" vertical="center"/>
    </xf>
    <xf numFmtId="1" fontId="1" fillId="0" borderId="32" xfId="25" applyNumberFormat="1" applyFont="1" applyBorder="1" applyAlignment="1">
      <alignment horizontal="centerContinuous" vertical="center"/>
    </xf>
    <xf numFmtId="49" fontId="1" fillId="0" borderId="32" xfId="25" applyNumberFormat="1" applyFont="1" applyBorder="1" applyAlignment="1">
      <alignment horizontal="centerContinuous" vertical="center"/>
    </xf>
    <xf numFmtId="3" fontId="48" fillId="0" borderId="0" xfId="25" applyNumberFormat="1" applyFont="1" applyAlignment="1">
      <alignment horizontal="center" vertical="center" wrapText="1"/>
    </xf>
    <xf numFmtId="1" fontId="3" fillId="0" borderId="0" xfId="25" applyNumberFormat="1" applyAlignment="1">
      <alignment horizontal="center" vertical="center"/>
    </xf>
    <xf numFmtId="49" fontId="1" fillId="0" borderId="0" xfId="25" applyNumberFormat="1" applyFont="1" applyAlignment="1">
      <alignment horizontal="center" vertical="center"/>
    </xf>
    <xf numFmtId="0" fontId="42" fillId="0" borderId="4" xfId="0" applyFont="1" applyBorder="1" applyAlignment="1">
      <alignment horizontal="center" vertical="center"/>
    </xf>
    <xf numFmtId="164" fontId="41" fillId="0" borderId="4" xfId="25" applyNumberFormat="1" applyFont="1" applyBorder="1" applyAlignment="1">
      <alignment horizontal="center" vertical="center"/>
    </xf>
    <xf numFmtId="164" fontId="41" fillId="0" borderId="35" xfId="25" applyNumberFormat="1" applyFont="1" applyBorder="1" applyAlignment="1">
      <alignment horizontal="center" vertical="center"/>
    </xf>
    <xf numFmtId="0" fontId="42" fillId="0" borderId="1" xfId="0" applyFont="1" applyBorder="1" applyAlignment="1">
      <alignment horizontal="center" vertical="center"/>
    </xf>
    <xf numFmtId="164" fontId="41" fillId="0" borderId="1" xfId="25" applyNumberFormat="1" applyFont="1" applyBorder="1" applyAlignment="1">
      <alignment horizontal="center" vertical="center"/>
    </xf>
    <xf numFmtId="3" fontId="38" fillId="0" borderId="33" xfId="25" applyNumberFormat="1" applyFont="1" applyBorder="1" applyAlignment="1">
      <alignment horizontal="centerContinuous" vertical="center"/>
    </xf>
    <xf numFmtId="0" fontId="39" fillId="0" borderId="16" xfId="8" applyFont="1" applyBorder="1" applyAlignment="1">
      <alignment horizontal="centerContinuous" vertical="center" wrapText="1"/>
    </xf>
    <xf numFmtId="0" fontId="38" fillId="0" borderId="16" xfId="25" applyFont="1" applyBorder="1" applyAlignment="1">
      <alignment horizontal="centerContinuous"/>
    </xf>
    <xf numFmtId="44" fontId="38" fillId="0" borderId="16" xfId="25" applyNumberFormat="1" applyFont="1" applyBorder="1" applyAlignment="1">
      <alignment horizontal="centerContinuous"/>
    </xf>
    <xf numFmtId="1" fontId="38" fillId="0" borderId="16" xfId="25" applyNumberFormat="1" applyFont="1" applyBorder="1" applyAlignment="1">
      <alignment horizontal="centerContinuous"/>
    </xf>
    <xf numFmtId="49" fontId="38" fillId="0" borderId="22" xfId="25" applyNumberFormat="1" applyFont="1" applyBorder="1" applyAlignment="1">
      <alignment horizontal="centerContinuous"/>
    </xf>
    <xf numFmtId="164" fontId="38" fillId="0" borderId="66" xfId="25" applyNumberFormat="1" applyFont="1" applyBorder="1"/>
    <xf numFmtId="0" fontId="39" fillId="0" borderId="65" xfId="8" applyFont="1" applyBorder="1" applyAlignment="1">
      <alignment horizontal="center" vertical="center" wrapText="1"/>
    </xf>
    <xf numFmtId="0" fontId="42" fillId="0" borderId="48" xfId="0" applyFont="1" applyBorder="1" applyAlignment="1">
      <alignment horizontal="center" vertical="center"/>
    </xf>
    <xf numFmtId="164" fontId="41" fillId="0" borderId="48" xfId="25" applyNumberFormat="1" applyFont="1" applyBorder="1" applyAlignment="1">
      <alignment horizontal="center" vertical="center"/>
    </xf>
    <xf numFmtId="0" fontId="39" fillId="0" borderId="24" xfId="8" applyFont="1" applyBorder="1" applyAlignment="1">
      <alignment horizontal="centerContinuous" vertical="center" wrapText="1"/>
    </xf>
    <xf numFmtId="0" fontId="39" fillId="0" borderId="32" xfId="8" applyFont="1" applyBorder="1" applyAlignment="1">
      <alignment horizontal="centerContinuous" vertical="center" wrapText="1"/>
    </xf>
    <xf numFmtId="164" fontId="38" fillId="0" borderId="24" xfId="25" applyNumberFormat="1" applyFont="1" applyBorder="1" applyAlignment="1">
      <alignment horizontal="center" vertical="center"/>
    </xf>
    <xf numFmtId="0" fontId="38" fillId="0" borderId="29" xfId="25" applyFont="1" applyBorder="1" applyAlignment="1">
      <alignment horizontal="center" vertical="center" wrapText="1"/>
    </xf>
    <xf numFmtId="0" fontId="41" fillId="0" borderId="0" xfId="49" applyFont="1"/>
    <xf numFmtId="0" fontId="39" fillId="0" borderId="25" xfId="8" applyFont="1" applyBorder="1" applyAlignment="1">
      <alignment horizontal="centerContinuous" vertical="center" wrapText="1"/>
    </xf>
    <xf numFmtId="44" fontId="38" fillId="0" borderId="44" xfId="25" applyNumberFormat="1" applyFont="1" applyBorder="1" applyAlignment="1">
      <alignment horizontal="centerContinuous" vertical="center"/>
    </xf>
    <xf numFmtId="1" fontId="38" fillId="0" borderId="44" xfId="25" applyNumberFormat="1" applyFont="1" applyBorder="1" applyAlignment="1">
      <alignment horizontal="centerContinuous" vertical="center"/>
    </xf>
    <xf numFmtId="49" fontId="38" fillId="0" borderId="45" xfId="25" applyNumberFormat="1" applyFont="1" applyBorder="1" applyAlignment="1">
      <alignment horizontal="centerContinuous" vertical="center"/>
    </xf>
    <xf numFmtId="164" fontId="38" fillId="0" borderId="25" xfId="25" applyNumberFormat="1" applyFont="1" applyBorder="1" applyAlignment="1">
      <alignment horizontal="center" vertical="center"/>
    </xf>
    <xf numFmtId="0" fontId="38" fillId="0" borderId="0" xfId="49" applyFont="1"/>
    <xf numFmtId="0" fontId="39" fillId="0" borderId="29" xfId="8" applyFont="1" applyBorder="1" applyAlignment="1">
      <alignment horizontal="centerContinuous" vertical="center"/>
    </xf>
    <xf numFmtId="44" fontId="51" fillId="0" borderId="29" xfId="25" applyNumberFormat="1" applyFont="1" applyBorder="1" applyAlignment="1">
      <alignment horizontal="center" vertical="center" wrapText="1"/>
    </xf>
    <xf numFmtId="0" fontId="51" fillId="0" borderId="0" xfId="49" applyFont="1"/>
    <xf numFmtId="0" fontId="39" fillId="13" borderId="3" xfId="8" applyFont="1" applyFill="1" applyBorder="1" applyAlignment="1">
      <alignment horizontal="centerContinuous" vertical="center"/>
    </xf>
    <xf numFmtId="0" fontId="39" fillId="13" borderId="4" xfId="8" applyFont="1" applyFill="1" applyBorder="1" applyAlignment="1">
      <alignment horizontal="centerContinuous" vertical="center"/>
    </xf>
    <xf numFmtId="0" fontId="39" fillId="13" borderId="4" xfId="8" applyFont="1" applyFill="1" applyBorder="1" applyAlignment="1">
      <alignment horizontal="centerContinuous" vertical="center" wrapText="1"/>
    </xf>
    <xf numFmtId="44" fontId="38" fillId="13" borderId="4" xfId="25" applyNumberFormat="1" applyFont="1" applyFill="1" applyBorder="1" applyAlignment="1">
      <alignment horizontal="centerContinuous" vertical="center"/>
    </xf>
    <xf numFmtId="0" fontId="51" fillId="13" borderId="18" xfId="25" applyFont="1" applyFill="1" applyBorder="1" applyAlignment="1">
      <alignment horizontal="centerContinuous" vertical="center" wrapText="1"/>
    </xf>
    <xf numFmtId="0" fontId="40" fillId="0" borderId="5" xfId="8" applyFont="1" applyBorder="1" applyAlignment="1">
      <alignment horizontal="center" vertical="center"/>
    </xf>
    <xf numFmtId="0" fontId="41" fillId="0" borderId="35" xfId="49" applyFont="1" applyBorder="1" applyAlignment="1">
      <alignment horizontal="center" vertical="center" wrapText="1"/>
    </xf>
    <xf numFmtId="0" fontId="41" fillId="0" borderId="35" xfId="49" applyFont="1" applyBorder="1" applyAlignment="1">
      <alignment horizontal="center" vertical="center"/>
    </xf>
    <xf numFmtId="44" fontId="41" fillId="0" borderId="35" xfId="49" applyNumberFormat="1" applyFont="1" applyBorder="1" applyAlignment="1">
      <alignment horizontal="right" vertical="center"/>
    </xf>
    <xf numFmtId="3" fontId="41" fillId="0" borderId="35" xfId="49" applyNumberFormat="1" applyFont="1" applyBorder="1" applyAlignment="1">
      <alignment horizontal="center" vertical="center"/>
    </xf>
    <xf numFmtId="44" fontId="41" fillId="0" borderId="35" xfId="49" applyNumberFormat="1" applyFont="1" applyBorder="1" applyAlignment="1">
      <alignment vertical="center"/>
    </xf>
    <xf numFmtId="0" fontId="41" fillId="0" borderId="6" xfId="49" applyFont="1" applyBorder="1" applyAlignment="1">
      <alignment horizontal="center" vertical="center" wrapText="1"/>
    </xf>
    <xf numFmtId="3" fontId="41" fillId="0" borderId="35" xfId="27" applyNumberFormat="1" applyFont="1" applyBorder="1" applyAlignment="1" applyProtection="1">
      <alignment horizontal="center" vertical="center" wrapText="1"/>
      <protection locked="0"/>
    </xf>
    <xf numFmtId="3" fontId="41" fillId="0" borderId="35" xfId="0" applyNumberFormat="1" applyFont="1" applyBorder="1" applyAlignment="1">
      <alignment horizontal="center" vertical="center" wrapText="1"/>
    </xf>
    <xf numFmtId="44" fontId="41" fillId="0" borderId="35" xfId="0" applyNumberFormat="1" applyFont="1" applyBorder="1" applyAlignment="1">
      <alignment horizontal="right" vertical="center" wrapText="1"/>
    </xf>
    <xf numFmtId="44" fontId="41" fillId="0" borderId="35" xfId="27" applyNumberFormat="1" applyFont="1" applyBorder="1" applyAlignment="1">
      <alignment horizontal="right" vertical="center" wrapText="1"/>
    </xf>
    <xf numFmtId="3" fontId="41" fillId="0" borderId="35" xfId="0" applyNumberFormat="1" applyFont="1" applyBorder="1" applyAlignment="1">
      <alignment horizontal="center" vertical="center"/>
    </xf>
    <xf numFmtId="0" fontId="45" fillId="0" borderId="35" xfId="0" applyFont="1" applyBorder="1" applyAlignment="1" applyProtection="1">
      <alignment horizontal="center" vertical="center"/>
      <protection locked="0"/>
    </xf>
    <xf numFmtId="3" fontId="45" fillId="0" borderId="35" xfId="0" applyNumberFormat="1" applyFont="1" applyBorder="1" applyAlignment="1" applyProtection="1">
      <alignment horizontal="center" vertical="center" wrapText="1"/>
      <protection locked="0"/>
    </xf>
    <xf numFmtId="0" fontId="39" fillId="0" borderId="5" xfId="8" applyFont="1" applyBorder="1" applyAlignment="1">
      <alignment horizontal="left" vertical="center"/>
    </xf>
    <xf numFmtId="0" fontId="39" fillId="0" borderId="35" xfId="8" applyFont="1" applyBorder="1" applyAlignment="1">
      <alignment horizontal="centerContinuous" vertical="center" wrapText="1"/>
    </xf>
    <xf numFmtId="0" fontId="38" fillId="0" borderId="35" xfId="49" applyFont="1" applyBorder="1" applyAlignment="1">
      <alignment horizontal="centerContinuous" vertical="center" wrapText="1"/>
    </xf>
    <xf numFmtId="0" fontId="34" fillId="0" borderId="35" xfId="0" applyFont="1" applyBorder="1" applyAlignment="1">
      <alignment horizontal="centerContinuous" vertical="center" wrapText="1"/>
    </xf>
    <xf numFmtId="0" fontId="34" fillId="0" borderId="35" xfId="27" applyFont="1" applyBorder="1" applyAlignment="1" applyProtection="1">
      <alignment horizontal="centerContinuous" vertical="center" wrapText="1"/>
      <protection locked="0"/>
    </xf>
    <xf numFmtId="0" fontId="34" fillId="0" borderId="35" xfId="0" applyFont="1" applyBorder="1" applyAlignment="1" applyProtection="1">
      <alignment horizontal="centerContinuous" vertical="center"/>
      <protection locked="0"/>
    </xf>
    <xf numFmtId="0" fontId="38" fillId="0" borderId="35" xfId="49" applyFont="1" applyBorder="1" applyAlignment="1">
      <alignment horizontal="centerContinuous" vertical="center"/>
    </xf>
    <xf numFmtId="44" fontId="38" fillId="0" borderId="35" xfId="27" applyNumberFormat="1" applyFont="1" applyBorder="1" applyAlignment="1">
      <alignment horizontal="centerContinuous" vertical="center" wrapText="1"/>
    </xf>
    <xf numFmtId="44" fontId="38" fillId="0" borderId="35" xfId="49" applyNumberFormat="1" applyFont="1" applyBorder="1" applyAlignment="1">
      <alignment horizontal="centerContinuous" vertical="center"/>
    </xf>
    <xf numFmtId="3" fontId="34" fillId="0" borderId="35" xfId="0" applyNumberFormat="1" applyFont="1" applyBorder="1" applyAlignment="1" applyProtection="1">
      <alignment horizontal="center" vertical="center" wrapText="1"/>
      <protection locked="0"/>
    </xf>
    <xf numFmtId="3" fontId="38" fillId="0" borderId="35" xfId="27" applyNumberFormat="1" applyFont="1" applyBorder="1" applyAlignment="1" applyProtection="1">
      <alignment horizontal="center" vertical="center" wrapText="1"/>
      <protection locked="0"/>
    </xf>
    <xf numFmtId="3" fontId="38" fillId="0" borderId="35" xfId="49" applyNumberFormat="1" applyFont="1" applyBorder="1" applyAlignment="1">
      <alignment horizontal="center" vertical="center"/>
    </xf>
    <xf numFmtId="44" fontId="38" fillId="0" borderId="35" xfId="49" applyNumberFormat="1" applyFont="1" applyBorder="1" applyAlignment="1">
      <alignment vertical="center"/>
    </xf>
    <xf numFmtId="0" fontId="51" fillId="0" borderId="6" xfId="49" applyFont="1" applyBorder="1" applyAlignment="1">
      <alignment horizontal="center" vertical="center" wrapText="1"/>
    </xf>
    <xf numFmtId="44" fontId="41" fillId="0" borderId="35" xfId="10" applyNumberFormat="1" applyFont="1" applyFill="1" applyBorder="1" applyAlignment="1" applyProtection="1">
      <alignment horizontal="right" vertical="center" wrapText="1"/>
      <protection locked="0"/>
    </xf>
    <xf numFmtId="0" fontId="42" fillId="3" borderId="35" xfId="0" applyFont="1" applyFill="1" applyBorder="1" applyAlignment="1">
      <alignment horizontal="center" vertical="center" wrapText="1"/>
    </xf>
    <xf numFmtId="0" fontId="45" fillId="0" borderId="35" xfId="27" applyFont="1" applyBorder="1" applyAlignment="1">
      <alignment horizontal="center" vertical="center"/>
    </xf>
    <xf numFmtId="0" fontId="45" fillId="0" borderId="35" xfId="27" applyFont="1" applyBorder="1" applyAlignment="1" applyProtection="1">
      <alignment horizontal="center" vertical="center"/>
      <protection locked="0"/>
    </xf>
    <xf numFmtId="0" fontId="41" fillId="0" borderId="35" xfId="27" applyFont="1" applyBorder="1" applyAlignment="1">
      <alignment horizontal="center" vertical="center"/>
    </xf>
    <xf numFmtId="0" fontId="39" fillId="0" borderId="5" xfId="8" applyFont="1" applyBorder="1" applyAlignment="1">
      <alignment horizontal="centerContinuous" vertical="center" wrapText="1"/>
    </xf>
    <xf numFmtId="0" fontId="38" fillId="0" borderId="35" xfId="27" applyFont="1" applyBorder="1" applyAlignment="1" applyProtection="1">
      <alignment horizontal="centerContinuous" vertical="center" wrapText="1"/>
      <protection locked="0"/>
    </xf>
    <xf numFmtId="0" fontId="34" fillId="0" borderId="35" xfId="27" applyFont="1" applyBorder="1" applyAlignment="1" applyProtection="1">
      <alignment horizontal="centerContinuous" vertical="center"/>
      <protection locked="0"/>
    </xf>
    <xf numFmtId="0" fontId="38" fillId="0" borderId="35" xfId="27" applyFont="1" applyBorder="1" applyAlignment="1">
      <alignment horizontal="centerContinuous" vertical="center"/>
    </xf>
    <xf numFmtId="44" fontId="38" fillId="0" borderId="35" xfId="10" applyNumberFormat="1" applyFont="1" applyFill="1" applyBorder="1" applyAlignment="1" applyProtection="1">
      <alignment horizontal="centerContinuous" vertical="center" wrapText="1"/>
      <protection locked="0"/>
    </xf>
    <xf numFmtId="0" fontId="51" fillId="0" borderId="6" xfId="49" applyFont="1" applyBorder="1" applyAlignment="1">
      <alignment vertical="center" wrapText="1"/>
    </xf>
    <xf numFmtId="0" fontId="39" fillId="0" borderId="5" xfId="8" applyFont="1" applyBorder="1" applyAlignment="1">
      <alignment horizontal="centerContinuous" vertical="center"/>
    </xf>
    <xf numFmtId="0" fontId="38" fillId="0" borderId="35" xfId="27" applyFont="1" applyBorder="1" applyAlignment="1">
      <alignment horizontal="centerContinuous" vertical="center" wrapText="1"/>
    </xf>
    <xf numFmtId="0" fontId="39" fillId="0" borderId="2" xfId="8" applyFont="1" applyBorder="1" applyAlignment="1">
      <alignment horizontal="centerContinuous" vertical="center" wrapText="1"/>
    </xf>
    <xf numFmtId="0" fontId="39" fillId="0" borderId="1" xfId="8" applyFont="1" applyBorder="1" applyAlignment="1">
      <alignment horizontal="centerContinuous" vertical="center" wrapText="1"/>
    </xf>
    <xf numFmtId="0" fontId="38" fillId="0" borderId="1" xfId="49" applyFont="1" applyBorder="1" applyAlignment="1">
      <alignment horizontal="centerContinuous" vertical="center"/>
    </xf>
    <xf numFmtId="0" fontId="38" fillId="0" borderId="1" xfId="49" applyFont="1" applyBorder="1" applyAlignment="1">
      <alignment horizontal="centerContinuous" vertical="center" wrapText="1"/>
    </xf>
    <xf numFmtId="44" fontId="38" fillId="0" borderId="1" xfId="49" applyNumberFormat="1" applyFont="1" applyBorder="1" applyAlignment="1">
      <alignment horizontal="centerContinuous" vertical="center"/>
    </xf>
    <xf numFmtId="3" fontId="38" fillId="0" borderId="1" xfId="49" applyNumberFormat="1" applyFont="1" applyBorder="1" applyAlignment="1">
      <alignment horizontal="center" vertical="center"/>
    </xf>
    <xf numFmtId="44" fontId="38" fillId="0" borderId="1" xfId="49" applyNumberFormat="1" applyFont="1" applyBorder="1" applyAlignment="1">
      <alignment vertical="center"/>
    </xf>
    <xf numFmtId="0" fontId="51" fillId="0" borderId="7" xfId="49" applyFont="1" applyBorder="1" applyAlignment="1">
      <alignment vertical="center" wrapText="1"/>
    </xf>
    <xf numFmtId="0" fontId="38" fillId="0" borderId="32" xfId="49" applyFont="1" applyBorder="1" applyAlignment="1">
      <alignment horizontal="centerContinuous" vertical="center"/>
    </xf>
    <xf numFmtId="0" fontId="38" fillId="0" borderId="32" xfId="49" applyFont="1" applyBorder="1" applyAlignment="1">
      <alignment horizontal="centerContinuous" vertical="center" wrapText="1"/>
    </xf>
    <xf numFmtId="44" fontId="38" fillId="0" borderId="32" xfId="49" applyNumberFormat="1" applyFont="1" applyBorder="1" applyAlignment="1">
      <alignment horizontal="centerContinuous" vertical="center"/>
    </xf>
    <xf numFmtId="3" fontId="38" fillId="0" borderId="32" xfId="49" applyNumberFormat="1" applyFont="1" applyBorder="1" applyAlignment="1">
      <alignment horizontal="centerContinuous" vertical="center"/>
    </xf>
    <xf numFmtId="44" fontId="38" fillId="0" borderId="24" xfId="49" applyNumberFormat="1" applyFont="1" applyBorder="1" applyAlignment="1">
      <alignment vertical="center"/>
    </xf>
    <xf numFmtId="0" fontId="41" fillId="0" borderId="29" xfId="49" applyFont="1" applyBorder="1" applyAlignment="1">
      <alignment vertical="center" wrapText="1"/>
    </xf>
    <xf numFmtId="0" fontId="40" fillId="0" borderId="0" xfId="8" applyFont="1" applyAlignment="1">
      <alignment horizontal="center" vertical="center"/>
    </xf>
    <xf numFmtId="0" fontId="41" fillId="0" borderId="0" xfId="49" applyFont="1" applyAlignment="1">
      <alignment horizontal="center" vertical="center"/>
    </xf>
    <xf numFmtId="0" fontId="41" fillId="0" borderId="0" xfId="49" applyFont="1" applyAlignment="1">
      <alignment horizontal="center" vertical="center" wrapText="1"/>
    </xf>
    <xf numFmtId="44" fontId="41" fillId="0" borderId="0" xfId="49" applyNumberFormat="1" applyFont="1" applyAlignment="1">
      <alignment horizontal="right" vertical="center"/>
    </xf>
    <xf numFmtId="3" fontId="41" fillId="0" borderId="0" xfId="49" applyNumberFormat="1" applyFont="1" applyAlignment="1">
      <alignment horizontal="center" vertical="center"/>
    </xf>
    <xf numFmtId="44" fontId="41" fillId="0" borderId="0" xfId="49" applyNumberFormat="1" applyFont="1" applyAlignment="1">
      <alignment vertical="center"/>
    </xf>
    <xf numFmtId="0" fontId="41" fillId="0" borderId="0" xfId="49" applyFont="1" applyAlignment="1">
      <alignment vertical="center" wrapText="1"/>
    </xf>
    <xf numFmtId="0" fontId="41" fillId="0" borderId="4" xfId="51" applyFont="1" applyBorder="1" applyAlignment="1">
      <alignment horizontal="center" vertical="center" wrapText="1"/>
    </xf>
    <xf numFmtId="0" fontId="41" fillId="0" borderId="4" xfId="51" applyFont="1" applyBorder="1" applyAlignment="1">
      <alignment horizontal="center" vertical="center"/>
    </xf>
    <xf numFmtId="44" fontId="41" fillId="0" borderId="4" xfId="26" applyFont="1" applyFill="1" applyBorder="1" applyAlignment="1">
      <alignment horizontal="center" vertical="center"/>
    </xf>
    <xf numFmtId="169" fontId="41" fillId="0" borderId="4" xfId="51" applyNumberFormat="1" applyFont="1" applyBorder="1" applyAlignment="1">
      <alignment horizontal="center" vertical="center"/>
    </xf>
    <xf numFmtId="44" fontId="41" fillId="0" borderId="4" xfId="51" applyNumberFormat="1" applyFont="1" applyBorder="1" applyAlignment="1">
      <alignment horizontal="center" vertical="center"/>
    </xf>
    <xf numFmtId="0" fontId="41" fillId="0" borderId="35" xfId="51" applyFont="1" applyBorder="1" applyAlignment="1">
      <alignment horizontal="center" vertical="center" wrapText="1"/>
    </xf>
    <xf numFmtId="0" fontId="41" fillId="0" borderId="35" xfId="51" applyFont="1" applyBorder="1" applyAlignment="1">
      <alignment horizontal="center" vertical="center"/>
    </xf>
    <xf numFmtId="169" fontId="41" fillId="0" borderId="35" xfId="51" applyNumberFormat="1" applyFont="1" applyBorder="1" applyAlignment="1">
      <alignment horizontal="center" vertical="center"/>
    </xf>
    <xf numFmtId="44" fontId="41" fillId="0" borderId="35" xfId="51" applyNumberFormat="1" applyFont="1" applyBorder="1" applyAlignment="1">
      <alignment horizontal="center" vertical="center"/>
    </xf>
    <xf numFmtId="0" fontId="41" fillId="0" borderId="1" xfId="51" applyFont="1" applyBorder="1" applyAlignment="1">
      <alignment horizontal="center" vertical="center" wrapText="1"/>
    </xf>
    <xf numFmtId="0" fontId="41" fillId="0" borderId="1" xfId="51" applyFont="1" applyBorder="1" applyAlignment="1">
      <alignment horizontal="center" vertical="center"/>
    </xf>
    <xf numFmtId="44" fontId="41" fillId="0" borderId="1" xfId="26" applyFont="1" applyFill="1" applyBorder="1" applyAlignment="1">
      <alignment horizontal="center" vertical="center"/>
    </xf>
    <xf numFmtId="169" fontId="41" fillId="0" borderId="1" xfId="51" applyNumberFormat="1" applyFont="1" applyBorder="1" applyAlignment="1">
      <alignment horizontal="center" vertical="center"/>
    </xf>
    <xf numFmtId="44" fontId="41" fillId="0" borderId="1" xfId="51" applyNumberFormat="1" applyFont="1" applyBorder="1" applyAlignment="1">
      <alignment horizontal="center" vertical="center"/>
    </xf>
    <xf numFmtId="0" fontId="52" fillId="0" borderId="33" xfId="8" applyFont="1" applyBorder="1" applyAlignment="1">
      <alignment horizontal="center" vertical="center" wrapText="1"/>
    </xf>
    <xf numFmtId="0" fontId="52" fillId="0" borderId="16" xfId="8" applyFont="1" applyBorder="1" applyAlignment="1">
      <alignment horizontal="center" vertical="center" wrapText="1"/>
    </xf>
    <xf numFmtId="0" fontId="51" fillId="0" borderId="16" xfId="25" applyFont="1" applyBorder="1" applyAlignment="1">
      <alignment vertical="center" wrapText="1"/>
    </xf>
    <xf numFmtId="0" fontId="41" fillId="0" borderId="8" xfId="6" applyFont="1" applyBorder="1" applyAlignment="1">
      <alignment horizontal="center" vertical="center" wrapText="1"/>
    </xf>
    <xf numFmtId="0" fontId="41" fillId="0" borderId="8" xfId="49" applyFont="1" applyBorder="1" applyAlignment="1">
      <alignment horizontal="center" vertical="center" wrapText="1"/>
    </xf>
    <xf numFmtId="44" fontId="41" fillId="0" borderId="8" xfId="26" applyFont="1" applyFill="1" applyBorder="1" applyAlignment="1">
      <alignment horizontal="center" vertical="center" wrapText="1"/>
    </xf>
    <xf numFmtId="3" fontId="40" fillId="0" borderId="8" xfId="24" applyNumberFormat="1" applyFont="1" applyFill="1" applyBorder="1" applyAlignment="1">
      <alignment horizontal="center" vertical="center" wrapText="1"/>
    </xf>
    <xf numFmtId="3" fontId="41" fillId="0" borderId="8" xfId="49" applyNumberFormat="1" applyFont="1" applyBorder="1" applyAlignment="1">
      <alignment horizontal="center" vertical="center" wrapText="1"/>
    </xf>
    <xf numFmtId="44" fontId="41" fillId="0" borderId="8" xfId="49" applyNumberFormat="1" applyFont="1" applyBorder="1" applyAlignment="1">
      <alignment horizontal="center" vertical="center" wrapText="1"/>
    </xf>
    <xf numFmtId="0" fontId="40" fillId="0" borderId="11" xfId="8" applyFont="1" applyBorder="1" applyAlignment="1">
      <alignment horizontal="center" vertical="center" wrapText="1"/>
    </xf>
    <xf numFmtId="44" fontId="41" fillId="0" borderId="35" xfId="26" applyFont="1" applyFill="1" applyBorder="1" applyAlignment="1">
      <alignment horizontal="center" vertical="center" wrapText="1"/>
    </xf>
    <xf numFmtId="3" fontId="40" fillId="0" borderId="35" xfId="24" applyNumberFormat="1" applyFont="1" applyFill="1" applyBorder="1" applyAlignment="1">
      <alignment horizontal="center" vertical="center" wrapText="1"/>
    </xf>
    <xf numFmtId="3" fontId="41" fillId="0" borderId="35" xfId="49" applyNumberFormat="1" applyFont="1" applyBorder="1" applyAlignment="1">
      <alignment horizontal="center" vertical="center" wrapText="1"/>
    </xf>
    <xf numFmtId="44" fontId="41" fillId="0" borderId="35" xfId="49" applyNumberFormat="1" applyFont="1" applyBorder="1" applyAlignment="1">
      <alignment horizontal="center" vertical="center" wrapText="1"/>
    </xf>
    <xf numFmtId="0" fontId="41" fillId="0" borderId="48" xfId="49" applyFont="1" applyBorder="1" applyAlignment="1">
      <alignment horizontal="center" vertical="center" wrapText="1"/>
    </xf>
    <xf numFmtId="44" fontId="41" fillId="0" borderId="48" xfId="26" applyFont="1" applyFill="1" applyBorder="1" applyAlignment="1">
      <alignment horizontal="center" vertical="center" wrapText="1"/>
    </xf>
    <xf numFmtId="3" fontId="41" fillId="0" borderId="48" xfId="49" applyNumberFormat="1" applyFont="1" applyBorder="1" applyAlignment="1">
      <alignment horizontal="center" vertical="center" wrapText="1"/>
    </xf>
    <xf numFmtId="44" fontId="41" fillId="0" borderId="48" xfId="49" applyNumberFormat="1" applyFont="1" applyBorder="1" applyAlignment="1">
      <alignment horizontal="center" vertical="center" wrapText="1"/>
    </xf>
    <xf numFmtId="0" fontId="52" fillId="0" borderId="0" xfId="8" applyFont="1" applyAlignment="1">
      <alignment horizontal="centerContinuous" vertical="center" wrapText="1"/>
    </xf>
    <xf numFmtId="0" fontId="51" fillId="0" borderId="0" xfId="25" applyFont="1" applyAlignment="1">
      <alignment horizontal="centerContinuous" vertical="center" wrapText="1"/>
    </xf>
    <xf numFmtId="0" fontId="38" fillId="13" borderId="24" xfId="6" applyFont="1" applyFill="1" applyBorder="1" applyAlignment="1">
      <alignment horizontal="centerContinuous" vertical="center" wrapText="1"/>
    </xf>
    <xf numFmtId="0" fontId="38" fillId="13" borderId="32" xfId="6" applyFont="1" applyFill="1" applyBorder="1" applyAlignment="1">
      <alignment horizontal="centerContinuous" vertical="center" wrapText="1"/>
    </xf>
    <xf numFmtId="165" fontId="38" fillId="13" borderId="32" xfId="24" applyNumberFormat="1" applyFont="1" applyFill="1" applyBorder="1" applyAlignment="1">
      <alignment horizontal="centerContinuous" vertical="center" wrapText="1"/>
    </xf>
    <xf numFmtId="165" fontId="39" fillId="13" borderId="32" xfId="24" applyNumberFormat="1" applyFont="1" applyFill="1" applyBorder="1" applyAlignment="1">
      <alignment horizontal="centerContinuous" vertical="center" wrapText="1"/>
    </xf>
    <xf numFmtId="0" fontId="39" fillId="13" borderId="29" xfId="25" applyFont="1" applyFill="1" applyBorder="1" applyAlignment="1">
      <alignment horizontal="centerContinuous" vertical="center" wrapText="1"/>
    </xf>
    <xf numFmtId="49" fontId="45" fillId="0" borderId="8" xfId="0" applyNumberFormat="1" applyFont="1" applyBorder="1" applyAlignment="1">
      <alignment horizontal="center" vertical="center" wrapText="1"/>
    </xf>
    <xf numFmtId="3" fontId="45" fillId="0" borderId="8" xfId="0" applyNumberFormat="1" applyFont="1" applyBorder="1" applyAlignment="1">
      <alignment horizontal="center" vertical="center" wrapText="1"/>
    </xf>
    <xf numFmtId="0" fontId="45" fillId="0" borderId="8" xfId="0" applyFont="1" applyBorder="1" applyAlignment="1">
      <alignment horizontal="center" vertical="center" wrapText="1"/>
    </xf>
    <xf numFmtId="166" fontId="45" fillId="0" borderId="8" xfId="0" applyNumberFormat="1" applyFont="1" applyBorder="1" applyAlignment="1">
      <alignment horizontal="center" vertical="center" wrapText="1"/>
    </xf>
    <xf numFmtId="166" fontId="45" fillId="0" borderId="8" xfId="0" applyNumberFormat="1" applyFont="1" applyBorder="1" applyAlignment="1">
      <alignment vertical="center" wrapText="1"/>
    </xf>
    <xf numFmtId="3" fontId="45" fillId="0" borderId="35" xfId="0" applyNumberFormat="1" applyFont="1" applyBorder="1" applyAlignment="1">
      <alignment horizontal="center" vertical="center" wrapText="1"/>
    </xf>
    <xf numFmtId="166" fontId="45" fillId="0" borderId="35" xfId="0" applyNumberFormat="1" applyFont="1" applyBorder="1" applyAlignment="1">
      <alignment horizontal="center" vertical="center" wrapText="1"/>
    </xf>
    <xf numFmtId="166" fontId="45" fillId="0" borderId="35" xfId="0" applyNumberFormat="1" applyFont="1" applyBorder="1" applyAlignment="1">
      <alignment vertical="center" wrapText="1"/>
    </xf>
    <xf numFmtId="3" fontId="45" fillId="0" borderId="48" xfId="0" applyNumberFormat="1" applyFont="1" applyBorder="1" applyAlignment="1">
      <alignment horizontal="center" vertical="center" wrapText="1"/>
    </xf>
    <xf numFmtId="166" fontId="45" fillId="0" borderId="48" xfId="0" applyNumberFormat="1" applyFont="1" applyBorder="1" applyAlignment="1">
      <alignment horizontal="center" vertical="center" wrapText="1"/>
    </xf>
    <xf numFmtId="166" fontId="45" fillId="0" borderId="48" xfId="0" applyNumberFormat="1" applyFont="1" applyBorder="1" applyAlignment="1">
      <alignment vertical="center" wrapText="1"/>
    </xf>
    <xf numFmtId="0" fontId="39" fillId="0" borderId="24" xfId="8" applyFont="1" applyBorder="1" applyAlignment="1">
      <alignment horizontal="centerContinuous"/>
    </xf>
    <xf numFmtId="0" fontId="39" fillId="0" borderId="32" xfId="8" applyFont="1" applyBorder="1" applyAlignment="1">
      <alignment horizontal="centerContinuous"/>
    </xf>
    <xf numFmtId="0" fontId="38" fillId="0" borderId="32" xfId="25" applyFont="1" applyBorder="1" applyAlignment="1">
      <alignment horizontal="centerContinuous"/>
    </xf>
    <xf numFmtId="166" fontId="38" fillId="0" borderId="24" xfId="25" applyNumberFormat="1" applyFont="1" applyBorder="1"/>
    <xf numFmtId="0" fontId="41" fillId="0" borderId="29" xfId="25" applyFont="1" applyBorder="1"/>
    <xf numFmtId="0" fontId="41" fillId="0" borderId="4" xfId="49" applyFont="1" applyBorder="1" applyAlignment="1">
      <alignment horizontal="center" vertical="center" wrapText="1"/>
    </xf>
    <xf numFmtId="0" fontId="41" fillId="0" borderId="4" xfId="49" applyFont="1" applyBorder="1" applyAlignment="1">
      <alignment horizontal="center" vertical="center"/>
    </xf>
    <xf numFmtId="44" fontId="41" fillId="0" borderId="4" xfId="49" applyNumberFormat="1" applyFont="1" applyBorder="1" applyAlignment="1">
      <alignment horizontal="center" vertical="center"/>
    </xf>
    <xf numFmtId="3" fontId="41" fillId="0" borderId="4" xfId="49" applyNumberFormat="1" applyFont="1" applyBorder="1" applyAlignment="1">
      <alignment horizontal="center" vertical="center"/>
    </xf>
    <xf numFmtId="44" fontId="41" fillId="0" borderId="35" xfId="49" applyNumberFormat="1" applyFont="1" applyBorder="1" applyAlignment="1">
      <alignment horizontal="center" vertical="center"/>
    </xf>
    <xf numFmtId="0" fontId="44" fillId="0" borderId="35" xfId="25" applyFont="1" applyBorder="1" applyAlignment="1">
      <alignment vertical="center"/>
    </xf>
    <xf numFmtId="44" fontId="44" fillId="0" borderId="35" xfId="25" applyNumberFormat="1" applyFont="1" applyBorder="1" applyAlignment="1">
      <alignment horizontal="center" vertical="center"/>
    </xf>
    <xf numFmtId="0" fontId="38" fillId="0" borderId="35" xfId="25" applyFont="1" applyBorder="1" applyAlignment="1">
      <alignment horizontal="centerContinuous" vertical="center"/>
    </xf>
    <xf numFmtId="0" fontId="52" fillId="0" borderId="35" xfId="8" applyFont="1" applyBorder="1" applyAlignment="1">
      <alignment horizontal="centerContinuous" vertical="center" wrapText="1"/>
    </xf>
    <xf numFmtId="0" fontId="51" fillId="0" borderId="35" xfId="25" applyFont="1" applyBorder="1" applyAlignment="1">
      <alignment horizontal="centerContinuous" vertical="center" wrapText="1"/>
    </xf>
    <xf numFmtId="0" fontId="38" fillId="0" borderId="35" xfId="25" applyFont="1" applyBorder="1" applyAlignment="1">
      <alignment vertical="center"/>
    </xf>
    <xf numFmtId="0" fontId="51" fillId="0" borderId="35" xfId="49" applyFont="1" applyBorder="1" applyAlignment="1">
      <alignment horizontal="center" vertical="center"/>
    </xf>
    <xf numFmtId="44" fontId="38" fillId="0" borderId="35" xfId="25" applyNumberFormat="1" applyFont="1" applyBorder="1" applyAlignment="1">
      <alignment horizontal="center" vertical="center"/>
    </xf>
    <xf numFmtId="0" fontId="52" fillId="0" borderId="6" xfId="8" applyFont="1" applyBorder="1" applyAlignment="1">
      <alignment horizontal="center" vertical="center" wrapText="1"/>
    </xf>
    <xf numFmtId="0" fontId="52" fillId="0" borderId="35" xfId="8" applyFont="1" applyBorder="1" applyAlignment="1">
      <alignment horizontal="center" vertical="center" wrapText="1"/>
    </xf>
    <xf numFmtId="0" fontId="51" fillId="0" borderId="35" xfId="25" applyFont="1" applyBorder="1" applyAlignment="1">
      <alignment horizontal="center" vertical="center" wrapText="1"/>
    </xf>
    <xf numFmtId="0" fontId="38" fillId="13" borderId="25" xfId="0" applyFont="1" applyFill="1" applyBorder="1" applyAlignment="1">
      <alignment horizontal="centerContinuous" vertical="center" wrapText="1"/>
    </xf>
    <xf numFmtId="3" fontId="38" fillId="13" borderId="44" xfId="0" applyNumberFormat="1" applyFont="1" applyFill="1" applyBorder="1" applyAlignment="1">
      <alignment horizontal="centerContinuous" vertical="center" wrapText="1"/>
    </xf>
    <xf numFmtId="3" fontId="38" fillId="13" borderId="44" xfId="0" applyNumberFormat="1" applyFont="1" applyFill="1" applyBorder="1" applyAlignment="1">
      <alignment horizontal="centerContinuous" vertical="center"/>
    </xf>
    <xf numFmtId="0" fontId="34" fillId="13" borderId="44" xfId="0" applyFont="1" applyFill="1" applyBorder="1" applyAlignment="1">
      <alignment horizontal="centerContinuous" vertical="center"/>
    </xf>
    <xf numFmtId="0" fontId="35" fillId="13" borderId="44" xfId="0" applyFont="1" applyFill="1" applyBorder="1" applyAlignment="1">
      <alignment horizontal="centerContinuous" vertical="center"/>
    </xf>
    <xf numFmtId="0" fontId="34" fillId="13" borderId="45" xfId="0" applyFont="1" applyFill="1" applyBorder="1" applyAlignment="1">
      <alignment horizontal="centerContinuous" vertical="center" wrapText="1"/>
    </xf>
    <xf numFmtId="3" fontId="38" fillId="0" borderId="12" xfId="0" applyNumberFormat="1" applyFont="1" applyBorder="1" applyAlignment="1">
      <alignment horizontal="centerContinuous" vertical="center" wrapText="1"/>
    </xf>
    <xf numFmtId="3" fontId="51" fillId="0" borderId="8" xfId="0" applyNumberFormat="1" applyFont="1" applyBorder="1" applyAlignment="1">
      <alignment horizontal="centerContinuous" vertical="center" wrapText="1"/>
    </xf>
    <xf numFmtId="0" fontId="51" fillId="0" borderId="8" xfId="25" applyFont="1" applyBorder="1" applyAlignment="1">
      <alignment horizontal="centerContinuous" vertical="center" wrapText="1"/>
    </xf>
    <xf numFmtId="3" fontId="51" fillId="0" borderId="11" xfId="0" applyNumberFormat="1" applyFont="1" applyBorder="1" applyAlignment="1">
      <alignment horizontal="centerContinuous" vertical="center" wrapText="1"/>
    </xf>
    <xf numFmtId="0" fontId="41" fillId="0" borderId="5" xfId="0" applyFont="1" applyBorder="1" applyAlignment="1">
      <alignment horizontal="center" vertical="center" wrapText="1"/>
    </xf>
    <xf numFmtId="167" fontId="41" fillId="0" borderId="35" xfId="0" applyNumberFormat="1" applyFont="1" applyBorder="1" applyAlignment="1">
      <alignment horizontal="center" vertical="center"/>
    </xf>
    <xf numFmtId="44" fontId="42" fillId="0" borderId="35" xfId="36" applyFont="1" applyFill="1" applyBorder="1" applyAlignment="1">
      <alignment horizontal="center" vertical="center" wrapText="1"/>
    </xf>
    <xf numFmtId="0" fontId="42" fillId="0" borderId="35" xfId="36" applyNumberFormat="1" applyFont="1" applyFill="1" applyBorder="1" applyAlignment="1">
      <alignment horizontal="center" vertical="center" wrapText="1"/>
    </xf>
    <xf numFmtId="0" fontId="41" fillId="0" borderId="35" xfId="36" applyNumberFormat="1" applyFont="1" applyFill="1" applyBorder="1" applyAlignment="1">
      <alignment horizontal="center" vertical="center" wrapText="1"/>
    </xf>
    <xf numFmtId="0" fontId="41" fillId="0" borderId="35" xfId="36" applyNumberFormat="1" applyFont="1" applyFill="1" applyBorder="1" applyAlignment="1">
      <alignment horizontal="center" vertical="center"/>
    </xf>
    <xf numFmtId="44" fontId="41" fillId="0" borderId="35" xfId="36" applyFont="1" applyFill="1" applyBorder="1" applyAlignment="1">
      <alignment horizontal="center" vertical="center"/>
    </xf>
    <xf numFmtId="3" fontId="41" fillId="0" borderId="6" xfId="0" applyNumberFormat="1" applyFont="1" applyBorder="1" applyAlignment="1">
      <alignment horizontal="center" vertical="center" wrapText="1"/>
    </xf>
    <xf numFmtId="49" fontId="41" fillId="0" borderId="35" xfId="0" applyNumberFormat="1" applyFont="1" applyBorder="1" applyAlignment="1">
      <alignment horizontal="center" vertical="center" wrapText="1"/>
    </xf>
    <xf numFmtId="0" fontId="38" fillId="0" borderId="5" xfId="0" applyFont="1" applyBorder="1" applyAlignment="1">
      <alignment horizontal="centerContinuous" vertical="center" wrapText="1"/>
    </xf>
    <xf numFmtId="3" fontId="38" fillId="0" borderId="35" xfId="0" applyNumberFormat="1" applyFont="1" applyBorder="1" applyAlignment="1">
      <alignment horizontal="centerContinuous" vertical="center" wrapText="1"/>
    </xf>
    <xf numFmtId="3" fontId="38" fillId="0" borderId="35" xfId="0" applyNumberFormat="1" applyFont="1" applyBorder="1" applyAlignment="1">
      <alignment horizontal="centerContinuous" vertical="center"/>
    </xf>
    <xf numFmtId="0" fontId="56" fillId="0" borderId="35" xfId="0" applyFont="1" applyBorder="1" applyAlignment="1">
      <alignment horizontal="centerContinuous" vertical="center"/>
    </xf>
    <xf numFmtId="44" fontId="38" fillId="0" borderId="35" xfId="36" applyFont="1" applyFill="1" applyBorder="1" applyAlignment="1">
      <alignment horizontal="center" vertical="center"/>
    </xf>
    <xf numFmtId="0" fontId="51" fillId="0" borderId="6" xfId="36" applyNumberFormat="1" applyFont="1" applyFill="1" applyBorder="1" applyAlignment="1">
      <alignment horizontal="center" vertical="center" wrapText="1"/>
    </xf>
    <xf numFmtId="0" fontId="38" fillId="0" borderId="35" xfId="25" applyFont="1" applyBorder="1" applyAlignment="1">
      <alignment horizontal="centerContinuous" vertical="center" wrapText="1"/>
    </xf>
    <xf numFmtId="3" fontId="51" fillId="0" borderId="35" xfId="0" applyNumberFormat="1" applyFont="1" applyBorder="1" applyAlignment="1">
      <alignment horizontal="center" vertical="center" wrapText="1"/>
    </xf>
    <xf numFmtId="0" fontId="57" fillId="0" borderId="35" xfId="0" applyFont="1" applyBorder="1" applyAlignment="1">
      <alignment horizontal="center" vertical="center" wrapText="1"/>
    </xf>
    <xf numFmtId="3" fontId="51" fillId="0" borderId="6" xfId="0" applyNumberFormat="1" applyFont="1" applyBorder="1" applyAlignment="1">
      <alignment horizontal="center" vertical="center" wrapText="1"/>
    </xf>
    <xf numFmtId="0" fontId="38" fillId="0" borderId="35" xfId="0" applyFont="1" applyBorder="1" applyAlignment="1">
      <alignment horizontal="centerContinuous" vertical="center" wrapText="1"/>
    </xf>
    <xf numFmtId="0" fontId="56" fillId="0" borderId="35" xfId="0" applyFont="1" applyBorder="1" applyAlignment="1">
      <alignment horizontal="centerContinuous" vertical="center" wrapText="1"/>
    </xf>
    <xf numFmtId="0" fontId="51" fillId="0" borderId="6" xfId="0" applyFont="1" applyBorder="1" applyAlignment="1">
      <alignment horizontal="center" vertical="center" wrapText="1"/>
    </xf>
    <xf numFmtId="3" fontId="38" fillId="0" borderId="35" xfId="0" applyNumberFormat="1" applyFont="1" applyBorder="1" applyAlignment="1">
      <alignment horizontal="center" vertical="center"/>
    </xf>
    <xf numFmtId="0" fontId="56" fillId="0" borderId="35" xfId="0" applyFont="1" applyBorder="1" applyAlignment="1">
      <alignment horizontal="center" vertical="center"/>
    </xf>
    <xf numFmtId="44" fontId="51" fillId="0" borderId="35" xfId="36" applyFont="1" applyFill="1" applyBorder="1" applyAlignment="1">
      <alignment horizontal="center" vertical="center"/>
    </xf>
    <xf numFmtId="0" fontId="41" fillId="0" borderId="6" xfId="0" applyFont="1" applyBorder="1" applyAlignment="1">
      <alignment horizontal="center" vertical="center" wrapText="1"/>
    </xf>
    <xf numFmtId="0" fontId="44" fillId="0" borderId="5" xfId="0" applyFont="1" applyBorder="1" applyAlignment="1">
      <alignment horizontal="centerContinuous" vertical="center" wrapText="1"/>
    </xf>
    <xf numFmtId="3" fontId="44" fillId="0" borderId="35" xfId="0" applyNumberFormat="1" applyFont="1" applyBorder="1" applyAlignment="1">
      <alignment horizontal="centerContinuous" vertical="center" wrapText="1"/>
    </xf>
    <xf numFmtId="3" fontId="44" fillId="0" borderId="35" xfId="0" applyNumberFormat="1" applyFont="1" applyBorder="1" applyAlignment="1">
      <alignment horizontal="centerContinuous" vertical="center"/>
    </xf>
    <xf numFmtId="0" fontId="58" fillId="0" borderId="35" xfId="0" applyFont="1" applyBorder="1" applyAlignment="1">
      <alignment horizontal="centerContinuous" vertical="center"/>
    </xf>
    <xf numFmtId="44" fontId="44" fillId="0" borderId="35" xfId="36" applyFont="1" applyFill="1" applyBorder="1" applyAlignment="1">
      <alignment horizontal="center" vertical="center"/>
    </xf>
    <xf numFmtId="0" fontId="44" fillId="0" borderId="35" xfId="25" applyFont="1" applyBorder="1" applyAlignment="1">
      <alignment horizontal="centerContinuous" vertical="center" wrapText="1"/>
    </xf>
    <xf numFmtId="0" fontId="38" fillId="0" borderId="35" xfId="0" applyFont="1" applyBorder="1" applyAlignment="1">
      <alignment horizontal="centerContinuous" vertical="center"/>
    </xf>
    <xf numFmtId="49" fontId="38" fillId="0" borderId="35" xfId="0" applyNumberFormat="1" applyFont="1" applyBorder="1" applyAlignment="1">
      <alignment horizontal="centerContinuous" vertical="center" wrapText="1"/>
    </xf>
    <xf numFmtId="44" fontId="56" fillId="0" borderId="35" xfId="36" applyFont="1" applyFill="1" applyBorder="1" applyAlignment="1">
      <alignment horizontal="centerContinuous" vertical="center" wrapText="1"/>
    </xf>
    <xf numFmtId="44" fontId="38" fillId="0" borderId="35" xfId="36" applyFont="1" applyFill="1" applyBorder="1" applyAlignment="1">
      <alignment horizontal="centerContinuous" vertical="center"/>
    </xf>
    <xf numFmtId="0" fontId="56" fillId="0" borderId="35" xfId="36" applyNumberFormat="1" applyFont="1" applyFill="1" applyBorder="1" applyAlignment="1">
      <alignment horizontal="centerContinuous" vertical="center" wrapText="1"/>
    </xf>
    <xf numFmtId="0" fontId="38" fillId="0" borderId="35" xfId="36" applyNumberFormat="1" applyFont="1" applyFill="1" applyBorder="1" applyAlignment="1">
      <alignment horizontal="centerContinuous" vertical="center" wrapText="1"/>
    </xf>
    <xf numFmtId="0" fontId="38" fillId="0" borderId="35" xfId="36" applyNumberFormat="1" applyFont="1" applyFill="1" applyBorder="1" applyAlignment="1">
      <alignment horizontal="centerContinuous" vertical="center"/>
    </xf>
    <xf numFmtId="0" fontId="38" fillId="0" borderId="60" xfId="0" applyFont="1" applyBorder="1" applyAlignment="1">
      <alignment horizontal="centerContinuous" vertical="center" wrapText="1"/>
    </xf>
    <xf numFmtId="3" fontId="38" fillId="0" borderId="48" xfId="0" applyNumberFormat="1" applyFont="1" applyBorder="1" applyAlignment="1">
      <alignment horizontal="centerContinuous" vertical="center" wrapText="1"/>
    </xf>
    <xf numFmtId="3" fontId="38" fillId="0" borderId="48" xfId="0" applyNumberFormat="1" applyFont="1" applyBorder="1" applyAlignment="1">
      <alignment horizontal="centerContinuous" vertical="center"/>
    </xf>
    <xf numFmtId="0" fontId="56" fillId="0" borderId="48" xfId="0" applyFont="1" applyBorder="1" applyAlignment="1">
      <alignment horizontal="centerContinuous" vertical="center"/>
    </xf>
    <xf numFmtId="44" fontId="38" fillId="0" borderId="48" xfId="36" applyFont="1" applyFill="1" applyBorder="1" applyAlignment="1">
      <alignment horizontal="center" vertical="center"/>
    </xf>
    <xf numFmtId="170" fontId="51" fillId="0" borderId="61" xfId="0" applyNumberFormat="1" applyFont="1" applyBorder="1" applyAlignment="1">
      <alignment horizontal="center" vertical="center" wrapText="1"/>
    </xf>
    <xf numFmtId="0" fontId="56" fillId="0" borderId="25" xfId="0" applyFont="1" applyBorder="1" applyAlignment="1">
      <alignment horizontal="centerContinuous" vertical="center"/>
    </xf>
    <xf numFmtId="0" fontId="56" fillId="0" borderId="44" xfId="0" applyFont="1" applyBorder="1" applyAlignment="1">
      <alignment horizontal="centerContinuous" vertical="center" wrapText="1"/>
    </xf>
    <xf numFmtId="0" fontId="38" fillId="0" borderId="44" xfId="0" applyFont="1" applyBorder="1" applyAlignment="1">
      <alignment horizontal="centerContinuous" vertical="center"/>
    </xf>
    <xf numFmtId="49" fontId="38" fillId="0" borderId="44" xfId="0" applyNumberFormat="1" applyFont="1" applyBorder="1" applyAlignment="1">
      <alignment horizontal="centerContinuous" vertical="center"/>
    </xf>
    <xf numFmtId="44" fontId="38" fillId="0" borderId="44" xfId="36" applyFont="1" applyFill="1" applyBorder="1" applyAlignment="1">
      <alignment horizontal="centerContinuous" vertical="center"/>
    </xf>
    <xf numFmtId="44" fontId="38" fillId="0" borderId="56" xfId="36" applyFont="1" applyFill="1" applyBorder="1" applyAlignment="1">
      <alignment horizontal="centerContinuous" vertical="center"/>
    </xf>
    <xf numFmtId="44" fontId="38" fillId="0" borderId="25" xfId="36" applyFont="1" applyFill="1" applyBorder="1" applyAlignment="1">
      <alignment horizontal="center" vertical="center"/>
    </xf>
    <xf numFmtId="0" fontId="51" fillId="0" borderId="45" xfId="0" applyFont="1" applyBorder="1" applyAlignment="1">
      <alignment horizontal="center" vertical="center" wrapText="1"/>
    </xf>
    <xf numFmtId="0" fontId="56" fillId="0" borderId="0" xfId="0" applyFont="1" applyAlignment="1">
      <alignment horizontal="centerContinuous" vertical="center"/>
    </xf>
    <xf numFmtId="0" fontId="56" fillId="0" borderId="0" xfId="0" applyFont="1" applyAlignment="1">
      <alignment horizontal="centerContinuous" vertical="center" wrapText="1"/>
    </xf>
    <xf numFmtId="0" fontId="38" fillId="0" borderId="0" xfId="0" applyFont="1" applyAlignment="1">
      <alignment horizontal="centerContinuous" vertical="center"/>
    </xf>
    <xf numFmtId="49" fontId="38" fillId="0" borderId="0" xfId="0" applyNumberFormat="1" applyFont="1" applyAlignment="1">
      <alignment horizontal="centerContinuous" vertical="center"/>
    </xf>
    <xf numFmtId="44" fontId="38" fillId="0" borderId="0" xfId="36" applyFont="1" applyFill="1" applyBorder="1" applyAlignment="1">
      <alignment horizontal="centerContinuous" vertical="center"/>
    </xf>
    <xf numFmtId="44" fontId="38" fillId="0" borderId="0" xfId="36" applyFont="1" applyFill="1" applyBorder="1" applyAlignment="1">
      <alignment horizontal="center" vertical="center"/>
    </xf>
    <xf numFmtId="0" fontId="51" fillId="0" borderId="0" xfId="0" applyFont="1" applyAlignment="1">
      <alignment horizontal="center" vertical="center" wrapText="1"/>
    </xf>
    <xf numFmtId="0" fontId="38" fillId="13" borderId="25" xfId="6" applyFont="1" applyFill="1" applyBorder="1" applyAlignment="1">
      <alignment horizontal="centerContinuous" vertical="center" wrapText="1"/>
    </xf>
    <xf numFmtId="0" fontId="38" fillId="13" borderId="44" xfId="6" applyFont="1" applyFill="1" applyBorder="1" applyAlignment="1">
      <alignment horizontal="centerContinuous" vertical="center" wrapText="1"/>
    </xf>
    <xf numFmtId="165" fontId="38" fillId="13" borderId="44" xfId="24" applyNumberFormat="1" applyFont="1" applyFill="1" applyBorder="1" applyAlignment="1">
      <alignment horizontal="centerContinuous" vertical="center" wrapText="1"/>
    </xf>
    <xf numFmtId="165" fontId="39" fillId="13" borderId="44" xfId="24" applyNumberFormat="1" applyFont="1" applyFill="1" applyBorder="1" applyAlignment="1">
      <alignment horizontal="centerContinuous" vertical="center" wrapText="1"/>
    </xf>
    <xf numFmtId="0" fontId="39" fillId="13" borderId="45" xfId="25" applyFont="1" applyFill="1" applyBorder="1" applyAlignment="1">
      <alignment horizontal="centerContinuous" vertical="center" wrapText="1"/>
    </xf>
    <xf numFmtId="0" fontId="59" fillId="0" borderId="46" xfId="6" applyFont="1" applyBorder="1" applyAlignment="1">
      <alignment horizontal="centerContinuous" vertical="center" wrapText="1"/>
    </xf>
    <xf numFmtId="0" fontId="59" fillId="0" borderId="15" xfId="6" applyFont="1" applyBorder="1" applyAlignment="1">
      <alignment horizontal="centerContinuous" vertical="center" wrapText="1"/>
    </xf>
    <xf numFmtId="0" fontId="59" fillId="0" borderId="15" xfId="6" applyFont="1" applyBorder="1" applyAlignment="1">
      <alignment horizontal="center" vertical="center" wrapText="1"/>
    </xf>
    <xf numFmtId="165" fontId="59" fillId="0" borderId="15" xfId="24" applyNumberFormat="1" applyFont="1" applyFill="1" applyBorder="1" applyAlignment="1">
      <alignment horizontal="center" vertical="center" wrapText="1"/>
    </xf>
    <xf numFmtId="165" fontId="60" fillId="0" borderId="15" xfId="24" applyNumberFormat="1" applyFont="1" applyFill="1" applyBorder="1" applyAlignment="1">
      <alignment horizontal="center" vertical="center" wrapText="1"/>
    </xf>
    <xf numFmtId="0" fontId="60" fillId="0" borderId="59" xfId="25" applyFont="1" applyBorder="1" applyAlignment="1">
      <alignment horizontal="center" vertical="center" wrapText="1"/>
    </xf>
    <xf numFmtId="0" fontId="40" fillId="0" borderId="3" xfId="8" applyFont="1" applyBorder="1" applyAlignment="1">
      <alignment horizontal="center" vertical="center"/>
    </xf>
    <xf numFmtId="171" fontId="41" fillId="0" borderId="4" xfId="25" applyNumberFormat="1" applyFont="1" applyBorder="1" applyAlignment="1">
      <alignment horizontal="center" vertical="center"/>
    </xf>
    <xf numFmtId="41" fontId="41" fillId="0" borderId="4" xfId="25" applyNumberFormat="1" applyFont="1" applyBorder="1" applyAlignment="1">
      <alignment horizontal="center" vertical="center"/>
    </xf>
    <xf numFmtId="171" fontId="41" fillId="0" borderId="35" xfId="25" applyNumberFormat="1" applyFont="1" applyBorder="1" applyAlignment="1">
      <alignment horizontal="center" vertical="center"/>
    </xf>
    <xf numFmtId="41" fontId="41" fillId="0" borderId="35" xfId="25" applyNumberFormat="1" applyFont="1" applyBorder="1" applyAlignment="1">
      <alignment horizontal="center" vertical="center"/>
    </xf>
    <xf numFmtId="0" fontId="40" fillId="0" borderId="35" xfId="0" applyFont="1" applyBorder="1" applyAlignment="1">
      <alignment horizontal="center" vertical="center" wrapText="1"/>
    </xf>
    <xf numFmtId="0" fontId="45" fillId="0" borderId="35" xfId="0" quotePrefix="1" applyFont="1" applyBorder="1" applyAlignment="1">
      <alignment horizontal="center" vertical="center"/>
    </xf>
    <xf numFmtId="49" fontId="38" fillId="0" borderId="35" xfId="25" applyNumberFormat="1" applyFont="1" applyBorder="1" applyAlignment="1">
      <alignment horizontal="centerContinuous" vertical="center"/>
    </xf>
    <xf numFmtId="41" fontId="38" fillId="0" borderId="35" xfId="25" applyNumberFormat="1" applyFont="1" applyBorder="1" applyAlignment="1">
      <alignment horizontal="centerContinuous" vertical="center"/>
    </xf>
    <xf numFmtId="164" fontId="38" fillId="0" borderId="35" xfId="25" applyNumberFormat="1" applyFont="1" applyBorder="1" applyAlignment="1">
      <alignment horizontal="center" vertical="center"/>
    </xf>
    <xf numFmtId="0" fontId="51" fillId="0" borderId="35" xfId="25" applyFont="1" applyBorder="1" applyAlignment="1">
      <alignment horizontal="center" vertical="center"/>
    </xf>
    <xf numFmtId="49" fontId="51" fillId="0" borderId="35" xfId="25" applyNumberFormat="1" applyFont="1" applyBorder="1" applyAlignment="1">
      <alignment horizontal="center" vertical="center"/>
    </xf>
    <xf numFmtId="41" fontId="51" fillId="0" borderId="35" xfId="25" applyNumberFormat="1" applyFont="1" applyBorder="1" applyAlignment="1">
      <alignment horizontal="center" vertical="center"/>
    </xf>
    <xf numFmtId="164" fontId="51" fillId="0" borderId="35" xfId="25" applyNumberFormat="1" applyFont="1" applyBorder="1" applyAlignment="1">
      <alignment horizontal="center" vertical="center"/>
    </xf>
    <xf numFmtId="0" fontId="39" fillId="0" borderId="60" xfId="8" applyFont="1" applyBorder="1" applyAlignment="1">
      <alignment horizontal="centerContinuous" vertical="center"/>
    </xf>
    <xf numFmtId="0" fontId="39" fillId="0" borderId="48" xfId="8" applyFont="1" applyBorder="1" applyAlignment="1">
      <alignment horizontal="centerContinuous" vertical="center" wrapText="1"/>
    </xf>
    <xf numFmtId="0" fontId="38" fillId="0" borderId="48" xfId="25" applyFont="1" applyBorder="1" applyAlignment="1">
      <alignment horizontal="centerContinuous" vertical="center"/>
    </xf>
    <xf numFmtId="0" fontId="61" fillId="0" borderId="48" xfId="0" applyFont="1" applyBorder="1" applyAlignment="1">
      <alignment horizontal="centerContinuous" vertical="center"/>
    </xf>
    <xf numFmtId="49" fontId="38" fillId="0" borderId="48" xfId="25" applyNumberFormat="1" applyFont="1" applyBorder="1" applyAlignment="1">
      <alignment horizontal="centerContinuous" vertical="center"/>
    </xf>
    <xf numFmtId="164" fontId="38" fillId="0" borderId="48" xfId="25" applyNumberFormat="1" applyFont="1" applyBorder="1" applyAlignment="1">
      <alignment horizontal="center" vertical="center"/>
    </xf>
    <xf numFmtId="44" fontId="51" fillId="0" borderId="61" xfId="25" applyNumberFormat="1" applyFont="1" applyBorder="1" applyAlignment="1">
      <alignment horizontal="center" vertical="center"/>
    </xf>
    <xf numFmtId="0" fontId="51" fillId="0" borderId="45" xfId="25" applyFont="1" applyBorder="1" applyAlignment="1">
      <alignment horizontal="center" vertical="center"/>
    </xf>
    <xf numFmtId="3" fontId="41" fillId="0" borderId="35" xfId="6" applyNumberFormat="1" applyFont="1" applyBorder="1" applyAlignment="1">
      <alignment horizontal="center" vertical="center" wrapText="1"/>
    </xf>
    <xf numFmtId="0" fontId="41" fillId="0" borderId="35" xfId="11" applyFont="1" applyBorder="1" applyAlignment="1">
      <alignment horizontal="center" vertical="center" wrapText="1"/>
    </xf>
    <xf numFmtId="167" fontId="41" fillId="0" borderId="35" xfId="24" applyNumberFormat="1" applyFont="1" applyFill="1" applyBorder="1" applyAlignment="1">
      <alignment horizontal="center" vertical="center" wrapText="1"/>
    </xf>
    <xf numFmtId="167" fontId="41" fillId="0" borderId="35" xfId="11" applyNumberFormat="1" applyFont="1" applyBorder="1" applyAlignment="1">
      <alignment horizontal="center" vertical="center"/>
    </xf>
    <xf numFmtId="167" fontId="40" fillId="0" borderId="35" xfId="24" applyNumberFormat="1" applyFont="1" applyFill="1" applyBorder="1" applyAlignment="1">
      <alignment horizontal="center" vertical="center" wrapText="1"/>
    </xf>
    <xf numFmtId="3" fontId="41" fillId="0" borderId="35" xfId="11" applyNumberFormat="1" applyFont="1" applyBorder="1" applyAlignment="1">
      <alignment horizontal="center" vertical="center"/>
    </xf>
    <xf numFmtId="44" fontId="37" fillId="0" borderId="35" xfId="25" applyNumberFormat="1" applyFont="1" applyBorder="1" applyAlignment="1">
      <alignment horizontal="center" vertical="center"/>
    </xf>
    <xf numFmtId="3" fontId="41" fillId="0" borderId="0" xfId="25" applyNumberFormat="1" applyFont="1" applyAlignment="1">
      <alignment horizontal="center" vertical="center"/>
    </xf>
    <xf numFmtId="44" fontId="41" fillId="0" borderId="0" xfId="49" applyNumberFormat="1" applyFont="1"/>
    <xf numFmtId="0" fontId="44" fillId="0" borderId="48" xfId="25" applyFont="1" applyBorder="1" applyAlignment="1">
      <alignment vertical="center"/>
    </xf>
    <xf numFmtId="0" fontId="40" fillId="0" borderId="48" xfId="8" applyFont="1" applyBorder="1" applyAlignment="1">
      <alignment vertical="center" wrapText="1"/>
    </xf>
    <xf numFmtId="0" fontId="41" fillId="0" borderId="48" xfId="25" applyFont="1" applyBorder="1" applyAlignment="1">
      <alignment vertical="center" wrapText="1"/>
    </xf>
    <xf numFmtId="44" fontId="44" fillId="0" borderId="48" xfId="25" applyNumberFormat="1" applyFont="1" applyBorder="1" applyAlignment="1">
      <alignment horizontal="center" vertical="center"/>
    </xf>
    <xf numFmtId="0" fontId="50" fillId="0" borderId="45" xfId="25" applyFont="1" applyBorder="1" applyAlignment="1">
      <alignment horizontal="center" vertical="center" wrapText="1"/>
    </xf>
    <xf numFmtId="0" fontId="26" fillId="5" borderId="35" xfId="6" applyFont="1" applyFill="1" applyBorder="1" applyAlignment="1">
      <alignment horizontal="left" vertical="center" wrapText="1"/>
    </xf>
    <xf numFmtId="0" fontId="15" fillId="2" borderId="35" xfId="6" applyFill="1" applyBorder="1" applyAlignment="1">
      <alignment horizontal="left" vertical="center" wrapText="1"/>
    </xf>
    <xf numFmtId="0" fontId="15" fillId="0" borderId="48" xfId="6" applyBorder="1" applyAlignment="1">
      <alignment horizontal="center" vertical="center" wrapText="1"/>
    </xf>
    <xf numFmtId="0" fontId="15" fillId="0" borderId="51" xfId="6" applyBorder="1" applyAlignment="1">
      <alignment horizontal="center" vertical="center" wrapText="1"/>
    </xf>
    <xf numFmtId="0" fontId="15" fillId="0" borderId="8" xfId="6" applyBorder="1" applyAlignment="1">
      <alignment horizontal="center" vertical="center" wrapText="1"/>
    </xf>
    <xf numFmtId="0" fontId="15" fillId="3" borderId="35" xfId="6" applyFill="1" applyBorder="1"/>
    <xf numFmtId="0" fontId="15" fillId="3" borderId="35" xfId="6" applyFill="1" applyBorder="1" applyAlignment="1">
      <alignment vertical="center" wrapText="1"/>
    </xf>
    <xf numFmtId="0" fontId="15" fillId="0" borderId="0" xfId="6" applyAlignment="1">
      <alignment horizontal="center"/>
    </xf>
    <xf numFmtId="0" fontId="15" fillId="0" borderId="0" xfId="6" applyAlignment="1">
      <alignment horizontal="left"/>
    </xf>
    <xf numFmtId="166" fontId="15" fillId="28" borderId="0" xfId="6" applyNumberFormat="1" applyFill="1"/>
    <xf numFmtId="0" fontId="15" fillId="0" borderId="35" xfId="6" applyBorder="1" applyAlignment="1">
      <alignment vertical="center" wrapText="1"/>
    </xf>
    <xf numFmtId="0" fontId="15" fillId="3" borderId="0" xfId="6" applyFill="1" applyAlignment="1">
      <alignment horizontal="center"/>
    </xf>
    <xf numFmtId="0" fontId="15" fillId="3" borderId="0" xfId="6" applyFill="1" applyAlignment="1">
      <alignment horizontal="left"/>
    </xf>
    <xf numFmtId="171" fontId="15" fillId="3" borderId="0" xfId="6" applyNumberFormat="1" applyFill="1"/>
    <xf numFmtId="172" fontId="15" fillId="3" borderId="0" xfId="6" applyNumberFormat="1" applyFill="1"/>
    <xf numFmtId="0" fontId="16" fillId="10" borderId="0" xfId="14" applyFont="1" applyFill="1" applyAlignment="1">
      <alignment horizontal="center" vertical="center" wrapText="1"/>
    </xf>
    <xf numFmtId="0" fontId="16" fillId="13" borderId="14" xfId="6" applyFont="1" applyFill="1" applyBorder="1" applyAlignment="1">
      <alignment horizontal="center" vertical="center" wrapText="1"/>
    </xf>
    <xf numFmtId="0" fontId="16" fillId="13" borderId="16" xfId="6" applyFont="1" applyFill="1" applyBorder="1" applyAlignment="1">
      <alignment horizontal="center" vertical="center" wrapText="1"/>
    </xf>
    <xf numFmtId="0" fontId="26" fillId="28" borderId="35" xfId="6" applyFont="1" applyFill="1" applyBorder="1" applyAlignment="1">
      <alignment horizontal="center" vertical="center" wrapText="1"/>
    </xf>
    <xf numFmtId="0" fontId="26" fillId="28" borderId="35" xfId="6" applyFont="1" applyFill="1" applyBorder="1" applyAlignment="1">
      <alignment horizontal="left" vertical="center" wrapText="1"/>
    </xf>
    <xf numFmtId="0" fontId="26" fillId="28" borderId="8" xfId="6" applyFont="1" applyFill="1" applyBorder="1" applyAlignment="1">
      <alignment horizontal="center" vertical="center" wrapText="1"/>
    </xf>
    <xf numFmtId="166" fontId="26" fillId="28" borderId="35" xfId="6" applyNumberFormat="1" applyFont="1" applyFill="1" applyBorder="1" applyAlignment="1">
      <alignment vertical="center" wrapText="1"/>
    </xf>
    <xf numFmtId="0" fontId="26" fillId="3" borderId="35" xfId="6" applyFont="1" applyFill="1" applyBorder="1" applyAlignment="1">
      <alignment horizontal="center" vertical="center" wrapText="1"/>
    </xf>
    <xf numFmtId="171" fontId="15" fillId="0" borderId="0" xfId="6" applyNumberFormat="1"/>
    <xf numFmtId="167" fontId="26" fillId="5" borderId="35" xfId="6" applyNumberFormat="1" applyFont="1" applyFill="1" applyBorder="1" applyAlignment="1">
      <alignment horizontal="center" vertical="center" wrapText="1"/>
    </xf>
    <xf numFmtId="171" fontId="26" fillId="28" borderId="35" xfId="6" applyNumberFormat="1" applyFont="1" applyFill="1" applyBorder="1" applyAlignment="1">
      <alignment horizontal="center" vertical="center" wrapText="1"/>
    </xf>
    <xf numFmtId="167" fontId="26" fillId="28" borderId="35" xfId="6" applyNumberFormat="1" applyFont="1" applyFill="1" applyBorder="1" applyAlignment="1">
      <alignment horizontal="center" vertical="center" wrapText="1"/>
    </xf>
    <xf numFmtId="0" fontId="26" fillId="3" borderId="35" xfId="6" applyFont="1" applyFill="1" applyBorder="1" applyAlignment="1">
      <alignment horizontal="left" vertical="center" wrapText="1"/>
    </xf>
    <xf numFmtId="166" fontId="26" fillId="3" borderId="35" xfId="6" applyNumberFormat="1" applyFont="1" applyFill="1" applyBorder="1" applyAlignment="1">
      <alignment vertical="center" wrapText="1"/>
    </xf>
    <xf numFmtId="167" fontId="26" fillId="3" borderId="35" xfId="6" applyNumberFormat="1" applyFont="1" applyFill="1" applyBorder="1" applyAlignment="1">
      <alignment horizontal="center" vertical="center" wrapText="1"/>
    </xf>
    <xf numFmtId="164" fontId="26" fillId="28" borderId="35" xfId="6" applyNumberFormat="1" applyFont="1" applyFill="1" applyBorder="1" applyAlignment="1">
      <alignment vertical="center" wrapText="1"/>
    </xf>
    <xf numFmtId="166" fontId="26" fillId="5" borderId="35" xfId="6" applyNumberFormat="1" applyFont="1" applyFill="1" applyBorder="1" applyAlignment="1">
      <alignment vertical="center" wrapText="1"/>
    </xf>
    <xf numFmtId="3" fontId="26" fillId="28" borderId="35" xfId="6" applyNumberFormat="1" applyFont="1" applyFill="1" applyBorder="1" applyAlignment="1">
      <alignment horizontal="center" vertical="center" wrapText="1"/>
    </xf>
    <xf numFmtId="0" fontId="15" fillId="0" borderId="35" xfId="6" applyBorder="1" applyAlignment="1">
      <alignment vertical="top" wrapText="1"/>
    </xf>
    <xf numFmtId="0" fontId="15" fillId="28" borderId="0" xfId="6" applyFill="1" applyAlignment="1">
      <alignment horizontal="center"/>
    </xf>
    <xf numFmtId="0" fontId="15" fillId="5" borderId="35" xfId="6" applyFill="1" applyBorder="1" applyAlignment="1">
      <alignment horizontal="center" vertical="center" wrapText="1"/>
    </xf>
    <xf numFmtId="0" fontId="15" fillId="0" borderId="35" xfId="6" applyBorder="1" applyAlignment="1">
      <alignment horizontal="center" vertical="top" wrapText="1"/>
    </xf>
    <xf numFmtId="3" fontId="26" fillId="3" borderId="35" xfId="6" applyNumberFormat="1" applyFont="1" applyFill="1" applyBorder="1" applyAlignment="1">
      <alignment horizontal="center" vertical="center" wrapText="1"/>
    </xf>
    <xf numFmtId="0" fontId="15" fillId="28" borderId="35" xfId="6" applyFill="1" applyBorder="1" applyAlignment="1">
      <alignment horizontal="center" vertical="center" wrapText="1"/>
    </xf>
    <xf numFmtId="0" fontId="15" fillId="0" borderId="51" xfId="6" applyBorder="1" applyAlignment="1">
      <alignment horizontal="center" vertical="top" wrapText="1"/>
    </xf>
    <xf numFmtId="166" fontId="26" fillId="5" borderId="35" xfId="6" applyNumberFormat="1" applyFont="1" applyFill="1" applyBorder="1" applyAlignment="1">
      <alignment horizontal="center" vertical="center" wrapText="1"/>
    </xf>
    <xf numFmtId="0" fontId="15" fillId="0" borderId="48" xfId="6" applyBorder="1" applyAlignment="1">
      <alignment horizontal="center" vertical="top" wrapText="1"/>
    </xf>
    <xf numFmtId="0" fontId="15" fillId="0" borderId="8" xfId="6" applyBorder="1" applyAlignment="1">
      <alignment horizontal="center" vertical="top" wrapText="1"/>
    </xf>
    <xf numFmtId="164" fontId="26" fillId="0" borderId="35" xfId="6" applyNumberFormat="1" applyFont="1" applyBorder="1" applyAlignment="1">
      <alignment horizontal="center" vertical="center" wrapText="1"/>
    </xf>
    <xf numFmtId="164" fontId="26" fillId="28" borderId="35" xfId="6" applyNumberFormat="1" applyFont="1" applyFill="1" applyBorder="1" applyAlignment="1">
      <alignment horizontal="center" vertical="center" wrapText="1"/>
    </xf>
    <xf numFmtId="166" fontId="26" fillId="28" borderId="35" xfId="6" applyNumberFormat="1" applyFont="1" applyFill="1" applyBorder="1" applyAlignment="1">
      <alignment horizontal="center" vertical="center" wrapText="1"/>
    </xf>
    <xf numFmtId="164" fontId="26" fillId="28" borderId="35" xfId="6" applyNumberFormat="1" applyFont="1" applyFill="1" applyBorder="1" applyAlignment="1">
      <alignment horizontal="left" vertical="center" wrapText="1"/>
    </xf>
    <xf numFmtId="3" fontId="26" fillId="5" borderId="35" xfId="6" applyNumberFormat="1" applyFont="1" applyFill="1" applyBorder="1" applyAlignment="1">
      <alignment vertical="center" wrapText="1"/>
    </xf>
    <xf numFmtId="3" fontId="26" fillId="28" borderId="35" xfId="6" applyNumberFormat="1" applyFont="1" applyFill="1" applyBorder="1" applyAlignment="1">
      <alignment vertical="center" wrapText="1"/>
    </xf>
    <xf numFmtId="164" fontId="63" fillId="25" borderId="35" xfId="6" applyNumberFormat="1" applyFont="1" applyFill="1" applyBorder="1" applyAlignment="1">
      <alignment vertical="center" wrapText="1"/>
    </xf>
    <xf numFmtId="0" fontId="15" fillId="0" borderId="8" xfId="6" applyBorder="1" applyAlignment="1">
      <alignment vertical="center" wrapText="1"/>
    </xf>
    <xf numFmtId="0" fontId="15" fillId="3" borderId="8" xfId="6" applyFill="1" applyBorder="1" applyAlignment="1">
      <alignment vertical="center" wrapText="1"/>
    </xf>
    <xf numFmtId="0" fontId="15" fillId="3" borderId="48" xfId="6" applyFill="1" applyBorder="1" applyAlignment="1">
      <alignment horizontal="center" vertical="center" wrapText="1"/>
    </xf>
    <xf numFmtId="0" fontId="15" fillId="0" borderId="35" xfId="6" applyBorder="1" applyAlignment="1">
      <alignment horizontal="center" vertical="center"/>
    </xf>
    <xf numFmtId="0" fontId="26" fillId="0" borderId="35" xfId="6" applyFont="1" applyBorder="1" applyAlignment="1">
      <alignment horizontal="left" vertical="center" wrapText="1"/>
    </xf>
    <xf numFmtId="3" fontId="15" fillId="0" borderId="0" xfId="6" applyNumberFormat="1"/>
    <xf numFmtId="0" fontId="15" fillId="0" borderId="35" xfId="6" applyBorder="1"/>
    <xf numFmtId="171" fontId="15" fillId="0" borderId="41" xfId="6" applyNumberFormat="1" applyBorder="1" applyAlignment="1">
      <alignment horizontal="center" vertical="center"/>
    </xf>
    <xf numFmtId="3" fontId="15" fillId="3" borderId="0" xfId="6" applyNumberFormat="1" applyFill="1"/>
    <xf numFmtId="0" fontId="26" fillId="14" borderId="47" xfId="6" applyFont="1" applyFill="1" applyBorder="1" applyAlignment="1">
      <alignment vertical="center" wrapText="1"/>
    </xf>
    <xf numFmtId="0" fontId="26" fillId="14" borderId="47" xfId="6" applyFont="1" applyFill="1" applyBorder="1" applyAlignment="1">
      <alignment horizontal="center" vertical="center" wrapText="1"/>
    </xf>
    <xf numFmtId="0" fontId="26" fillId="14" borderId="9" xfId="6" applyFont="1" applyFill="1" applyBorder="1" applyAlignment="1">
      <alignment horizontal="center" vertical="center" wrapText="1"/>
    </xf>
    <xf numFmtId="3" fontId="26" fillId="14" borderId="55" xfId="6" applyNumberFormat="1" applyFont="1" applyFill="1" applyBorder="1" applyAlignment="1">
      <alignment horizontal="center" vertical="center" wrapText="1"/>
    </xf>
    <xf numFmtId="171" fontId="26" fillId="14" borderId="47" xfId="6" applyNumberFormat="1" applyFont="1" applyFill="1" applyBorder="1" applyAlignment="1">
      <alignment horizontal="center" vertical="center" wrapText="1"/>
    </xf>
    <xf numFmtId="0" fontId="26" fillId="3" borderId="50" xfId="6" applyFont="1" applyFill="1" applyBorder="1" applyAlignment="1">
      <alignment horizontal="center" vertical="center" wrapText="1"/>
    </xf>
    <xf numFmtId="0" fontId="26" fillId="5" borderId="41" xfId="6" applyFont="1" applyFill="1" applyBorder="1" applyAlignment="1">
      <alignment horizontal="center" vertical="center" wrapText="1"/>
    </xf>
    <xf numFmtId="0" fontId="26" fillId="17" borderId="9" xfId="6" applyFont="1" applyFill="1" applyBorder="1" applyAlignment="1">
      <alignment horizontal="center" vertical="center" wrapText="1"/>
    </xf>
    <xf numFmtId="3" fontId="26" fillId="0" borderId="31" xfId="6" applyNumberFormat="1" applyFont="1" applyBorder="1" applyAlignment="1">
      <alignment horizontal="center" vertical="center" wrapText="1"/>
    </xf>
    <xf numFmtId="171" fontId="26" fillId="5" borderId="41" xfId="6" applyNumberFormat="1" applyFont="1" applyFill="1" applyBorder="1" applyAlignment="1">
      <alignment horizontal="center" vertical="center" wrapText="1"/>
    </xf>
    <xf numFmtId="0" fontId="26" fillId="14" borderId="68" xfId="6" applyFont="1" applyFill="1" applyBorder="1" applyAlignment="1">
      <alignment vertical="center" wrapText="1"/>
    </xf>
    <xf numFmtId="0" fontId="26" fillId="14" borderId="68" xfId="6" applyFont="1" applyFill="1" applyBorder="1" applyAlignment="1">
      <alignment horizontal="center" vertical="center" wrapText="1"/>
    </xf>
    <xf numFmtId="171" fontId="26" fillId="14" borderId="41" xfId="6" applyNumberFormat="1" applyFont="1" applyFill="1" applyBorder="1" applyAlignment="1">
      <alignment horizontal="center" vertical="center" wrapText="1"/>
    </xf>
    <xf numFmtId="3" fontId="26" fillId="5" borderId="31" xfId="6" applyNumberFormat="1" applyFont="1" applyFill="1" applyBorder="1" applyAlignment="1">
      <alignment horizontal="center" vertical="center" wrapText="1"/>
    </xf>
    <xf numFmtId="0" fontId="26" fillId="3" borderId="41" xfId="6" applyFont="1" applyFill="1" applyBorder="1" applyAlignment="1">
      <alignment horizontal="center" vertical="center" wrapText="1"/>
    </xf>
    <xf numFmtId="3" fontId="26" fillId="3" borderId="31" xfId="6" applyNumberFormat="1" applyFont="1" applyFill="1" applyBorder="1" applyAlignment="1">
      <alignment horizontal="center" vertical="center" wrapText="1"/>
    </xf>
    <xf numFmtId="171" fontId="26" fillId="3" borderId="41" xfId="10" applyNumberFormat="1" applyFont="1" applyFill="1" applyBorder="1" applyAlignment="1">
      <alignment horizontal="center" vertical="center" wrapText="1"/>
    </xf>
    <xf numFmtId="171" fontId="26" fillId="5" borderId="41" xfId="10" applyNumberFormat="1" applyFont="1" applyFill="1" applyBorder="1" applyAlignment="1">
      <alignment horizontal="center" vertical="center" wrapText="1"/>
    </xf>
    <xf numFmtId="0" fontId="26" fillId="14" borderId="69" xfId="6" applyFont="1" applyFill="1" applyBorder="1" applyAlignment="1">
      <alignment vertical="center" wrapText="1"/>
    </xf>
    <xf numFmtId="0" fontId="26" fillId="3" borderId="70" xfId="6" applyFont="1" applyFill="1" applyBorder="1" applyAlignment="1">
      <alignment horizontal="center" vertical="center" wrapText="1"/>
    </xf>
    <xf numFmtId="173" fontId="26" fillId="5" borderId="41" xfId="10" applyNumberFormat="1" applyFont="1" applyFill="1" applyBorder="1" applyAlignment="1">
      <alignment horizontal="center" vertical="center" wrapText="1"/>
    </xf>
    <xf numFmtId="0" fontId="26" fillId="3" borderId="19" xfId="6" applyFont="1" applyFill="1" applyBorder="1" applyAlignment="1">
      <alignment horizontal="center" vertical="center" wrapText="1"/>
    </xf>
    <xf numFmtId="171" fontId="26" fillId="5" borderId="50" xfId="10" applyNumberFormat="1" applyFont="1" applyFill="1" applyBorder="1" applyAlignment="1">
      <alignment horizontal="center" vertical="center" wrapText="1"/>
    </xf>
    <xf numFmtId="3" fontId="26" fillId="14" borderId="30" xfId="6" applyNumberFormat="1" applyFont="1" applyFill="1" applyBorder="1" applyAlignment="1">
      <alignment horizontal="center" vertical="center" wrapText="1"/>
    </xf>
    <xf numFmtId="0" fontId="26" fillId="3" borderId="68" xfId="6" applyFont="1" applyFill="1" applyBorder="1" applyAlignment="1">
      <alignment horizontal="center" vertical="center" wrapText="1"/>
    </xf>
    <xf numFmtId="171" fontId="26" fillId="14" borderId="68" xfId="6" applyNumberFormat="1" applyFont="1" applyFill="1" applyBorder="1" applyAlignment="1">
      <alignment horizontal="center" vertical="center" wrapText="1"/>
    </xf>
    <xf numFmtId="3" fontId="26" fillId="14" borderId="36" xfId="6" applyNumberFormat="1" applyFont="1" applyFill="1" applyBorder="1" applyAlignment="1">
      <alignment horizontal="center" vertical="center" wrapText="1"/>
    </xf>
    <xf numFmtId="3" fontId="26" fillId="14" borderId="31" xfId="6" applyNumberFormat="1" applyFont="1" applyFill="1" applyBorder="1" applyAlignment="1">
      <alignment horizontal="center" vertical="center" wrapText="1"/>
    </xf>
    <xf numFmtId="0" fontId="26" fillId="17" borderId="0" xfId="6" applyFont="1" applyFill="1" applyAlignment="1">
      <alignment horizontal="center" vertical="center" wrapText="1"/>
    </xf>
    <xf numFmtId="3" fontId="26" fillId="5" borderId="0" xfId="6" applyNumberFormat="1" applyFont="1" applyFill="1" applyAlignment="1">
      <alignment horizontal="center" vertical="center" wrapText="1"/>
    </xf>
    <xf numFmtId="3" fontId="26" fillId="5" borderId="36" xfId="6" applyNumberFormat="1" applyFont="1" applyFill="1" applyBorder="1" applyAlignment="1">
      <alignment horizontal="center" vertical="center" wrapText="1"/>
    </xf>
    <xf numFmtId="0" fontId="26" fillId="14" borderId="41" xfId="6" applyFont="1" applyFill="1" applyBorder="1" applyAlignment="1">
      <alignment vertical="center" wrapText="1"/>
    </xf>
    <xf numFmtId="0" fontId="26" fillId="14" borderId="41" xfId="6" applyFont="1" applyFill="1" applyBorder="1" applyAlignment="1">
      <alignment horizontal="center" vertical="center" wrapText="1"/>
    </xf>
    <xf numFmtId="0" fontId="26" fillId="5" borderId="68" xfId="6" applyFont="1" applyFill="1" applyBorder="1" applyAlignment="1">
      <alignment horizontal="center" vertical="center" wrapText="1"/>
    </xf>
    <xf numFmtId="0" fontId="26" fillId="14" borderId="42" xfId="6" applyFont="1" applyFill="1" applyBorder="1" applyAlignment="1">
      <alignment vertical="center" wrapText="1"/>
    </xf>
    <xf numFmtId="0" fontId="26" fillId="5" borderId="50" xfId="6" applyFont="1" applyFill="1" applyBorder="1" applyAlignment="1">
      <alignment horizontal="center" vertical="center" wrapText="1"/>
    </xf>
    <xf numFmtId="3" fontId="26" fillId="5" borderId="53" xfId="6" applyNumberFormat="1" applyFont="1" applyFill="1" applyBorder="1" applyAlignment="1">
      <alignment horizontal="center" vertical="center" wrapText="1"/>
    </xf>
    <xf numFmtId="3" fontId="26" fillId="5" borderId="54" xfId="6" applyNumberFormat="1" applyFont="1" applyFill="1" applyBorder="1" applyAlignment="1">
      <alignment horizontal="center" vertical="center" wrapText="1"/>
    </xf>
    <xf numFmtId="3" fontId="26" fillId="5" borderId="0" xfId="6" applyNumberFormat="1" applyFont="1" applyFill="1" applyAlignment="1">
      <alignment vertical="center" wrapText="1"/>
    </xf>
    <xf numFmtId="164" fontId="26" fillId="5" borderId="41" xfId="10" applyFont="1" applyFill="1" applyBorder="1" applyAlignment="1">
      <alignment vertical="center" wrapText="1"/>
    </xf>
    <xf numFmtId="3" fontId="26" fillId="5" borderId="31" xfId="6" applyNumberFormat="1" applyFont="1" applyFill="1" applyBorder="1" applyAlignment="1">
      <alignment vertical="center" wrapText="1"/>
    </xf>
    <xf numFmtId="164" fontId="63" fillId="25" borderId="40" xfId="6" applyNumberFormat="1" applyFont="1" applyFill="1" applyBorder="1" applyAlignment="1">
      <alignment vertical="center" wrapText="1"/>
    </xf>
    <xf numFmtId="164" fontId="63" fillId="25" borderId="9" xfId="6" applyNumberFormat="1" applyFont="1" applyFill="1" applyBorder="1" applyAlignment="1">
      <alignment horizontal="right" vertical="center" wrapText="1"/>
    </xf>
    <xf numFmtId="164" fontId="63" fillId="25" borderId="36" xfId="6" applyNumberFormat="1" applyFont="1" applyFill="1" applyBorder="1" applyAlignment="1">
      <alignment vertical="center" wrapText="1"/>
    </xf>
    <xf numFmtId="164" fontId="63" fillId="25" borderId="31" xfId="6" applyNumberFormat="1" applyFont="1" applyFill="1" applyBorder="1" applyAlignment="1">
      <alignment vertical="center" wrapText="1"/>
    </xf>
    <xf numFmtId="0" fontId="65" fillId="0" borderId="0" xfId="8" applyFont="1"/>
    <xf numFmtId="0" fontId="26" fillId="0" borderId="0" xfId="51" applyFont="1" applyAlignment="1">
      <alignment horizontal="left"/>
    </xf>
    <xf numFmtId="0" fontId="26" fillId="0" borderId="0" xfId="51" applyFont="1"/>
    <xf numFmtId="0" fontId="66" fillId="13" borderId="35" xfId="51" applyFont="1" applyFill="1" applyBorder="1" applyAlignment="1">
      <alignment horizontal="center" vertical="center"/>
    </xf>
    <xf numFmtId="0" fontId="66" fillId="13" borderId="35" xfId="51" applyFont="1" applyFill="1" applyBorder="1" applyAlignment="1">
      <alignment horizontal="center" vertical="center" wrapText="1"/>
    </xf>
    <xf numFmtId="174" fontId="66" fillId="3" borderId="35" xfId="8" applyNumberFormat="1" applyFont="1" applyFill="1" applyBorder="1" applyAlignment="1">
      <alignment vertical="center" wrapText="1"/>
    </xf>
    <xf numFmtId="0" fontId="66" fillId="3" borderId="35" xfId="8" applyFont="1" applyFill="1" applyBorder="1" applyAlignment="1">
      <alignment vertical="center" wrapText="1"/>
    </xf>
    <xf numFmtId="0" fontId="26" fillId="8" borderId="35" xfId="6" applyFont="1" applyFill="1" applyBorder="1" applyAlignment="1">
      <alignment horizontal="centerContinuous" vertical="center" wrapText="1"/>
    </xf>
    <xf numFmtId="0" fontId="26" fillId="8" borderId="35" xfId="6" applyFont="1" applyFill="1" applyBorder="1" applyAlignment="1">
      <alignment vertical="center" wrapText="1"/>
    </xf>
    <xf numFmtId="0" fontId="26" fillId="15" borderId="35" xfId="6" applyFont="1" applyFill="1" applyBorder="1" applyAlignment="1">
      <alignment horizontal="center" vertical="center" wrapText="1"/>
    </xf>
    <xf numFmtId="0" fontId="26" fillId="12" borderId="35" xfId="6" applyFont="1" applyFill="1" applyBorder="1" applyAlignment="1">
      <alignment vertical="center" wrapText="1"/>
    </xf>
    <xf numFmtId="0" fontId="26" fillId="6" borderId="35" xfId="6" applyFont="1" applyFill="1" applyBorder="1" applyAlignment="1">
      <alignment horizontal="center" vertical="center" wrapText="1"/>
    </xf>
    <xf numFmtId="0" fontId="66" fillId="0" borderId="35" xfId="8" applyFont="1" applyBorder="1" applyAlignment="1">
      <alignment vertical="center" wrapText="1"/>
    </xf>
    <xf numFmtId="174" fontId="66" fillId="0" borderId="35" xfId="8" applyNumberFormat="1" applyFont="1" applyBorder="1" applyAlignment="1">
      <alignment vertical="center" wrapText="1"/>
    </xf>
    <xf numFmtId="3" fontId="26" fillId="15" borderId="35" xfId="6" applyNumberFormat="1" applyFont="1" applyFill="1" applyBorder="1" applyAlignment="1">
      <alignment horizontal="center" vertical="center" wrapText="1"/>
    </xf>
    <xf numFmtId="0" fontId="33" fillId="9" borderId="35" xfId="6" applyFont="1" applyFill="1" applyBorder="1" applyAlignment="1">
      <alignment vertical="center" wrapText="1"/>
    </xf>
    <xf numFmtId="0" fontId="65" fillId="0" borderId="35" xfId="8" applyFont="1" applyBorder="1"/>
    <xf numFmtId="0" fontId="26" fillId="0" borderId="35" xfId="51" applyFont="1" applyBorder="1"/>
    <xf numFmtId="0" fontId="26" fillId="0" borderId="35" xfId="51" applyFont="1" applyBorder="1" applyAlignment="1">
      <alignment horizontal="left"/>
    </xf>
    <xf numFmtId="0" fontId="26" fillId="0" borderId="0" xfId="51" applyFont="1" applyAlignment="1">
      <alignment horizontal="right"/>
    </xf>
    <xf numFmtId="0" fontId="26" fillId="7" borderId="35" xfId="6" applyFont="1" applyFill="1" applyBorder="1" applyAlignment="1">
      <alignment horizontal="right" vertical="center" wrapText="1"/>
    </xf>
    <xf numFmtId="2" fontId="24" fillId="7" borderId="35" xfId="6" applyNumberFormat="1" applyFont="1" applyFill="1" applyBorder="1" applyAlignment="1">
      <alignment horizontal="right" vertical="center" wrapText="1"/>
    </xf>
    <xf numFmtId="166" fontId="26" fillId="6" borderId="35" xfId="51" applyNumberFormat="1" applyFont="1" applyFill="1" applyBorder="1" applyAlignment="1">
      <alignment horizontal="right" vertical="center"/>
    </xf>
    <xf numFmtId="164" fontId="24" fillId="6" borderId="35" xfId="6" applyNumberFormat="1" applyFont="1" applyFill="1" applyBorder="1" applyAlignment="1">
      <alignment horizontal="right" vertical="center" wrapText="1"/>
    </xf>
    <xf numFmtId="3" fontId="24" fillId="7" borderId="35" xfId="6" applyNumberFormat="1" applyFont="1" applyFill="1" applyBorder="1" applyAlignment="1">
      <alignment horizontal="right" vertical="center" wrapText="1"/>
    </xf>
    <xf numFmtId="3" fontId="26" fillId="7" borderId="35" xfId="6" applyNumberFormat="1" applyFont="1" applyFill="1" applyBorder="1" applyAlignment="1">
      <alignment horizontal="right" vertical="center" wrapText="1"/>
    </xf>
    <xf numFmtId="1" fontId="26" fillId="7" borderId="35" xfId="6" applyNumberFormat="1" applyFont="1" applyFill="1" applyBorder="1" applyAlignment="1">
      <alignment horizontal="right" vertical="center" wrapText="1"/>
    </xf>
    <xf numFmtId="166" fontId="24" fillId="6" borderId="35" xfId="51" applyNumberFormat="1" applyFont="1" applyFill="1" applyBorder="1" applyAlignment="1">
      <alignment horizontal="right"/>
    </xf>
    <xf numFmtId="164" fontId="24" fillId="26" borderId="35" xfId="6" applyNumberFormat="1" applyFont="1" applyFill="1" applyBorder="1" applyAlignment="1">
      <alignment horizontal="right" vertical="center" wrapText="1"/>
    </xf>
    <xf numFmtId="0" fontId="33" fillId="9" borderId="35" xfId="6" applyFont="1" applyFill="1" applyBorder="1" applyAlignment="1">
      <alignment horizontal="right" vertical="center" wrapText="1"/>
    </xf>
    <xf numFmtId="0" fontId="26" fillId="0" borderId="35" xfId="51" applyFont="1" applyBorder="1" applyAlignment="1">
      <alignment horizontal="right"/>
    </xf>
    <xf numFmtId="172" fontId="26" fillId="0" borderId="0" xfId="51" applyNumberFormat="1" applyFont="1" applyAlignment="1">
      <alignment horizontal="right"/>
    </xf>
    <xf numFmtId="0" fontId="66" fillId="0" borderId="0" xfId="8" applyFont="1"/>
    <xf numFmtId="174" fontId="33" fillId="0" borderId="35" xfId="8" applyNumberFormat="1" applyFont="1" applyBorder="1" applyAlignment="1">
      <alignment vertical="center" wrapText="1"/>
    </xf>
    <xf numFmtId="0" fontId="33" fillId="0" borderId="35" xfId="8" applyFont="1" applyBorder="1" applyAlignment="1">
      <alignment vertical="center" wrapText="1"/>
    </xf>
    <xf numFmtId="0" fontId="69" fillId="0" borderId="0" xfId="51" applyFont="1"/>
    <xf numFmtId="172" fontId="64" fillId="29" borderId="0" xfId="51" applyNumberFormat="1" applyFont="1" applyFill="1" applyAlignment="1">
      <alignment horizontal="center" vertical="center"/>
    </xf>
    <xf numFmtId="0" fontId="38" fillId="0" borderId="64" xfId="25" applyFont="1" applyBorder="1" applyAlignment="1">
      <alignment horizontal="centerContinuous" vertical="center" wrapText="1"/>
    </xf>
    <xf numFmtId="0" fontId="38" fillId="0" borderId="64" xfId="25" applyFont="1" applyBorder="1" applyAlignment="1">
      <alignment horizontal="centerContinuous" vertical="center"/>
    </xf>
    <xf numFmtId="0" fontId="38" fillId="0" borderId="67" xfId="25" applyFont="1" applyBorder="1" applyAlignment="1">
      <alignment horizontal="centerContinuous" vertical="center"/>
    </xf>
    <xf numFmtId="44" fontId="38" fillId="0" borderId="63" xfId="25" applyNumberFormat="1" applyFont="1" applyBorder="1" applyAlignment="1">
      <alignment horizontal="center" vertical="center"/>
    </xf>
    <xf numFmtId="0" fontId="41" fillId="0" borderId="18" xfId="25" applyFont="1" applyBorder="1" applyAlignment="1">
      <alignment horizontal="center" vertical="center" wrapText="1"/>
    </xf>
    <xf numFmtId="0" fontId="42" fillId="27" borderId="1" xfId="27" applyFont="1" applyFill="1" applyBorder="1" applyAlignment="1">
      <alignment horizontal="center" vertical="center" wrapText="1"/>
    </xf>
    <xf numFmtId="0" fontId="41" fillId="3" borderId="1" xfId="6" applyFont="1" applyFill="1" applyBorder="1" applyAlignment="1">
      <alignment horizontal="center" vertical="center" wrapText="1"/>
    </xf>
    <xf numFmtId="3" fontId="41" fillId="3" borderId="1" xfId="6" applyNumberFormat="1" applyFont="1" applyFill="1" applyBorder="1" applyAlignment="1">
      <alignment horizontal="center" vertical="center" wrapText="1"/>
    </xf>
    <xf numFmtId="0" fontId="41" fillId="0" borderId="7" xfId="25" applyFont="1" applyBorder="1" applyAlignment="1">
      <alignment horizontal="center" vertical="center" wrapText="1"/>
    </xf>
    <xf numFmtId="0" fontId="38" fillId="0" borderId="22" xfId="25" applyFont="1" applyBorder="1" applyAlignment="1">
      <alignment horizontal="center" vertical="center"/>
    </xf>
    <xf numFmtId="0" fontId="26" fillId="3" borderId="9" xfId="6" applyFont="1" applyFill="1" applyBorder="1" applyAlignment="1">
      <alignment horizontal="center" vertical="center" wrapText="1"/>
    </xf>
    <xf numFmtId="0" fontId="38" fillId="0" borderId="64" xfId="25" applyFont="1" applyBorder="1" applyAlignment="1">
      <alignment horizontal="center" vertical="center"/>
    </xf>
    <xf numFmtId="44" fontId="38" fillId="0" borderId="64" xfId="25" applyNumberFormat="1" applyFont="1" applyBorder="1" applyAlignment="1">
      <alignment horizontal="center" vertical="center"/>
    </xf>
    <xf numFmtId="0" fontId="41" fillId="0" borderId="1" xfId="25" applyFont="1" applyBorder="1" applyAlignment="1">
      <alignment horizontal="center" wrapText="1"/>
    </xf>
    <xf numFmtId="0" fontId="15" fillId="30" borderId="0" xfId="27" applyFill="1" applyAlignment="1">
      <alignment vertical="center"/>
    </xf>
    <xf numFmtId="43" fontId="24" fillId="13" borderId="35" xfId="52" applyFont="1" applyFill="1" applyBorder="1" applyAlignment="1">
      <alignment horizontal="center" vertical="center" wrapText="1"/>
    </xf>
    <xf numFmtId="0" fontId="41" fillId="0" borderId="35" xfId="51" applyFont="1" applyBorder="1" applyAlignment="1">
      <alignment wrapText="1"/>
    </xf>
    <xf numFmtId="0" fontId="41" fillId="0" borderId="35" xfId="51" applyFont="1" applyBorder="1" applyAlignment="1">
      <alignment horizontal="center"/>
    </xf>
    <xf numFmtId="44" fontId="41" fillId="0" borderId="35" xfId="36" applyFont="1" applyBorder="1"/>
    <xf numFmtId="165" fontId="38" fillId="13" borderId="35" xfId="24" applyNumberFormat="1" applyFont="1" applyFill="1" applyBorder="1" applyAlignment="1">
      <alignment horizontal="centerContinuous" vertical="center" wrapText="1"/>
    </xf>
    <xf numFmtId="165" fontId="39" fillId="13" borderId="35" xfId="24" applyNumberFormat="1" applyFont="1" applyFill="1" applyBorder="1" applyAlignment="1">
      <alignment horizontal="centerContinuous" vertical="center" wrapText="1"/>
    </xf>
    <xf numFmtId="0" fontId="39" fillId="13" borderId="35" xfId="25" applyFont="1" applyFill="1" applyBorder="1" applyAlignment="1">
      <alignment horizontal="centerContinuous" vertical="center" wrapText="1"/>
    </xf>
    <xf numFmtId="0" fontId="39" fillId="0" borderId="35" xfId="8" applyFont="1" applyBorder="1" applyAlignment="1">
      <alignment horizontal="centerContinuous" vertical="center"/>
    </xf>
    <xf numFmtId="167" fontId="38" fillId="3" borderId="35" xfId="24" applyNumberFormat="1" applyFont="1" applyFill="1" applyBorder="1" applyAlignment="1">
      <alignment horizontal="centerContinuous" vertical="center" wrapText="1"/>
    </xf>
    <xf numFmtId="164" fontId="38" fillId="0" borderId="35" xfId="25" applyNumberFormat="1" applyFont="1" applyBorder="1" applyAlignment="1">
      <alignment horizontal="centerContinuous" vertical="center"/>
    </xf>
    <xf numFmtId="167" fontId="39" fillId="3" borderId="35" xfId="24" applyNumberFormat="1" applyFont="1" applyFill="1" applyBorder="1" applyAlignment="1">
      <alignment horizontal="centerContinuous" vertical="center" wrapText="1"/>
    </xf>
    <xf numFmtId="0" fontId="38" fillId="0" borderId="35" xfId="25" applyFont="1" applyBorder="1" applyAlignment="1">
      <alignment horizontal="center" vertical="center" wrapText="1"/>
    </xf>
    <xf numFmtId="4" fontId="26" fillId="28" borderId="35" xfId="6" applyNumberFormat="1" applyFont="1" applyFill="1" applyBorder="1" applyAlignment="1">
      <alignment horizontal="center" vertical="center" wrapText="1"/>
    </xf>
    <xf numFmtId="0" fontId="0" fillId="0" borderId="5" xfId="0" applyBorder="1"/>
    <xf numFmtId="0" fontId="15" fillId="0" borderId="6" xfId="27" applyBorder="1" applyAlignment="1">
      <alignment horizontal="left" vertical="center" wrapText="1"/>
    </xf>
    <xf numFmtId="0" fontId="16" fillId="0" borderId="6" xfId="27" applyFont="1" applyBorder="1" applyAlignment="1">
      <alignment horizontal="left" vertical="center" wrapText="1"/>
    </xf>
    <xf numFmtId="0" fontId="15" fillId="0" borderId="6" xfId="0" applyFont="1" applyBorder="1"/>
    <xf numFmtId="0" fontId="15" fillId="0" borderId="6" xfId="0" applyFont="1" applyBorder="1" applyAlignment="1">
      <alignment wrapText="1"/>
    </xf>
    <xf numFmtId="44" fontId="15" fillId="0" borderId="5" xfId="26" applyFont="1" applyFill="1" applyBorder="1" applyAlignment="1">
      <alignment horizontal="center" vertical="center"/>
    </xf>
    <xf numFmtId="44" fontId="15" fillId="0" borderId="6" xfId="26" applyFont="1" applyFill="1" applyBorder="1" applyAlignment="1">
      <alignment horizontal="center" vertical="center"/>
    </xf>
    <xf numFmtId="44" fontId="0" fillId="0" borderId="6" xfId="0" applyNumberFormat="1" applyBorder="1"/>
    <xf numFmtId="0" fontId="0" fillId="0" borderId="60" xfId="0" applyBorder="1"/>
    <xf numFmtId="44" fontId="15" fillId="0" borderId="60" xfId="26" applyFont="1" applyFill="1" applyBorder="1" applyAlignment="1">
      <alignment horizontal="center" vertical="center"/>
    </xf>
    <xf numFmtId="0" fontId="0" fillId="0" borderId="48" xfId="0" applyBorder="1"/>
    <xf numFmtId="44" fontId="15" fillId="0" borderId="61" xfId="26" applyFont="1" applyFill="1" applyBorder="1" applyAlignment="1">
      <alignment horizontal="center" vertical="center"/>
    </xf>
    <xf numFmtId="44" fontId="15" fillId="0" borderId="48" xfId="26" applyFont="1" applyFill="1" applyBorder="1" applyAlignment="1">
      <alignment horizontal="center" vertical="center"/>
    </xf>
    <xf numFmtId="0" fontId="0" fillId="0" borderId="12" xfId="0" applyBorder="1"/>
    <xf numFmtId="0" fontId="15" fillId="0" borderId="11" xfId="27" applyBorder="1" applyAlignment="1">
      <alignment horizontal="left" vertical="center" wrapText="1"/>
    </xf>
    <xf numFmtId="44" fontId="15" fillId="0" borderId="12" xfId="26" applyFont="1" applyFill="1" applyBorder="1" applyAlignment="1">
      <alignment horizontal="center" vertical="center"/>
    </xf>
    <xf numFmtId="44" fontId="15" fillId="0" borderId="8" xfId="26" applyFont="1" applyFill="1" applyBorder="1" applyAlignment="1">
      <alignment horizontal="center" vertical="center"/>
    </xf>
    <xf numFmtId="44" fontId="15" fillId="0" borderId="11" xfId="26" applyFont="1" applyFill="1" applyBorder="1" applyAlignment="1">
      <alignment horizontal="center" vertical="center"/>
    </xf>
    <xf numFmtId="44" fontId="0" fillId="0" borderId="11" xfId="0" applyNumberFormat="1" applyBorder="1"/>
    <xf numFmtId="0" fontId="33" fillId="9" borderId="25" xfId="0" applyFont="1" applyFill="1" applyBorder="1" applyAlignment="1">
      <alignment horizontal="center" vertical="center"/>
    </xf>
    <xf numFmtId="0" fontId="33" fillId="9" borderId="44" xfId="0" applyFont="1" applyFill="1" applyBorder="1" applyAlignment="1">
      <alignment horizontal="center" vertical="center"/>
    </xf>
    <xf numFmtId="0" fontId="33" fillId="9" borderId="45" xfId="0" applyFont="1" applyFill="1" applyBorder="1" applyAlignment="1">
      <alignment horizontal="center" vertical="center"/>
    </xf>
    <xf numFmtId="0" fontId="16" fillId="31" borderId="25" xfId="0" applyFont="1" applyFill="1" applyBorder="1" applyAlignment="1">
      <alignment horizontal="center" vertical="center"/>
    </xf>
    <xf numFmtId="0" fontId="16" fillId="31" borderId="44" xfId="0" applyFont="1" applyFill="1" applyBorder="1" applyAlignment="1">
      <alignment horizontal="center" vertical="center"/>
    </xf>
    <xf numFmtId="0" fontId="16" fillId="31" borderId="45" xfId="0" applyFont="1" applyFill="1" applyBorder="1" applyAlignment="1">
      <alignment horizontal="center" vertical="center"/>
    </xf>
    <xf numFmtId="3" fontId="71" fillId="0" borderId="0" xfId="0" applyNumberFormat="1" applyFont="1"/>
    <xf numFmtId="0" fontId="72" fillId="11" borderId="25" xfId="0" applyFont="1" applyFill="1" applyBorder="1"/>
    <xf numFmtId="0" fontId="72" fillId="11" borderId="45" xfId="27" applyFont="1" applyFill="1" applyBorder="1" applyAlignment="1">
      <alignment horizontal="left" vertical="center" wrapText="1"/>
    </xf>
    <xf numFmtId="44" fontId="72" fillId="11" borderId="25" xfId="26" applyFont="1" applyFill="1" applyBorder="1" applyAlignment="1">
      <alignment horizontal="center" vertical="center"/>
    </xf>
    <xf numFmtId="44" fontId="72" fillId="11" borderId="44" xfId="26" applyFont="1" applyFill="1" applyBorder="1" applyAlignment="1">
      <alignment horizontal="center" vertical="center"/>
    </xf>
    <xf numFmtId="44" fontId="72" fillId="11" borderId="45" xfId="26" applyFont="1" applyFill="1" applyBorder="1" applyAlignment="1">
      <alignment horizontal="center" vertical="center"/>
    </xf>
    <xf numFmtId="0" fontId="72" fillId="0" borderId="0" xfId="0" applyFont="1"/>
    <xf numFmtId="0" fontId="15" fillId="0" borderId="0" xfId="0" applyFont="1" applyAlignment="1">
      <alignment horizontal="center" vertical="center"/>
    </xf>
    <xf numFmtId="0" fontId="15" fillId="0" borderId="48" xfId="6" applyBorder="1" applyAlignment="1">
      <alignment horizontal="center" vertical="top" wrapText="1"/>
    </xf>
    <xf numFmtId="0" fontId="15" fillId="0" borderId="51" xfId="6" applyBorder="1" applyAlignment="1">
      <alignment horizontal="center" vertical="top" wrapText="1"/>
    </xf>
    <xf numFmtId="0" fontId="15" fillId="0" borderId="8" xfId="6" applyBorder="1" applyAlignment="1">
      <alignment horizontal="center" vertical="top" wrapText="1"/>
    </xf>
    <xf numFmtId="0" fontId="15" fillId="0" borderId="48" xfId="6" applyBorder="1" applyAlignment="1">
      <alignment horizontal="center" vertical="center" wrapText="1"/>
    </xf>
    <xf numFmtId="0" fontId="15" fillId="0" borderId="51" xfId="6" applyBorder="1" applyAlignment="1">
      <alignment horizontal="center" vertical="center" wrapText="1"/>
    </xf>
    <xf numFmtId="0" fontId="15" fillId="0" borderId="8" xfId="6" applyBorder="1" applyAlignment="1">
      <alignment horizontal="center" vertical="center" wrapText="1"/>
    </xf>
    <xf numFmtId="0" fontId="15" fillId="0" borderId="35" xfId="6" applyBorder="1" applyAlignment="1">
      <alignment horizontal="center" vertical="center" wrapText="1"/>
    </xf>
    <xf numFmtId="167" fontId="26" fillId="5" borderId="48" xfId="6" applyNumberFormat="1" applyFont="1" applyFill="1" applyBorder="1" applyAlignment="1">
      <alignment horizontal="center" vertical="center" wrapText="1"/>
    </xf>
    <xf numFmtId="167" fontId="26" fillId="5" borderId="51" xfId="6" applyNumberFormat="1" applyFont="1" applyFill="1" applyBorder="1" applyAlignment="1">
      <alignment horizontal="center" vertical="center" wrapText="1"/>
    </xf>
    <xf numFmtId="167" fontId="26" fillId="5" borderId="8" xfId="6" applyNumberFormat="1" applyFont="1" applyFill="1" applyBorder="1" applyAlignment="1">
      <alignment horizontal="center" vertical="center" wrapText="1"/>
    </xf>
    <xf numFmtId="0" fontId="26" fillId="3" borderId="35" xfId="6" applyFont="1" applyFill="1" applyBorder="1" applyAlignment="1">
      <alignment horizontal="center" vertical="center" wrapText="1"/>
    </xf>
    <xf numFmtId="0" fontId="63" fillId="25" borderId="35" xfId="6" applyFont="1" applyFill="1" applyBorder="1" applyAlignment="1">
      <alignment horizontal="center" vertical="center" wrapText="1"/>
    </xf>
    <xf numFmtId="0" fontId="15" fillId="0" borderId="15" xfId="6" applyBorder="1" applyAlignment="1">
      <alignment horizontal="center" vertical="center" wrapText="1"/>
    </xf>
    <xf numFmtId="0" fontId="26" fillId="3" borderId="48" xfId="6" applyFont="1" applyFill="1" applyBorder="1" applyAlignment="1">
      <alignment horizontal="center" vertical="center" wrapText="1"/>
    </xf>
    <xf numFmtId="0" fontId="26" fillId="3" borderId="51" xfId="6" applyFont="1" applyFill="1" applyBorder="1" applyAlignment="1">
      <alignment horizontal="center" vertical="center" wrapText="1"/>
    </xf>
    <xf numFmtId="0" fontId="26" fillId="3" borderId="8" xfId="6" applyFont="1" applyFill="1" applyBorder="1" applyAlignment="1">
      <alignment horizontal="center" vertical="center" wrapText="1"/>
    </xf>
    <xf numFmtId="0" fontId="26" fillId="3" borderId="53" xfId="6" applyFont="1" applyFill="1" applyBorder="1" applyAlignment="1">
      <alignment horizontal="center" vertical="center" wrapText="1"/>
    </xf>
    <xf numFmtId="0" fontId="26" fillId="3" borderId="62" xfId="6" applyFont="1" applyFill="1" applyBorder="1" applyAlignment="1">
      <alignment horizontal="center" vertical="center" wrapText="1"/>
    </xf>
    <xf numFmtId="3" fontId="26" fillId="3" borderId="48" xfId="6" applyNumberFormat="1" applyFont="1" applyFill="1" applyBorder="1" applyAlignment="1">
      <alignment horizontal="center" vertical="center" wrapText="1"/>
    </xf>
    <xf numFmtId="3" fontId="26" fillId="3" borderId="51" xfId="6" applyNumberFormat="1" applyFont="1" applyFill="1" applyBorder="1" applyAlignment="1">
      <alignment horizontal="center" vertical="center" wrapText="1"/>
    </xf>
    <xf numFmtId="3" fontId="26" fillId="3" borderId="8" xfId="6" applyNumberFormat="1" applyFont="1" applyFill="1" applyBorder="1" applyAlignment="1">
      <alignment horizontal="center" vertical="center" wrapText="1"/>
    </xf>
    <xf numFmtId="0" fontId="15" fillId="0" borderId="48" xfId="6" applyBorder="1" applyAlignment="1">
      <alignment horizontal="center" vertical="center"/>
    </xf>
    <xf numFmtId="0" fontId="15" fillId="0" borderId="51" xfId="6" applyBorder="1" applyAlignment="1">
      <alignment horizontal="center" vertical="center"/>
    </xf>
    <xf numFmtId="0" fontId="15" fillId="0" borderId="8" xfId="6" applyBorder="1" applyAlignment="1">
      <alignment horizontal="center" vertical="center"/>
    </xf>
    <xf numFmtId="0" fontId="33" fillId="10" borderId="0" xfId="14" applyFont="1" applyFill="1" applyAlignment="1">
      <alignment horizontal="center" vertical="center" wrapText="1"/>
    </xf>
    <xf numFmtId="164" fontId="26" fillId="3" borderId="48" xfId="6" applyNumberFormat="1" applyFont="1" applyFill="1" applyBorder="1" applyAlignment="1">
      <alignment horizontal="center" vertical="center" wrapText="1"/>
    </xf>
    <xf numFmtId="164" fontId="26" fillId="3" borderId="51" xfId="6" applyNumberFormat="1" applyFont="1" applyFill="1" applyBorder="1" applyAlignment="1">
      <alignment horizontal="center" vertical="center" wrapText="1"/>
    </xf>
    <xf numFmtId="164" fontId="26" fillId="3" borderId="8" xfId="6" applyNumberFormat="1" applyFont="1" applyFill="1" applyBorder="1" applyAlignment="1">
      <alignment horizontal="center" vertical="center" wrapText="1"/>
    </xf>
    <xf numFmtId="0" fontId="26" fillId="3" borderId="48" xfId="6" applyFont="1" applyFill="1" applyBorder="1" applyAlignment="1">
      <alignment horizontal="left" vertical="center" wrapText="1"/>
    </xf>
    <xf numFmtId="0" fontId="26" fillId="3" borderId="51" xfId="6" applyFont="1" applyFill="1" applyBorder="1" applyAlignment="1">
      <alignment horizontal="left" vertical="center" wrapText="1"/>
    </xf>
    <xf numFmtId="0" fontId="26" fillId="3" borderId="8" xfId="6" applyFont="1" applyFill="1" applyBorder="1" applyAlignment="1">
      <alignment horizontal="left" vertical="center" wrapText="1"/>
    </xf>
    <xf numFmtId="3" fontId="26" fillId="5" borderId="48" xfId="6" applyNumberFormat="1" applyFont="1" applyFill="1" applyBorder="1" applyAlignment="1">
      <alignment horizontal="center" vertical="center" wrapText="1"/>
    </xf>
    <xf numFmtId="3" fontId="26" fillId="5" borderId="51" xfId="6" applyNumberFormat="1" applyFont="1" applyFill="1" applyBorder="1" applyAlignment="1">
      <alignment horizontal="center" vertical="center" wrapText="1"/>
    </xf>
    <xf numFmtId="3" fontId="26" fillId="5" borderId="8" xfId="6" applyNumberFormat="1" applyFont="1" applyFill="1" applyBorder="1" applyAlignment="1">
      <alignment horizontal="center" vertical="center" wrapText="1"/>
    </xf>
    <xf numFmtId="0" fontId="15" fillId="3" borderId="48" xfId="6" applyFill="1" applyBorder="1" applyAlignment="1">
      <alignment horizontal="center" vertical="center" wrapText="1"/>
    </xf>
    <xf numFmtId="0" fontId="15" fillId="3" borderId="51" xfId="6" applyFill="1" applyBorder="1" applyAlignment="1">
      <alignment horizontal="center" vertical="center" wrapText="1"/>
    </xf>
    <xf numFmtId="0" fontId="15" fillId="3" borderId="8" xfId="6" applyFill="1" applyBorder="1" applyAlignment="1">
      <alignment horizontal="center" vertical="center" wrapText="1"/>
    </xf>
    <xf numFmtId="0" fontId="15" fillId="0" borderId="35" xfId="6" applyBorder="1" applyAlignment="1">
      <alignment horizontal="center" vertical="center"/>
    </xf>
    <xf numFmtId="0" fontId="15" fillId="3" borderId="35" xfId="6" applyFill="1" applyBorder="1" applyAlignment="1">
      <alignment horizontal="center" vertical="center" wrapText="1"/>
    </xf>
    <xf numFmtId="0" fontId="24" fillId="13" borderId="23" xfId="6" applyFont="1" applyFill="1" applyBorder="1" applyAlignment="1">
      <alignment horizontal="center" vertical="center" wrapText="1"/>
    </xf>
    <xf numFmtId="0" fontId="24" fillId="13" borderId="20" xfId="6" applyFont="1" applyFill="1" applyBorder="1" applyAlignment="1">
      <alignment horizontal="center" vertical="center" wrapText="1"/>
    </xf>
    <xf numFmtId="0" fontId="24" fillId="13" borderId="27" xfId="6" applyFont="1" applyFill="1" applyBorder="1" applyAlignment="1">
      <alignment horizontal="center" vertical="center" wrapText="1"/>
    </xf>
    <xf numFmtId="0" fontId="24" fillId="13" borderId="22" xfId="6" applyFont="1" applyFill="1" applyBorder="1" applyAlignment="1">
      <alignment horizontal="center" vertical="center" wrapText="1"/>
    </xf>
    <xf numFmtId="0" fontId="15" fillId="3" borderId="0" xfId="6" applyFill="1" applyAlignment="1">
      <alignment horizontal="right" wrapText="1"/>
    </xf>
    <xf numFmtId="0" fontId="16" fillId="13" borderId="23" xfId="6" applyFont="1" applyFill="1" applyBorder="1" applyAlignment="1">
      <alignment horizontal="center" vertical="center" wrapText="1"/>
    </xf>
    <xf numFmtId="0" fontId="16" fillId="13" borderId="20" xfId="6" applyFont="1" applyFill="1" applyBorder="1" applyAlignment="1">
      <alignment horizontal="center" vertical="center" wrapText="1"/>
    </xf>
    <xf numFmtId="0" fontId="16" fillId="13" borderId="3" xfId="6" applyFont="1" applyFill="1" applyBorder="1" applyAlignment="1">
      <alignment horizontal="center" vertical="center" wrapText="1"/>
    </xf>
    <xf numFmtId="0" fontId="16" fillId="13" borderId="4" xfId="6" applyFont="1" applyFill="1" applyBorder="1" applyAlignment="1">
      <alignment horizontal="center" vertical="center" wrapText="1"/>
    </xf>
    <xf numFmtId="0" fontId="16" fillId="13" borderId="18" xfId="6" applyFont="1" applyFill="1" applyBorder="1" applyAlignment="1">
      <alignment horizontal="center" vertical="center" wrapText="1"/>
    </xf>
    <xf numFmtId="0" fontId="16" fillId="13" borderId="2" xfId="6" applyFont="1" applyFill="1" applyBorder="1" applyAlignment="1">
      <alignment horizontal="center" vertical="center" wrapText="1"/>
    </xf>
    <xf numFmtId="0" fontId="16" fillId="13" borderId="1" xfId="6" applyFont="1" applyFill="1" applyBorder="1" applyAlignment="1">
      <alignment horizontal="center" vertical="center" wrapText="1"/>
    </xf>
    <xf numFmtId="0" fontId="16" fillId="13" borderId="7" xfId="6" applyFont="1" applyFill="1" applyBorder="1" applyAlignment="1">
      <alignment horizontal="center" vertical="center" wrapText="1"/>
    </xf>
    <xf numFmtId="0" fontId="16" fillId="13" borderId="17" xfId="6" applyFont="1" applyFill="1" applyBorder="1" applyAlignment="1">
      <alignment horizontal="center" vertical="center" wrapText="1"/>
    </xf>
    <xf numFmtId="0" fontId="24" fillId="13" borderId="26" xfId="6" applyFont="1" applyFill="1" applyBorder="1" applyAlignment="1">
      <alignment horizontal="center" vertical="center"/>
    </xf>
    <xf numFmtId="0" fontId="24" fillId="13" borderId="27" xfId="6" applyFont="1" applyFill="1" applyBorder="1" applyAlignment="1">
      <alignment horizontal="center" vertical="center"/>
    </xf>
    <xf numFmtId="0" fontId="24" fillId="13" borderId="28" xfId="6" applyFont="1" applyFill="1" applyBorder="1" applyAlignment="1">
      <alignment horizontal="center" vertical="center"/>
    </xf>
    <xf numFmtId="0" fontId="24" fillId="13" borderId="21" xfId="6" applyFont="1" applyFill="1" applyBorder="1" applyAlignment="1">
      <alignment horizontal="center" vertical="center"/>
    </xf>
    <xf numFmtId="0" fontId="24" fillId="13" borderId="33" xfId="6" applyFont="1" applyFill="1" applyBorder="1" applyAlignment="1">
      <alignment horizontal="center" vertical="center"/>
    </xf>
    <xf numFmtId="0" fontId="24" fillId="13" borderId="22" xfId="6" applyFont="1" applyFill="1" applyBorder="1" applyAlignment="1">
      <alignment horizontal="center" vertical="center"/>
    </xf>
    <xf numFmtId="0" fontId="24" fillId="13" borderId="47" xfId="6" applyFont="1" applyFill="1" applyBorder="1" applyAlignment="1">
      <alignment horizontal="center" vertical="center" wrapText="1"/>
    </xf>
    <xf numFmtId="0" fontId="24" fillId="13" borderId="41" xfId="6" applyFont="1" applyFill="1" applyBorder="1" applyAlignment="1">
      <alignment horizontal="center" vertical="center" wrapText="1"/>
    </xf>
    <xf numFmtId="0" fontId="24" fillId="13" borderId="50" xfId="6" applyFont="1" applyFill="1" applyBorder="1" applyAlignment="1">
      <alignment horizontal="center" vertical="center" wrapText="1"/>
    </xf>
    <xf numFmtId="0" fontId="24" fillId="13" borderId="40" xfId="6" applyFont="1" applyFill="1" applyBorder="1" applyAlignment="1">
      <alignment horizontal="center" vertical="center" wrapText="1"/>
    </xf>
    <xf numFmtId="0" fontId="24" fillId="13" borderId="25" xfId="6" applyFont="1" applyFill="1" applyBorder="1" applyAlignment="1">
      <alignment horizontal="center" vertical="center" wrapText="1"/>
    </xf>
    <xf numFmtId="0" fontId="24" fillId="13" borderId="44" xfId="6" applyFont="1" applyFill="1" applyBorder="1" applyAlignment="1">
      <alignment horizontal="center" vertical="center" wrapText="1"/>
    </xf>
    <xf numFmtId="0" fontId="24" fillId="13" borderId="45" xfId="6" applyFont="1" applyFill="1" applyBorder="1" applyAlignment="1">
      <alignment horizontal="center" vertical="center" wrapText="1"/>
    </xf>
    <xf numFmtId="0" fontId="16" fillId="13" borderId="47" xfId="6" applyFont="1" applyFill="1" applyBorder="1" applyAlignment="1">
      <alignment horizontal="center" vertical="center" wrapText="1"/>
    </xf>
    <xf numFmtId="0" fontId="16" fillId="13" borderId="50" xfId="6" applyFont="1" applyFill="1" applyBorder="1" applyAlignment="1">
      <alignment horizontal="center" vertical="center" wrapText="1"/>
    </xf>
    <xf numFmtId="0" fontId="16" fillId="13" borderId="40" xfId="6" applyFont="1" applyFill="1" applyBorder="1" applyAlignment="1">
      <alignment horizontal="center" vertical="center" wrapText="1"/>
    </xf>
    <xf numFmtId="0" fontId="16" fillId="13" borderId="24" xfId="6" applyFont="1" applyFill="1" applyBorder="1" applyAlignment="1">
      <alignment horizontal="center" vertical="center" wrapText="1"/>
    </xf>
    <xf numFmtId="0" fontId="16" fillId="13" borderId="32" xfId="6" applyFont="1" applyFill="1" applyBorder="1" applyAlignment="1">
      <alignment horizontal="center" vertical="center" wrapText="1"/>
    </xf>
    <xf numFmtId="0" fontId="16" fillId="13" borderId="29" xfId="6" applyFont="1" applyFill="1" applyBorder="1" applyAlignment="1">
      <alignment horizontal="center" vertical="center" wrapText="1"/>
    </xf>
    <xf numFmtId="0" fontId="24" fillId="13" borderId="26" xfId="6" applyFont="1" applyFill="1" applyBorder="1" applyAlignment="1">
      <alignment horizontal="center" vertical="center" wrapText="1"/>
    </xf>
    <xf numFmtId="0" fontId="16" fillId="13" borderId="19" xfId="6" applyFont="1" applyFill="1" applyBorder="1" applyAlignment="1">
      <alignment horizontal="center" vertical="center" wrapText="1"/>
    </xf>
    <xf numFmtId="0" fontId="16" fillId="13" borderId="28" xfId="6" applyFont="1" applyFill="1" applyBorder="1" applyAlignment="1">
      <alignment horizontal="center" vertical="center" wrapText="1"/>
    </xf>
    <xf numFmtId="0" fontId="16" fillId="16" borderId="35" xfId="6" applyFont="1" applyFill="1" applyBorder="1" applyAlignment="1">
      <alignment horizontal="center" vertical="center" wrapText="1"/>
    </xf>
    <xf numFmtId="0" fontId="16" fillId="13" borderId="35" xfId="6" applyFont="1" applyFill="1" applyBorder="1" applyAlignment="1">
      <alignment horizontal="center" vertical="center" wrapText="1"/>
    </xf>
    <xf numFmtId="0" fontId="29" fillId="16" borderId="35" xfId="1" applyFont="1" applyFill="1" applyBorder="1" applyAlignment="1">
      <alignment horizontal="center" vertical="center" wrapText="1"/>
    </xf>
    <xf numFmtId="0" fontId="29" fillId="13" borderId="35" xfId="1" applyFont="1" applyFill="1" applyBorder="1" applyAlignment="1">
      <alignment horizontal="center" vertical="center" wrapText="1"/>
    </xf>
    <xf numFmtId="0" fontId="26" fillId="3" borderId="41" xfId="6" applyFont="1" applyFill="1" applyBorder="1" applyAlignment="1">
      <alignment horizontal="center" vertical="center" wrapText="1"/>
    </xf>
    <xf numFmtId="0" fontId="26" fillId="3" borderId="50" xfId="6" applyFont="1" applyFill="1" applyBorder="1" applyAlignment="1">
      <alignment horizontal="center" vertical="center" wrapText="1"/>
    </xf>
    <xf numFmtId="0" fontId="26" fillId="3" borderId="19" xfId="6" applyFont="1" applyFill="1" applyBorder="1" applyAlignment="1">
      <alignment horizontal="center" vertical="center" wrapText="1"/>
    </xf>
    <xf numFmtId="0" fontId="26" fillId="3" borderId="68" xfId="6" applyFont="1" applyFill="1" applyBorder="1" applyAlignment="1">
      <alignment horizontal="center" vertical="center" wrapText="1"/>
    </xf>
    <xf numFmtId="0" fontId="26" fillId="17" borderId="54" xfId="6" applyFont="1" applyFill="1" applyBorder="1" applyAlignment="1">
      <alignment horizontal="center" vertical="center" wrapText="1"/>
    </xf>
    <xf numFmtId="0" fontId="26" fillId="17" borderId="0" xfId="6" applyFont="1" applyFill="1" applyAlignment="1">
      <alignment horizontal="center" vertical="center" wrapText="1"/>
    </xf>
    <xf numFmtId="3" fontId="24" fillId="13" borderId="17" xfId="6" applyNumberFormat="1" applyFont="1" applyFill="1" applyBorder="1" applyAlignment="1">
      <alignment horizontal="center" vertical="center" wrapText="1"/>
    </xf>
    <xf numFmtId="3" fontId="24" fillId="13" borderId="16" xfId="6" applyNumberFormat="1" applyFont="1" applyFill="1" applyBorder="1" applyAlignment="1">
      <alignment horizontal="center" vertical="center" wrapText="1"/>
    </xf>
    <xf numFmtId="0" fontId="33" fillId="10" borderId="0" xfId="14" applyFont="1" applyFill="1" applyAlignment="1">
      <alignment horizontal="left" vertical="center" wrapText="1" indent="112"/>
    </xf>
    <xf numFmtId="0" fontId="24" fillId="13" borderId="28" xfId="6" applyFont="1" applyFill="1" applyBorder="1" applyAlignment="1">
      <alignment horizontal="center" vertical="center" wrapText="1"/>
    </xf>
    <xf numFmtId="0" fontId="24" fillId="13" borderId="21" xfId="6" applyFont="1" applyFill="1" applyBorder="1" applyAlignment="1">
      <alignment horizontal="center" vertical="center" wrapText="1"/>
    </xf>
    <xf numFmtId="0" fontId="24" fillId="13" borderId="33" xfId="6" applyFont="1" applyFill="1" applyBorder="1" applyAlignment="1">
      <alignment horizontal="center" vertical="center" wrapText="1"/>
    </xf>
    <xf numFmtId="0" fontId="24" fillId="13" borderId="19" xfId="6" applyFont="1" applyFill="1" applyBorder="1" applyAlignment="1">
      <alignment horizontal="center" vertical="center" wrapText="1"/>
    </xf>
    <xf numFmtId="0" fontId="24" fillId="13" borderId="68" xfId="6" applyFont="1" applyFill="1" applyBorder="1" applyAlignment="1">
      <alignment horizontal="center" vertical="center" wrapText="1"/>
    </xf>
    <xf numFmtId="0" fontId="24" fillId="13" borderId="46" xfId="6" applyFont="1" applyFill="1" applyBorder="1" applyAlignment="1">
      <alignment horizontal="center" vertical="center" wrapText="1"/>
    </xf>
    <xf numFmtId="0" fontId="24" fillId="13" borderId="15" xfId="6" applyFont="1" applyFill="1" applyBorder="1" applyAlignment="1">
      <alignment horizontal="center" vertical="center" wrapText="1"/>
    </xf>
    <xf numFmtId="0" fontId="24" fillId="13" borderId="25" xfId="6" applyFont="1" applyFill="1" applyBorder="1" applyAlignment="1">
      <alignment horizontal="center" vertical="top" wrapText="1"/>
    </xf>
    <xf numFmtId="0" fontId="24" fillId="13" borderId="45" xfId="6" applyFont="1" applyFill="1" applyBorder="1" applyAlignment="1">
      <alignment horizontal="center" vertical="top" wrapText="1"/>
    </xf>
    <xf numFmtId="0" fontId="24" fillId="13" borderId="25" xfId="6" applyFont="1" applyFill="1" applyBorder="1" applyAlignment="1">
      <alignment horizontal="center"/>
    </xf>
    <xf numFmtId="0" fontId="24" fillId="13" borderId="45" xfId="6" applyFont="1" applyFill="1" applyBorder="1" applyAlignment="1">
      <alignment horizontal="center"/>
    </xf>
    <xf numFmtId="3" fontId="24" fillId="13" borderId="28" xfId="6" applyNumberFormat="1" applyFont="1" applyFill="1" applyBorder="1" applyAlignment="1">
      <alignment horizontal="center" vertical="center" wrapText="1"/>
    </xf>
    <xf numFmtId="3" fontId="24" fillId="13" borderId="33" xfId="6" applyNumberFormat="1" applyFont="1" applyFill="1" applyBorder="1" applyAlignment="1">
      <alignment horizontal="center" vertical="center" wrapText="1"/>
    </xf>
    <xf numFmtId="3" fontId="24" fillId="13" borderId="0" xfId="6" applyNumberFormat="1" applyFont="1" applyFill="1" applyAlignment="1">
      <alignment horizontal="center" vertical="center" wrapText="1"/>
    </xf>
    <xf numFmtId="174" fontId="66" fillId="0" borderId="48" xfId="8" applyNumberFormat="1" applyFont="1" applyBorder="1" applyAlignment="1">
      <alignment horizontal="center" vertical="center" wrapText="1"/>
    </xf>
    <xf numFmtId="174" fontId="66" fillId="0" borderId="8" xfId="8" applyNumberFormat="1" applyFont="1" applyBorder="1" applyAlignment="1">
      <alignment horizontal="center" vertical="center" wrapText="1"/>
    </xf>
    <xf numFmtId="0" fontId="26" fillId="12" borderId="48" xfId="6" applyFont="1" applyFill="1" applyBorder="1" applyAlignment="1">
      <alignment horizontal="center" vertical="center" wrapText="1"/>
    </xf>
    <xf numFmtId="0" fontId="26" fillId="12" borderId="8" xfId="6" applyFont="1" applyFill="1" applyBorder="1" applyAlignment="1">
      <alignment horizontal="center" vertical="center" wrapText="1"/>
    </xf>
    <xf numFmtId="0" fontId="26" fillId="8" borderId="48" xfId="6" applyFont="1" applyFill="1" applyBorder="1" applyAlignment="1">
      <alignment horizontal="center" vertical="center" wrapText="1"/>
    </xf>
    <xf numFmtId="0" fontId="26" fillId="8" borderId="8" xfId="6" applyFont="1" applyFill="1" applyBorder="1" applyAlignment="1">
      <alignment horizontal="center" vertical="center" wrapText="1"/>
    </xf>
    <xf numFmtId="174" fontId="66" fillId="12" borderId="48" xfId="8" applyNumberFormat="1" applyFont="1" applyFill="1" applyBorder="1" applyAlignment="1">
      <alignment horizontal="center" vertical="center" wrapText="1"/>
    </xf>
    <xf numFmtId="174" fontId="66" fillId="12" borderId="8" xfId="8" applyNumberFormat="1" applyFont="1" applyFill="1" applyBorder="1" applyAlignment="1">
      <alignment horizontal="center" vertical="center" wrapText="1"/>
    </xf>
    <xf numFmtId="0" fontId="66" fillId="13" borderId="35" xfId="8" applyFont="1" applyFill="1" applyBorder="1" applyAlignment="1">
      <alignment horizontal="center" vertical="center" textRotation="90" wrapText="1"/>
    </xf>
    <xf numFmtId="0" fontId="68" fillId="10" borderId="71" xfId="14" applyFont="1" applyFill="1" applyBorder="1" applyAlignment="1">
      <alignment horizontal="center" vertical="center" wrapText="1"/>
    </xf>
    <xf numFmtId="0" fontId="68" fillId="10" borderId="52" xfId="14" applyFont="1" applyFill="1" applyBorder="1" applyAlignment="1">
      <alignment horizontal="center" vertical="center" wrapText="1"/>
    </xf>
    <xf numFmtId="0" fontId="68" fillId="10" borderId="72" xfId="14" applyFont="1" applyFill="1" applyBorder="1" applyAlignment="1">
      <alignment horizontal="center" vertical="center" wrapText="1"/>
    </xf>
    <xf numFmtId="0" fontId="67" fillId="13" borderId="35" xfId="51" applyFont="1" applyFill="1" applyBorder="1" applyAlignment="1">
      <alignment horizontal="center" vertical="center" wrapText="1"/>
    </xf>
    <xf numFmtId="0" fontId="24" fillId="13" borderId="48" xfId="6" applyFont="1" applyFill="1" applyBorder="1" applyAlignment="1">
      <alignment horizontal="center" vertical="center" wrapText="1"/>
    </xf>
    <xf numFmtId="0" fontId="24" fillId="13" borderId="8" xfId="6" applyFont="1" applyFill="1" applyBorder="1" applyAlignment="1">
      <alignment horizontal="center" vertical="center" wrapText="1"/>
    </xf>
    <xf numFmtId="0" fontId="24" fillId="13" borderId="35" xfId="6" applyFont="1" applyFill="1" applyBorder="1" applyAlignment="1">
      <alignment horizontal="center" vertical="center" wrapText="1"/>
    </xf>
    <xf numFmtId="0" fontId="49" fillId="0" borderId="32" xfId="8" applyFont="1" applyBorder="1" applyAlignment="1">
      <alignment horizontal="center" vertical="center"/>
    </xf>
    <xf numFmtId="0" fontId="62" fillId="0" borderId="35" xfId="8" applyFont="1" applyBorder="1" applyAlignment="1">
      <alignment horizontal="center" vertical="center"/>
    </xf>
    <xf numFmtId="0" fontId="49" fillId="0" borderId="0" xfId="8" applyFont="1" applyAlignment="1">
      <alignment horizontal="center" vertical="center"/>
    </xf>
    <xf numFmtId="0" fontId="38" fillId="0" borderId="44" xfId="25" applyFont="1" applyBorder="1" applyAlignment="1">
      <alignment horizontal="center" vertical="center" wrapText="1"/>
    </xf>
    <xf numFmtId="0" fontId="38" fillId="0" borderId="56" xfId="25" applyFont="1" applyBorder="1" applyAlignment="1">
      <alignment horizontal="center" vertical="center" wrapText="1"/>
    </xf>
    <xf numFmtId="3" fontId="38" fillId="0" borderId="32" xfId="25" applyNumberFormat="1" applyFont="1" applyBorder="1" applyAlignment="1">
      <alignment horizontal="center" vertical="center"/>
    </xf>
    <xf numFmtId="0" fontId="38" fillId="0" borderId="16" xfId="25" applyFont="1" applyBorder="1" applyAlignment="1">
      <alignment horizontal="center" vertical="center"/>
    </xf>
    <xf numFmtId="44" fontId="38" fillId="13" borderId="4" xfId="6" applyNumberFormat="1" applyFont="1" applyFill="1" applyBorder="1" applyAlignment="1">
      <alignment horizontal="center" vertical="center" wrapText="1"/>
    </xf>
    <xf numFmtId="44" fontId="38" fillId="13" borderId="35" xfId="6" applyNumberFormat="1" applyFont="1" applyFill="1" applyBorder="1" applyAlignment="1">
      <alignment horizontal="center" vertical="center" wrapText="1"/>
    </xf>
    <xf numFmtId="0" fontId="49" fillId="0" borderId="37" xfId="8" applyFont="1" applyBorder="1" applyAlignment="1">
      <alignment horizontal="center" vertical="center"/>
    </xf>
    <xf numFmtId="0" fontId="49" fillId="0" borderId="52" xfId="8" applyFont="1" applyBorder="1" applyAlignment="1">
      <alignment horizontal="center" vertical="center"/>
    </xf>
    <xf numFmtId="0" fontId="49" fillId="0" borderId="39" xfId="8" applyFont="1" applyBorder="1" applyAlignment="1">
      <alignment horizontal="center" vertical="center"/>
    </xf>
    <xf numFmtId="0" fontId="52" fillId="0" borderId="24" xfId="8" applyFont="1" applyBorder="1" applyAlignment="1">
      <alignment horizontal="center" vertical="center"/>
    </xf>
    <xf numFmtId="0" fontId="52" fillId="0" borderId="32" xfId="8" applyFont="1" applyBorder="1" applyAlignment="1">
      <alignment horizontal="center" vertical="center"/>
    </xf>
    <xf numFmtId="0" fontId="39" fillId="13" borderId="18" xfId="25" applyFont="1" applyFill="1" applyBorder="1" applyAlignment="1">
      <alignment horizontal="center" vertical="center" wrapText="1"/>
    </xf>
    <xf numFmtId="0" fontId="39" fillId="13" borderId="6" xfId="25" applyFont="1" applyFill="1" applyBorder="1" applyAlignment="1">
      <alignment horizontal="center" vertical="center" wrapText="1"/>
    </xf>
    <xf numFmtId="0" fontId="36" fillId="0" borderId="0" xfId="27" applyFont="1" applyAlignment="1">
      <alignment horizontal="left" vertical="center"/>
    </xf>
    <xf numFmtId="0" fontId="36" fillId="0" borderId="0" xfId="6" applyFont="1" applyAlignment="1">
      <alignment horizontal="left" vertical="center"/>
    </xf>
    <xf numFmtId="0" fontId="38" fillId="13" borderId="46" xfId="6" applyFont="1" applyFill="1" applyBorder="1" applyAlignment="1">
      <alignment horizontal="center" vertical="center" wrapText="1"/>
    </xf>
    <xf numFmtId="0" fontId="38" fillId="13" borderId="12" xfId="6" applyFont="1" applyFill="1" applyBorder="1" applyAlignment="1">
      <alignment horizontal="center" vertical="center" wrapText="1"/>
    </xf>
    <xf numFmtId="0" fontId="38" fillId="13" borderId="15" xfId="6" applyFont="1" applyFill="1" applyBorder="1" applyAlignment="1">
      <alignment horizontal="center" vertical="center" wrapText="1"/>
    </xf>
    <xf numFmtId="0" fontId="38" fillId="13" borderId="8" xfId="6" applyFont="1" applyFill="1" applyBorder="1" applyAlignment="1">
      <alignment horizontal="center" vertical="center" wrapText="1"/>
    </xf>
    <xf numFmtId="0" fontId="38" fillId="13" borderId="4" xfId="6" applyFont="1" applyFill="1" applyBorder="1" applyAlignment="1">
      <alignment horizontal="center" vertical="center" wrapText="1"/>
    </xf>
    <xf numFmtId="0" fontId="38" fillId="13" borderId="35" xfId="6" applyFont="1" applyFill="1" applyBorder="1" applyAlignment="1">
      <alignment horizontal="center" vertical="center" wrapText="1"/>
    </xf>
    <xf numFmtId="44" fontId="38" fillId="13" borderId="4" xfId="24" applyNumberFormat="1" applyFont="1" applyFill="1" applyBorder="1" applyAlignment="1">
      <alignment horizontal="center" vertical="center" wrapText="1"/>
    </xf>
    <xf numFmtId="44" fontId="38" fillId="13" borderId="35" xfId="24" applyNumberFormat="1" applyFont="1" applyFill="1" applyBorder="1" applyAlignment="1">
      <alignment horizontal="center" vertical="center" wrapText="1"/>
    </xf>
    <xf numFmtId="3" fontId="39" fillId="13" borderId="4" xfId="24" applyNumberFormat="1" applyFont="1" applyFill="1" applyBorder="1" applyAlignment="1">
      <alignment horizontal="center" vertical="center" wrapText="1"/>
    </xf>
    <xf numFmtId="3" fontId="38" fillId="13" borderId="4" xfId="6" applyNumberFormat="1" applyFont="1" applyFill="1" applyBorder="1" applyAlignment="1">
      <alignment horizontal="center" vertical="center" wrapText="1"/>
    </xf>
    <xf numFmtId="3" fontId="38" fillId="13" borderId="35" xfId="6" applyNumberFormat="1" applyFont="1" applyFill="1" applyBorder="1" applyAlignment="1">
      <alignment horizontal="center" vertical="center" wrapText="1"/>
    </xf>
    <xf numFmtId="0" fontId="16" fillId="13" borderId="37" xfId="6" applyFont="1" applyFill="1" applyBorder="1" applyAlignment="1">
      <alignment horizontal="center" vertical="center" wrapText="1"/>
    </xf>
    <xf numFmtId="0" fontId="16" fillId="13" borderId="52" xfId="6" applyFont="1" applyFill="1" applyBorder="1" applyAlignment="1">
      <alignment horizontal="center" vertical="center" wrapText="1"/>
    </xf>
    <xf numFmtId="0" fontId="16" fillId="13" borderId="39" xfId="6" applyFont="1" applyFill="1" applyBorder="1" applyAlignment="1">
      <alignment horizontal="center" vertical="center" wrapText="1"/>
    </xf>
    <xf numFmtId="0" fontId="29" fillId="13" borderId="24" xfId="1" applyFont="1" applyFill="1" applyBorder="1" applyAlignment="1">
      <alignment horizontal="center" vertical="center" wrapText="1"/>
    </xf>
    <xf numFmtId="0" fontId="29" fillId="13" borderId="32" xfId="1" applyFont="1" applyFill="1" applyBorder="1" applyAlignment="1">
      <alignment horizontal="center" vertical="center" wrapText="1"/>
    </xf>
    <xf numFmtId="0" fontId="29" fillId="13" borderId="29" xfId="1" applyFont="1" applyFill="1" applyBorder="1" applyAlignment="1">
      <alignment horizontal="center" vertical="center" wrapText="1"/>
    </xf>
    <xf numFmtId="0" fontId="33" fillId="10" borderId="3" xfId="14" applyFont="1" applyFill="1" applyBorder="1" applyAlignment="1">
      <alignment horizontal="center" vertical="center" wrapText="1"/>
    </xf>
    <xf numFmtId="0" fontId="33" fillId="10" borderId="4" xfId="14" applyFont="1" applyFill="1" applyBorder="1" applyAlignment="1">
      <alignment horizontal="center" vertical="center" wrapText="1"/>
    </xf>
    <xf numFmtId="0" fontId="29" fillId="13" borderId="2" xfId="1" applyFont="1" applyFill="1" applyBorder="1" applyAlignment="1">
      <alignment horizontal="center" vertical="center" wrapText="1"/>
    </xf>
    <xf numFmtId="0" fontId="29" fillId="13" borderId="1" xfId="1" applyFont="1" applyFill="1" applyBorder="1" applyAlignment="1">
      <alignment horizontal="center" vertical="center" wrapText="1"/>
    </xf>
    <xf numFmtId="0" fontId="29" fillId="13" borderId="7" xfId="1" applyFont="1" applyFill="1" applyBorder="1" applyAlignment="1">
      <alignment horizontal="center" vertical="center" wrapText="1"/>
    </xf>
    <xf numFmtId="0" fontId="16" fillId="24" borderId="25" xfId="0" applyFont="1" applyFill="1" applyBorder="1" applyAlignment="1">
      <alignment horizontal="center" vertical="center"/>
    </xf>
    <xf numFmtId="0" fontId="16" fillId="24" borderId="44" xfId="0" applyFont="1" applyFill="1" applyBorder="1" applyAlignment="1">
      <alignment horizontal="center" vertical="center"/>
    </xf>
    <xf numFmtId="0" fontId="16" fillId="24" borderId="45" xfId="0" applyFont="1" applyFill="1" applyBorder="1" applyAlignment="1">
      <alignment horizontal="center" vertical="center"/>
    </xf>
    <xf numFmtId="0" fontId="16" fillId="26" borderId="18" xfId="0" applyFont="1" applyFill="1" applyBorder="1" applyAlignment="1">
      <alignment horizontal="center" vertical="center"/>
    </xf>
    <xf numFmtId="0" fontId="16" fillId="26" borderId="7"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18" xfId="0" applyFont="1" applyFill="1" applyBorder="1" applyAlignment="1">
      <alignment horizontal="center" vertical="center"/>
    </xf>
    <xf numFmtId="0" fontId="16" fillId="11" borderId="7" xfId="0" applyFont="1" applyFill="1" applyBorder="1" applyAlignment="1">
      <alignment horizontal="center" vertical="center"/>
    </xf>
    <xf numFmtId="0" fontId="16" fillId="26" borderId="3" xfId="0" applyFont="1" applyFill="1" applyBorder="1" applyAlignment="1">
      <alignment horizontal="center" vertical="center"/>
    </xf>
    <xf numFmtId="0" fontId="16" fillId="26" borderId="2" xfId="0" applyFont="1" applyFill="1" applyBorder="1" applyAlignment="1">
      <alignment horizontal="center" vertical="center"/>
    </xf>
    <xf numFmtId="0" fontId="16" fillId="26" borderId="4" xfId="0" applyFont="1" applyFill="1" applyBorder="1" applyAlignment="1">
      <alignment horizontal="center" vertical="center"/>
    </xf>
    <xf numFmtId="0" fontId="16" fillId="26" borderId="1" xfId="0" applyFont="1" applyFill="1" applyBorder="1" applyAlignment="1">
      <alignment horizontal="center" vertical="center"/>
    </xf>
    <xf numFmtId="0" fontId="16" fillId="20" borderId="35" xfId="14" applyFont="1" applyFill="1" applyBorder="1" applyAlignment="1">
      <alignment horizontal="center"/>
    </xf>
    <xf numFmtId="10" fontId="16" fillId="18" borderId="35" xfId="14" applyNumberFormat="1" applyFont="1" applyFill="1" applyBorder="1" applyAlignment="1">
      <alignment horizontal="center" vertical="center"/>
    </xf>
    <xf numFmtId="0" fontId="16" fillId="20" borderId="35" xfId="14" applyFont="1" applyFill="1" applyBorder="1" applyAlignment="1">
      <alignment horizontal="center" vertical="center"/>
    </xf>
    <xf numFmtId="0" fontId="16" fillId="18" borderId="35" xfId="14" applyFont="1" applyFill="1" applyBorder="1" applyAlignment="1">
      <alignment horizontal="center"/>
    </xf>
    <xf numFmtId="10" fontId="16" fillId="18" borderId="35" xfId="14" applyNumberFormat="1" applyFont="1" applyFill="1" applyBorder="1" applyAlignment="1">
      <alignment horizontal="center" vertical="center" wrapText="1"/>
    </xf>
    <xf numFmtId="0" fontId="15" fillId="0" borderId="35" xfId="14" applyBorder="1" applyAlignment="1">
      <alignment horizontal="left" vertical="center" wrapText="1"/>
    </xf>
    <xf numFmtId="0" fontId="15" fillId="0" borderId="35" xfId="14" applyBorder="1" applyAlignment="1">
      <alignment horizontal="center" vertical="center"/>
    </xf>
    <xf numFmtId="1" fontId="15" fillId="0" borderId="35" xfId="14" applyNumberFormat="1" applyBorder="1" applyAlignment="1">
      <alignment horizontal="center" vertical="center"/>
    </xf>
    <xf numFmtId="10" fontId="15" fillId="0" borderId="35" xfId="14" applyNumberFormat="1" applyBorder="1" applyAlignment="1">
      <alignment horizontal="center" vertical="center"/>
    </xf>
    <xf numFmtId="0" fontId="15" fillId="0" borderId="35" xfId="14" applyBorder="1" applyAlignment="1">
      <alignment horizontal="center" wrapText="1"/>
    </xf>
    <xf numFmtId="0" fontId="16" fillId="0" borderId="35" xfId="14" applyFont="1" applyBorder="1" applyAlignment="1">
      <alignment horizontal="left" vertical="center" wrapText="1"/>
    </xf>
    <xf numFmtId="1" fontId="16" fillId="18" borderId="35" xfId="14" applyNumberFormat="1" applyFont="1" applyFill="1" applyBorder="1" applyAlignment="1">
      <alignment horizontal="center" wrapText="1"/>
    </xf>
    <xf numFmtId="0" fontId="16" fillId="18" borderId="35" xfId="14" applyFont="1" applyFill="1" applyBorder="1" applyAlignment="1">
      <alignment horizontal="center" wrapText="1"/>
    </xf>
    <xf numFmtId="0" fontId="15" fillId="0" borderId="35" xfId="14" applyBorder="1" applyAlignment="1">
      <alignment horizontal="center"/>
    </xf>
    <xf numFmtId="0" fontId="27" fillId="18" borderId="35" xfId="14" applyFont="1" applyFill="1" applyBorder="1" applyAlignment="1">
      <alignment horizontal="center" wrapText="1"/>
    </xf>
    <xf numFmtId="0" fontId="16" fillId="20" borderId="35" xfId="14" applyFont="1" applyFill="1" applyBorder="1" applyAlignment="1">
      <alignment horizontal="center" vertical="center" wrapText="1"/>
    </xf>
    <xf numFmtId="10" fontId="16" fillId="20" borderId="35" xfId="14" applyNumberFormat="1" applyFont="1" applyFill="1" applyBorder="1" applyAlignment="1">
      <alignment horizontal="center" vertical="center" wrapText="1"/>
    </xf>
    <xf numFmtId="0" fontId="15" fillId="0" borderId="35" xfId="14" applyBorder="1" applyAlignment="1">
      <alignment horizontal="center" vertical="center" wrapText="1"/>
    </xf>
    <xf numFmtId="0" fontId="24" fillId="23" borderId="35" xfId="30" applyFont="1" applyFill="1" applyBorder="1" applyAlignment="1">
      <alignment horizontal="center"/>
    </xf>
    <xf numFmtId="0" fontId="15" fillId="0" borderId="35" xfId="30" applyFont="1" applyBorder="1"/>
    <xf numFmtId="10" fontId="24" fillId="23" borderId="35" xfId="30" applyNumberFormat="1" applyFont="1" applyFill="1" applyBorder="1" applyAlignment="1">
      <alignment horizontal="center" vertical="center"/>
    </xf>
    <xf numFmtId="0" fontId="24" fillId="23" borderId="35" xfId="30" applyFont="1" applyFill="1" applyBorder="1" applyAlignment="1">
      <alignment horizontal="center" vertical="center"/>
    </xf>
    <xf numFmtId="1" fontId="24" fillId="23" borderId="35" xfId="30" applyNumberFormat="1" applyFont="1" applyFill="1" applyBorder="1" applyAlignment="1">
      <alignment horizontal="center"/>
    </xf>
    <xf numFmtId="10" fontId="24" fillId="23" borderId="35" xfId="30" applyNumberFormat="1" applyFont="1" applyFill="1" applyBorder="1" applyAlignment="1">
      <alignment horizontal="center" vertical="center" wrapText="1"/>
    </xf>
    <xf numFmtId="1" fontId="24" fillId="23" borderId="35" xfId="30" applyNumberFormat="1" applyFont="1" applyFill="1" applyBorder="1" applyAlignment="1">
      <alignment horizontal="center" wrapText="1"/>
    </xf>
    <xf numFmtId="0" fontId="26" fillId="0" borderId="35" xfId="30" applyFont="1" applyBorder="1" applyAlignment="1">
      <alignment horizontal="left" vertical="center" wrapText="1"/>
    </xf>
    <xf numFmtId="0" fontId="15" fillId="0" borderId="35" xfId="30" applyFont="1" applyBorder="1" applyAlignment="1">
      <alignment horizontal="left"/>
    </xf>
    <xf numFmtId="0" fontId="26" fillId="0" borderId="35" xfId="30" applyFont="1" applyBorder="1" applyAlignment="1">
      <alignment horizontal="center" vertical="center" wrapText="1"/>
    </xf>
    <xf numFmtId="0" fontId="26" fillId="0" borderId="35" xfId="6" applyFont="1" applyBorder="1" applyAlignment="1">
      <alignment horizontal="left" vertical="center" wrapText="1"/>
    </xf>
    <xf numFmtId="1" fontId="16" fillId="18" borderId="35" xfId="14" applyNumberFormat="1" applyFont="1" applyFill="1" applyBorder="1" applyAlignment="1">
      <alignment horizontal="center"/>
    </xf>
    <xf numFmtId="0" fontId="15" fillId="0" borderId="35" xfId="14" applyBorder="1" applyAlignment="1">
      <alignment horizontal="left" vertical="top" wrapText="1"/>
    </xf>
    <xf numFmtId="0" fontId="15" fillId="0" borderId="35" xfId="14" applyBorder="1" applyAlignment="1">
      <alignment horizontal="justify" vertical="top" wrapText="1"/>
    </xf>
    <xf numFmtId="0" fontId="15" fillId="0" borderId="9" xfId="14" applyBorder="1" applyAlignment="1">
      <alignment horizontal="center" vertical="center" wrapText="1"/>
    </xf>
    <xf numFmtId="0" fontId="16" fillId="20" borderId="9" xfId="14" applyFont="1" applyFill="1" applyBorder="1" applyAlignment="1">
      <alignment horizontal="center" vertical="center"/>
    </xf>
    <xf numFmtId="1" fontId="16" fillId="18" borderId="35" xfId="14" applyNumberFormat="1" applyFont="1" applyFill="1" applyBorder="1" applyAlignment="1">
      <alignment horizontal="center" vertical="center" wrapText="1"/>
    </xf>
    <xf numFmtId="0" fontId="16" fillId="18" borderId="35" xfId="14" applyFont="1" applyFill="1" applyBorder="1" applyAlignment="1">
      <alignment horizontal="center" vertical="center" wrapText="1"/>
    </xf>
    <xf numFmtId="0" fontId="16" fillId="18" borderId="35" xfId="14" applyFont="1" applyFill="1" applyBorder="1" applyAlignment="1">
      <alignment horizontal="center" vertical="center"/>
    </xf>
    <xf numFmtId="0" fontId="16" fillId="20" borderId="35" xfId="0" applyFont="1" applyFill="1" applyBorder="1" applyAlignment="1">
      <alignment horizontal="center" vertical="center" wrapText="1"/>
    </xf>
    <xf numFmtId="0" fontId="29" fillId="19" borderId="35" xfId="6" applyFont="1" applyFill="1" applyBorder="1" applyAlignment="1">
      <alignment horizontal="center" vertical="center" wrapText="1"/>
    </xf>
    <xf numFmtId="0" fontId="29" fillId="19" borderId="35" xfId="6" applyFont="1" applyFill="1" applyBorder="1" applyAlignment="1">
      <alignment horizontal="left" vertical="center" wrapText="1"/>
    </xf>
    <xf numFmtId="0" fontId="16" fillId="20" borderId="35" xfId="6" applyFont="1" applyFill="1" applyBorder="1" applyAlignment="1">
      <alignment horizontal="center" vertical="center" wrapText="1"/>
    </xf>
    <xf numFmtId="0" fontId="16" fillId="0" borderId="35" xfId="6" applyFont="1" applyBorder="1" applyAlignment="1">
      <alignment horizontal="left" vertical="center" wrapText="1"/>
    </xf>
  </cellXfs>
  <cellStyles count="53">
    <cellStyle name="Encabezado 4" xfId="1" builtinId="19"/>
    <cellStyle name="Euro" xfId="2" xr:uid="{00000000-0005-0000-0000-000001000000}"/>
    <cellStyle name="Euro 2" xfId="32" xr:uid="{16F6BC4A-653A-43E5-A285-FC9538B4BA90}"/>
    <cellStyle name="Hipervínculo 2" xfId="31" xr:uid="{9009A90D-DEE0-4BCA-80F0-8F4BACF8940E}"/>
    <cellStyle name="Millares" xfId="52" builtinId="3"/>
    <cellStyle name="Millares 2" xfId="24" xr:uid="{00000000-0005-0000-0000-000002000000}"/>
    <cellStyle name="Millares 2 2" xfId="48" xr:uid="{20EF6EBB-9BE2-4A98-BFCE-FEDA99164E67}"/>
    <cellStyle name="Moneda" xfId="28" builtinId="4"/>
    <cellStyle name="Moneda 2" xfId="10" xr:uid="{00000000-0005-0000-0000-000003000000}"/>
    <cellStyle name="Moneda 2 2" xfId="36" xr:uid="{5781F2D0-0206-4412-A2DB-4E8552D6CAF4}"/>
    <cellStyle name="Moneda 3" xfId="26" xr:uid="{00000000-0005-0000-0000-000004000000}"/>
    <cellStyle name="Moneda 3 2" xfId="50" xr:uid="{DB6175DC-FE48-4469-BDC0-0BCE3C220E05}"/>
    <cellStyle name="Normal" xfId="0" builtinId="0"/>
    <cellStyle name="Normal 10" xfId="21" xr:uid="{00000000-0005-0000-0000-000006000000}"/>
    <cellStyle name="Normal 10 2" xfId="46" xr:uid="{A6AB05DE-EEB2-49FF-B92B-3BFD8ACC683B}"/>
    <cellStyle name="Normal 11" xfId="27" xr:uid="{00000000-0005-0000-0000-000007000000}"/>
    <cellStyle name="Normal 12" xfId="30" xr:uid="{55225B5A-CC7B-48F5-82FA-4E50F0442F3E}"/>
    <cellStyle name="Normal 2" xfId="3" xr:uid="{00000000-0005-0000-0000-000008000000}"/>
    <cellStyle name="Normal 2 2 2" xfId="14" xr:uid="{00000000-0005-0000-0000-000009000000}"/>
    <cellStyle name="Normal 3" xfId="4" xr:uid="{00000000-0005-0000-0000-00000A000000}"/>
    <cellStyle name="Normal 3 2" xfId="9" xr:uid="{00000000-0005-0000-0000-00000B000000}"/>
    <cellStyle name="Normal 3 2 2" xfId="35" xr:uid="{1FAF1B34-EF45-4B51-9DE1-41BC3CE2E5E4}"/>
    <cellStyle name="Normal 3 3" xfId="11" xr:uid="{00000000-0005-0000-0000-00000C000000}"/>
    <cellStyle name="Normal 3 3 2" xfId="19" xr:uid="{00000000-0005-0000-0000-00000D000000}"/>
    <cellStyle name="Normal 3 3 2 2" xfId="25" xr:uid="{00000000-0005-0000-0000-00000E000000}"/>
    <cellStyle name="Normal 3 3 2 2 2" xfId="49" xr:uid="{76B8CB03-4554-4881-BE33-7C95C0B00133}"/>
    <cellStyle name="Normal 3 3 2 2 3" xfId="51" xr:uid="{BC1CBD26-A9C0-4AD1-8095-3B5913556541}"/>
    <cellStyle name="Normal 3 3 2 3" xfId="44" xr:uid="{505C8E50-4E13-48A6-A575-771D5F45A909}"/>
    <cellStyle name="Normal 3 3 3" xfId="23" xr:uid="{00000000-0005-0000-0000-00000F000000}"/>
    <cellStyle name="Normal 3 3 3 2" xfId="47" xr:uid="{ADEB7801-6BBC-4FFD-A138-33BD4307DA20}"/>
    <cellStyle name="Normal 3 3 4" xfId="37" xr:uid="{DCC86A68-F175-41B1-ACB0-02977F07EBED}"/>
    <cellStyle name="Normal 3 4" xfId="33" xr:uid="{18650AF1-13D9-4858-86A6-1522E7E63532}"/>
    <cellStyle name="Normal 3_propuesta Instrumentos de Planificación20161" xfId="5" xr:uid="{00000000-0005-0000-0000-000010000000}"/>
    <cellStyle name="Normal 4" xfId="6" xr:uid="{00000000-0005-0000-0000-000011000000}"/>
    <cellStyle name="Normal 5" xfId="12" xr:uid="{00000000-0005-0000-0000-000012000000}"/>
    <cellStyle name="Normal 5 2" xfId="13" xr:uid="{00000000-0005-0000-0000-000013000000}"/>
    <cellStyle name="Normal 5 2 2" xfId="16" xr:uid="{00000000-0005-0000-0000-000014000000}"/>
    <cellStyle name="Normal 5 2 2 2" xfId="41" xr:uid="{4F7B9F73-B340-4C86-98C1-782605D390FF}"/>
    <cellStyle name="Normal 5 2 3" xfId="20" xr:uid="{00000000-0005-0000-0000-000015000000}"/>
    <cellStyle name="Normal 5 2 3 2" xfId="45" xr:uid="{0D18B596-8782-45DC-8FC7-BA6795D8AF82}"/>
    <cellStyle name="Normal 5 2 4" xfId="39" xr:uid="{A1737BCF-0138-4F54-A36D-4EE5AF17E19F}"/>
    <cellStyle name="Normal 5 3" xfId="38" xr:uid="{E0DB13E7-85B1-44E6-B7A7-88FB561E8560}"/>
    <cellStyle name="Normal 6" xfId="7" xr:uid="{00000000-0005-0000-0000-000016000000}"/>
    <cellStyle name="Normal 6 2" xfId="34" xr:uid="{E8BCC44E-E626-4987-AA69-6AB92DCBB2FD}"/>
    <cellStyle name="Normal 7" xfId="15" xr:uid="{00000000-0005-0000-0000-000017000000}"/>
    <cellStyle name="Normal 7 2" xfId="40" xr:uid="{10A4DDEA-DBEB-4167-B215-87C39F9CCE8D}"/>
    <cellStyle name="Normal 8" xfId="17" xr:uid="{00000000-0005-0000-0000-000018000000}"/>
    <cellStyle name="Normal 8 2" xfId="42" xr:uid="{948CA4AD-17A8-4671-B871-A9DD75C8BE37}"/>
    <cellStyle name="Normal 9" xfId="18" xr:uid="{00000000-0005-0000-0000-000019000000}"/>
    <cellStyle name="Normal 9 2" xfId="43" xr:uid="{C1C0567A-1294-4DDD-99C5-88C6465EC059}"/>
    <cellStyle name="Normal_Xl0000062" xfId="8" xr:uid="{00000000-0005-0000-0000-00001A000000}"/>
    <cellStyle name="Porcentaje" xfId="29" builtinId="5"/>
    <cellStyle name="Porcentaje 2" xfId="22" xr:uid="{00000000-0005-0000-0000-00001B000000}"/>
  </cellStyles>
  <dxfs count="0"/>
  <tableStyles count="2" defaultTableStyle="TableStyleMedium2" defaultPivotStyle="PivotStyleLight16">
    <tableStyle name="Estilo de tabla 1" pivot="0" count="0" xr9:uid="{00000000-0011-0000-FFFF-FFFF00000000}"/>
    <tableStyle name="Invisible" pivot="0" table="0" count="0" xr9:uid="{00000000-0011-0000-FFFF-FFFF01000000}"/>
  </tableStyles>
  <colors>
    <mruColors>
      <color rgb="FFFFFFCC"/>
      <color rgb="FFFF9999"/>
      <color rgb="FF008000"/>
      <color rgb="FFCCFF99"/>
      <color rgb="FFF0FB89"/>
      <color rgb="FFFFFF99"/>
      <color rgb="FFB6EAD5"/>
      <color rgb="FFFFC301"/>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dimension ref="A1:E28"/>
  <sheetViews>
    <sheetView workbookViewId="0">
      <selection activeCell="O22" sqref="O22"/>
    </sheetView>
  </sheetViews>
  <sheetFormatPr baseColWidth="10" defaultColWidth="11.42578125" defaultRowHeight="15" x14ac:dyDescent="0.25"/>
  <cols>
    <col min="1" max="1" width="11.42578125" style="3"/>
    <col min="2" max="2" width="24.140625" style="3" bestFit="1" customWidth="1"/>
    <col min="3" max="16384" width="11.42578125" style="3"/>
  </cols>
  <sheetData>
    <row r="1" spans="1:5" x14ac:dyDescent="0.25">
      <c r="A1" s="3" t="s">
        <v>2</v>
      </c>
      <c r="B1" s="3" t="s">
        <v>3</v>
      </c>
    </row>
    <row r="2" spans="1:5" ht="23.25" x14ac:dyDescent="0.35">
      <c r="A2" s="4" t="s">
        <v>4</v>
      </c>
      <c r="B2" s="5" t="s">
        <v>5</v>
      </c>
    </row>
    <row r="3" spans="1:5" ht="23.25" x14ac:dyDescent="0.35">
      <c r="A3" s="4" t="s">
        <v>6</v>
      </c>
      <c r="B3" s="5" t="s">
        <v>7</v>
      </c>
      <c r="E3" s="6"/>
    </row>
    <row r="4" spans="1:5" ht="23.25" x14ac:dyDescent="0.35">
      <c r="A4" s="4" t="s">
        <v>8</v>
      </c>
      <c r="B4" s="5" t="s">
        <v>9</v>
      </c>
    </row>
    <row r="5" spans="1:5" ht="23.25" x14ac:dyDescent="0.35">
      <c r="A5" s="4" t="s">
        <v>10</v>
      </c>
      <c r="B5" s="5" t="s">
        <v>11</v>
      </c>
    </row>
    <row r="6" spans="1:5" ht="23.25" x14ac:dyDescent="0.35">
      <c r="A6" s="4"/>
      <c r="B6" s="5" t="s">
        <v>12</v>
      </c>
    </row>
    <row r="7" spans="1:5" ht="23.25" x14ac:dyDescent="0.35">
      <c r="A7" s="4"/>
      <c r="B7" s="5" t="s">
        <v>13</v>
      </c>
    </row>
    <row r="8" spans="1:5" ht="23.25" x14ac:dyDescent="0.35">
      <c r="A8" s="4"/>
      <c r="B8" s="5" t="s">
        <v>14</v>
      </c>
    </row>
    <row r="9" spans="1:5" ht="23.25" x14ac:dyDescent="0.35">
      <c r="A9" s="4"/>
      <c r="B9" s="5" t="s">
        <v>4</v>
      </c>
    </row>
    <row r="10" spans="1:5" ht="23.25" x14ac:dyDescent="0.35">
      <c r="A10" s="4"/>
      <c r="B10" s="5" t="s">
        <v>15</v>
      </c>
    </row>
    <row r="11" spans="1:5" ht="23.25" x14ac:dyDescent="0.35">
      <c r="A11" s="4"/>
      <c r="B11" s="5" t="s">
        <v>16</v>
      </c>
    </row>
    <row r="12" spans="1:5" ht="23.25" x14ac:dyDescent="0.35">
      <c r="A12" s="4"/>
      <c r="B12" s="5" t="s">
        <v>17</v>
      </c>
    </row>
    <row r="13" spans="1:5" ht="23.25" x14ac:dyDescent="0.35">
      <c r="A13" s="4"/>
      <c r="B13" s="5" t="s">
        <v>18</v>
      </c>
    </row>
    <row r="14" spans="1:5" ht="23.25" x14ac:dyDescent="0.35">
      <c r="A14" s="4"/>
      <c r="B14" s="5" t="s">
        <v>19</v>
      </c>
    </row>
    <row r="15" spans="1:5" ht="23.25" x14ac:dyDescent="0.35">
      <c r="A15" s="4"/>
      <c r="B15" s="5" t="s">
        <v>20</v>
      </c>
    </row>
    <row r="16" spans="1:5" ht="23.25" x14ac:dyDescent="0.35">
      <c r="A16" s="4"/>
      <c r="B16" s="5" t="s">
        <v>21</v>
      </c>
    </row>
    <row r="17" spans="1:2" ht="23.25" x14ac:dyDescent="0.35">
      <c r="A17" s="4"/>
      <c r="B17" s="5" t="s">
        <v>22</v>
      </c>
    </row>
    <row r="18" spans="1:2" ht="23.25" x14ac:dyDescent="0.35">
      <c r="A18" s="4"/>
      <c r="B18" s="5" t="s">
        <v>23</v>
      </c>
    </row>
    <row r="19" spans="1:2" ht="23.25" x14ac:dyDescent="0.35">
      <c r="A19" s="4"/>
      <c r="B19" s="5" t="s">
        <v>24</v>
      </c>
    </row>
    <row r="20" spans="1:2" ht="23.25" x14ac:dyDescent="0.35">
      <c r="A20" s="4"/>
      <c r="B20" s="5" t="s">
        <v>25</v>
      </c>
    </row>
    <row r="21" spans="1:2" ht="23.25" x14ac:dyDescent="0.35">
      <c r="A21" s="4"/>
      <c r="B21" s="5" t="s">
        <v>26</v>
      </c>
    </row>
    <row r="22" spans="1:2" ht="23.25" x14ac:dyDescent="0.35">
      <c r="A22" s="4"/>
      <c r="B22" s="5" t="s">
        <v>27</v>
      </c>
    </row>
    <row r="23" spans="1:2" ht="23.25" x14ac:dyDescent="0.35">
      <c r="A23" s="4"/>
      <c r="B23" s="5" t="s">
        <v>28</v>
      </c>
    </row>
    <row r="24" spans="1:2" ht="23.25" x14ac:dyDescent="0.35">
      <c r="A24" s="4"/>
      <c r="B24" s="5" t="s">
        <v>29</v>
      </c>
    </row>
    <row r="25" spans="1:2" ht="23.25" x14ac:dyDescent="0.35">
      <c r="A25" s="4"/>
      <c r="B25" s="5" t="s">
        <v>30</v>
      </c>
    </row>
    <row r="26" spans="1:2" ht="23.25" x14ac:dyDescent="0.35">
      <c r="A26" s="4"/>
      <c r="B26" s="5" t="s">
        <v>10</v>
      </c>
    </row>
    <row r="27" spans="1:2" ht="23.25" x14ac:dyDescent="0.35">
      <c r="A27" s="4"/>
      <c r="B27" s="4"/>
    </row>
    <row r="28" spans="1:2" ht="23.25" x14ac:dyDescent="0.35">
      <c r="A28" s="4"/>
      <c r="B28"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7532-B319-4918-B8B8-D94DDDAECCEE}">
  <sheetPr>
    <tabColor theme="3" tint="0.39997558519241921"/>
  </sheetPr>
  <dimension ref="A2:Q32"/>
  <sheetViews>
    <sheetView tabSelected="1" view="pageBreakPreview" topLeftCell="A16" zoomScaleNormal="100" zoomScaleSheetLayoutView="100" workbookViewId="0">
      <selection activeCell="I27" sqref="I27"/>
    </sheetView>
  </sheetViews>
  <sheetFormatPr baseColWidth="10" defaultRowHeight="12.75" x14ac:dyDescent="0.2"/>
  <cols>
    <col min="1" max="1" width="6.85546875" customWidth="1"/>
    <col min="2" max="2" width="48.5703125" customWidth="1"/>
    <col min="3" max="3" width="22.5703125" bestFit="1" customWidth="1"/>
    <col min="4" max="4" width="29.140625" bestFit="1" customWidth="1"/>
    <col min="5" max="5" width="24.140625" bestFit="1" customWidth="1"/>
    <col min="6" max="6" width="21.85546875" bestFit="1" customWidth="1"/>
    <col min="7" max="7" width="29" bestFit="1" customWidth="1"/>
    <col min="8" max="8" width="23.7109375" bestFit="1" customWidth="1"/>
    <col min="9" max="9" width="22.5703125" bestFit="1" customWidth="1"/>
    <col min="10" max="10" width="29.140625" bestFit="1" customWidth="1"/>
    <col min="11" max="11" width="24.42578125" bestFit="1" customWidth="1"/>
    <col min="12" max="12" width="22.7109375" bestFit="1" customWidth="1"/>
    <col min="13" max="13" width="29" bestFit="1" customWidth="1"/>
    <col min="14" max="14" width="23.7109375" bestFit="1" customWidth="1"/>
    <col min="15" max="15" width="22.28515625" bestFit="1" customWidth="1"/>
    <col min="16" max="16" width="29.140625" bestFit="1" customWidth="1"/>
    <col min="17" max="17" width="24.7109375" bestFit="1" customWidth="1"/>
  </cols>
  <sheetData>
    <row r="2" spans="1:17" ht="13.5" thickBot="1" x14ac:dyDescent="0.25">
      <c r="A2" s="80" t="s">
        <v>489</v>
      </c>
    </row>
    <row r="3" spans="1:17" s="1000" customFormat="1" ht="13.5" thickBot="1" x14ac:dyDescent="0.25">
      <c r="A3" s="1164" t="s">
        <v>1</v>
      </c>
      <c r="B3" s="1166" t="s">
        <v>572</v>
      </c>
      <c r="C3" s="1168" t="s">
        <v>575</v>
      </c>
      <c r="D3" s="1170" t="s">
        <v>582</v>
      </c>
      <c r="E3" s="1162" t="s">
        <v>581</v>
      </c>
      <c r="F3" s="1159" t="s">
        <v>587</v>
      </c>
      <c r="G3" s="1160"/>
      <c r="H3" s="1160"/>
      <c r="I3" s="1160"/>
      <c r="J3" s="1160"/>
      <c r="K3" s="1160"/>
      <c r="L3" s="1160"/>
      <c r="M3" s="1160"/>
      <c r="N3" s="1160"/>
      <c r="O3" s="1160"/>
      <c r="P3" s="1160"/>
      <c r="Q3" s="1161"/>
    </row>
    <row r="4" spans="1:17" s="1000" customFormat="1" ht="13.5" thickBot="1" x14ac:dyDescent="0.25">
      <c r="A4" s="1165"/>
      <c r="B4" s="1167"/>
      <c r="C4" s="1169"/>
      <c r="D4" s="1171"/>
      <c r="E4" s="1163"/>
      <c r="F4" s="987" t="s">
        <v>583</v>
      </c>
      <c r="G4" s="988" t="s">
        <v>588</v>
      </c>
      <c r="H4" s="989" t="s">
        <v>592</v>
      </c>
      <c r="I4" s="990" t="s">
        <v>584</v>
      </c>
      <c r="J4" s="991" t="s">
        <v>589</v>
      </c>
      <c r="K4" s="992" t="s">
        <v>593</v>
      </c>
      <c r="L4" s="987" t="s">
        <v>585</v>
      </c>
      <c r="M4" s="988" t="s">
        <v>590</v>
      </c>
      <c r="N4" s="989" t="s">
        <v>594</v>
      </c>
      <c r="O4" s="990" t="s">
        <v>586</v>
      </c>
      <c r="P4" s="991" t="s">
        <v>591</v>
      </c>
      <c r="Q4" s="992" t="s">
        <v>595</v>
      </c>
    </row>
    <row r="5" spans="1:17" ht="29.25" customHeight="1" x14ac:dyDescent="0.2">
      <c r="A5" s="981">
        <v>1</v>
      </c>
      <c r="B5" s="982" t="s">
        <v>420</v>
      </c>
      <c r="C5" s="983">
        <v>15023580.6</v>
      </c>
      <c r="D5" s="984">
        <v>791616</v>
      </c>
      <c r="E5" s="985">
        <f>SUM(C5:D5)</f>
        <v>15815196.6</v>
      </c>
      <c r="F5" s="983">
        <v>15738989.199999999</v>
      </c>
      <c r="G5" s="984">
        <v>941616</v>
      </c>
      <c r="H5" s="985">
        <f>SUM(F5:G5)</f>
        <v>16680605.199999999</v>
      </c>
      <c r="I5" s="983">
        <v>16454397.799999999</v>
      </c>
      <c r="J5" s="984">
        <v>1091616</v>
      </c>
      <c r="K5" s="985">
        <f>SUM(I5:J5)</f>
        <v>17546013.799999997</v>
      </c>
      <c r="L5" s="983">
        <v>17169806.399999999</v>
      </c>
      <c r="M5" s="984">
        <v>1241616</v>
      </c>
      <c r="N5" s="985">
        <f>SUM(L5:M5)</f>
        <v>18411422.399999999</v>
      </c>
      <c r="O5" s="983">
        <v>17885215</v>
      </c>
      <c r="P5" s="984">
        <v>1391616</v>
      </c>
      <c r="Q5" s="986">
        <f>SUM(O5:P5)</f>
        <v>19276831</v>
      </c>
    </row>
    <row r="6" spans="1:17" ht="29.25" customHeight="1" x14ac:dyDescent="0.2">
      <c r="A6" s="968">
        <v>2</v>
      </c>
      <c r="B6" s="969" t="s">
        <v>426</v>
      </c>
      <c r="C6" s="973">
        <v>2989459.2</v>
      </c>
      <c r="D6" s="97">
        <v>135010</v>
      </c>
      <c r="E6" s="974">
        <f t="shared" ref="E6:E22" si="0">SUM(C6:D6)</f>
        <v>3124469.2</v>
      </c>
      <c r="F6" s="973">
        <v>3131814.4000000004</v>
      </c>
      <c r="G6" s="97">
        <v>145000</v>
      </c>
      <c r="H6" s="974">
        <f t="shared" ref="H6:H22" si="1">SUM(F6:G6)</f>
        <v>3276814.4000000004</v>
      </c>
      <c r="I6" s="973">
        <v>3274169.6000000006</v>
      </c>
      <c r="J6" s="97">
        <v>150000</v>
      </c>
      <c r="K6" s="974">
        <f t="shared" ref="K6:K24" si="2">SUM(I6:J6)</f>
        <v>3424169.6000000006</v>
      </c>
      <c r="L6" s="973">
        <v>3416524.8000000007</v>
      </c>
      <c r="M6" s="97">
        <v>155000</v>
      </c>
      <c r="N6" s="974">
        <f t="shared" ref="N6:N24" si="3">SUM(L6:M6)</f>
        <v>3571524.8000000007</v>
      </c>
      <c r="O6" s="973">
        <v>3558880.0000000009</v>
      </c>
      <c r="P6" s="97">
        <v>160000</v>
      </c>
      <c r="Q6" s="975">
        <f t="shared" ref="Q6:Q24" si="4">SUM(O6:P6)</f>
        <v>3718880.0000000009</v>
      </c>
    </row>
    <row r="7" spans="1:17" ht="29.25" customHeight="1" x14ac:dyDescent="0.2">
      <c r="A7" s="968">
        <v>3</v>
      </c>
      <c r="B7" s="969" t="s">
        <v>431</v>
      </c>
      <c r="C7" s="973">
        <v>4488143.0999999996</v>
      </c>
      <c r="D7" s="97">
        <v>213055.35999999999</v>
      </c>
      <c r="E7" s="974">
        <f t="shared" si="0"/>
        <v>4701198.46</v>
      </c>
      <c r="F7" s="973">
        <v>4701864.1999999993</v>
      </c>
      <c r="G7" s="97">
        <v>234360.9</v>
      </c>
      <c r="H7" s="974">
        <f t="shared" si="1"/>
        <v>4936225.0999999996</v>
      </c>
      <c r="I7" s="973">
        <v>4915585.2999999989</v>
      </c>
      <c r="J7" s="97">
        <v>257796.99</v>
      </c>
      <c r="K7" s="974">
        <f t="shared" si="2"/>
        <v>5173382.2899999991</v>
      </c>
      <c r="L7" s="973">
        <v>5129306.3999999985</v>
      </c>
      <c r="M7" s="97">
        <v>283576.68</v>
      </c>
      <c r="N7" s="974">
        <f t="shared" si="3"/>
        <v>5412883.0799999982</v>
      </c>
      <c r="O7" s="973">
        <v>5343027.4999999981</v>
      </c>
      <c r="P7" s="97">
        <v>311934.34999999998</v>
      </c>
      <c r="Q7" s="975">
        <f t="shared" si="4"/>
        <v>5654961.8499999978</v>
      </c>
    </row>
    <row r="8" spans="1:17" ht="29.25" customHeight="1" x14ac:dyDescent="0.2">
      <c r="A8" s="968">
        <v>4</v>
      </c>
      <c r="B8" s="969" t="s">
        <v>438</v>
      </c>
      <c r="C8" s="973">
        <v>2633769.6</v>
      </c>
      <c r="D8" s="97">
        <v>2450000</v>
      </c>
      <c r="E8" s="974">
        <f t="shared" si="0"/>
        <v>5083769.5999999996</v>
      </c>
      <c r="F8" s="973">
        <v>2759187.2</v>
      </c>
      <c r="G8" s="97">
        <v>2760000</v>
      </c>
      <c r="H8" s="974">
        <f t="shared" si="1"/>
        <v>5519187.2000000002</v>
      </c>
      <c r="I8" s="973">
        <v>2884604.8000000003</v>
      </c>
      <c r="J8" s="97">
        <v>2760000</v>
      </c>
      <c r="K8" s="974">
        <f t="shared" si="2"/>
        <v>5644604.8000000007</v>
      </c>
      <c r="L8" s="973">
        <v>3010022.4000000004</v>
      </c>
      <c r="M8" s="97">
        <v>2760000</v>
      </c>
      <c r="N8" s="974">
        <f t="shared" si="3"/>
        <v>5770022.4000000004</v>
      </c>
      <c r="O8" s="973">
        <v>3135440.0000000005</v>
      </c>
      <c r="P8" s="97">
        <v>3000000</v>
      </c>
      <c r="Q8" s="975">
        <f t="shared" si="4"/>
        <v>6135440</v>
      </c>
    </row>
    <row r="9" spans="1:17" ht="29.25" customHeight="1" x14ac:dyDescent="0.2">
      <c r="A9" s="968">
        <v>5</v>
      </c>
      <c r="B9" s="969" t="s">
        <v>424</v>
      </c>
      <c r="C9" s="973">
        <v>1249012.8</v>
      </c>
      <c r="D9" s="97">
        <v>8806308</v>
      </c>
      <c r="E9" s="974">
        <f t="shared" si="0"/>
        <v>10055320.800000001</v>
      </c>
      <c r="F9" s="973">
        <v>1308489.6000000001</v>
      </c>
      <c r="G9" s="97">
        <v>9246623</v>
      </c>
      <c r="H9" s="974">
        <f t="shared" si="1"/>
        <v>10555112.6</v>
      </c>
      <c r="I9" s="973">
        <v>1367966.4000000001</v>
      </c>
      <c r="J9" s="97">
        <v>9246623</v>
      </c>
      <c r="K9" s="974">
        <f t="shared" si="2"/>
        <v>10614589.4</v>
      </c>
      <c r="L9" s="973">
        <v>1427443.2000000002</v>
      </c>
      <c r="M9" s="97">
        <v>9246623</v>
      </c>
      <c r="N9" s="974">
        <f t="shared" si="3"/>
        <v>10674066.199999999</v>
      </c>
      <c r="O9" s="973">
        <v>1486920.0000000002</v>
      </c>
      <c r="P9" s="97">
        <v>9246623</v>
      </c>
      <c r="Q9" s="975">
        <f t="shared" si="4"/>
        <v>10733543</v>
      </c>
    </row>
    <row r="10" spans="1:17" ht="29.25" customHeight="1" x14ac:dyDescent="0.2">
      <c r="A10" s="968">
        <v>6</v>
      </c>
      <c r="B10" s="969" t="s">
        <v>433</v>
      </c>
      <c r="C10" s="973">
        <v>2795408.7</v>
      </c>
      <c r="D10" s="97">
        <v>984771</v>
      </c>
      <c r="E10" s="974">
        <f t="shared" si="0"/>
        <v>3780179.7</v>
      </c>
      <c r="F10" s="973">
        <v>2928523.4000000004</v>
      </c>
      <c r="G10" s="97">
        <v>1000000</v>
      </c>
      <c r="H10" s="974">
        <f t="shared" si="1"/>
        <v>3928523.4000000004</v>
      </c>
      <c r="I10" s="973">
        <v>3061638.1000000006</v>
      </c>
      <c r="J10" s="97">
        <v>1150000</v>
      </c>
      <c r="K10" s="974">
        <f t="shared" si="2"/>
        <v>4211638.1000000006</v>
      </c>
      <c r="L10" s="973">
        <v>3194752.8000000007</v>
      </c>
      <c r="M10" s="97">
        <v>1200000</v>
      </c>
      <c r="N10" s="974">
        <f t="shared" si="3"/>
        <v>4394752.8000000007</v>
      </c>
      <c r="O10" s="973">
        <v>3327867.5000000009</v>
      </c>
      <c r="P10" s="97">
        <v>1250000</v>
      </c>
      <c r="Q10" s="975">
        <f t="shared" si="4"/>
        <v>4577867.5000000009</v>
      </c>
    </row>
    <row r="11" spans="1:17" ht="29.25" customHeight="1" x14ac:dyDescent="0.2">
      <c r="A11" s="968">
        <v>7</v>
      </c>
      <c r="B11" s="969" t="s">
        <v>162</v>
      </c>
      <c r="C11" s="973">
        <v>5755472.0999999996</v>
      </c>
      <c r="D11" s="97">
        <v>1178805</v>
      </c>
      <c r="E11" s="974">
        <f t="shared" si="0"/>
        <v>6934277.0999999996</v>
      </c>
      <c r="F11" s="973">
        <v>6029542.1999999993</v>
      </c>
      <c r="G11" s="97">
        <v>1237745.25</v>
      </c>
      <c r="H11" s="974">
        <f t="shared" si="1"/>
        <v>7267287.4499999993</v>
      </c>
      <c r="I11" s="973">
        <v>6303612.2999999989</v>
      </c>
      <c r="J11" s="97">
        <v>1299632.5125</v>
      </c>
      <c r="K11" s="974">
        <f t="shared" si="2"/>
        <v>7603244.8124999991</v>
      </c>
      <c r="L11" s="973">
        <v>6577682.3999999985</v>
      </c>
      <c r="M11" s="97">
        <v>1364614.1381250001</v>
      </c>
      <c r="N11" s="974">
        <f t="shared" si="3"/>
        <v>7942296.538124999</v>
      </c>
      <c r="O11" s="973">
        <v>6851752.4999999981</v>
      </c>
      <c r="P11" s="97">
        <v>1432844.84503125</v>
      </c>
      <c r="Q11" s="975">
        <f t="shared" si="4"/>
        <v>8284597.3450312484</v>
      </c>
    </row>
    <row r="12" spans="1:17" ht="29.25" customHeight="1" x14ac:dyDescent="0.2">
      <c r="A12" s="968">
        <v>8</v>
      </c>
      <c r="B12" s="969" t="s">
        <v>436</v>
      </c>
      <c r="C12" s="973">
        <v>1803555.6</v>
      </c>
      <c r="D12" s="97">
        <v>806020</v>
      </c>
      <c r="E12" s="974">
        <f t="shared" si="0"/>
        <v>2609575.6</v>
      </c>
      <c r="F12" s="973">
        <v>1889439.2000000002</v>
      </c>
      <c r="G12" s="97">
        <v>846321</v>
      </c>
      <c r="H12" s="974">
        <f t="shared" si="1"/>
        <v>2735760.2</v>
      </c>
      <c r="I12" s="973">
        <v>1975322.8000000003</v>
      </c>
      <c r="J12" s="97">
        <v>888637.05</v>
      </c>
      <c r="K12" s="974">
        <f t="shared" si="2"/>
        <v>2863959.8500000006</v>
      </c>
      <c r="L12" s="973">
        <v>2061206.4000000004</v>
      </c>
      <c r="M12" s="97">
        <v>933068.90250000008</v>
      </c>
      <c r="N12" s="974">
        <f t="shared" si="3"/>
        <v>2994275.3025000002</v>
      </c>
      <c r="O12" s="973">
        <v>2147090.0000000005</v>
      </c>
      <c r="P12" s="97">
        <v>979722.34762500017</v>
      </c>
      <c r="Q12" s="975">
        <f t="shared" si="4"/>
        <v>3126812.3476250004</v>
      </c>
    </row>
    <row r="13" spans="1:17" ht="29.25" customHeight="1" x14ac:dyDescent="0.2">
      <c r="A13" s="968">
        <v>9</v>
      </c>
      <c r="B13" s="969" t="s">
        <v>440</v>
      </c>
      <c r="C13" s="973">
        <v>2332612.7999999998</v>
      </c>
      <c r="D13" s="97">
        <v>565775</v>
      </c>
      <c r="E13" s="974">
        <f t="shared" si="0"/>
        <v>2898387.8</v>
      </c>
      <c r="F13" s="973">
        <v>2443689.5999999996</v>
      </c>
      <c r="G13" s="97">
        <v>579945</v>
      </c>
      <c r="H13" s="974">
        <f t="shared" si="1"/>
        <v>3023634.5999999996</v>
      </c>
      <c r="I13" s="973">
        <v>2554766.3999999994</v>
      </c>
      <c r="J13" s="97">
        <v>594443.625</v>
      </c>
      <c r="K13" s="974">
        <f t="shared" si="2"/>
        <v>3149210.0249999994</v>
      </c>
      <c r="L13" s="973">
        <v>2665843.1999999993</v>
      </c>
      <c r="M13" s="97">
        <v>609304.71562499995</v>
      </c>
      <c r="N13" s="974">
        <f t="shared" si="3"/>
        <v>3275147.9156249994</v>
      </c>
      <c r="O13" s="973">
        <v>2776919.9999999991</v>
      </c>
      <c r="P13" s="97">
        <v>624537.33351562486</v>
      </c>
      <c r="Q13" s="975">
        <f t="shared" si="4"/>
        <v>3401457.3335156241</v>
      </c>
    </row>
    <row r="14" spans="1:17" ht="33" customHeight="1" x14ac:dyDescent="0.2">
      <c r="A14" s="968">
        <v>10</v>
      </c>
      <c r="B14" s="969" t="s">
        <v>442</v>
      </c>
      <c r="C14" s="973">
        <v>1294639.5</v>
      </c>
      <c r="D14" s="97">
        <v>4028855</v>
      </c>
      <c r="E14" s="974">
        <f t="shared" si="0"/>
        <v>5323494.5</v>
      </c>
      <c r="F14" s="973">
        <v>1356289</v>
      </c>
      <c r="G14" s="97">
        <v>4363855</v>
      </c>
      <c r="H14" s="974">
        <f t="shared" si="1"/>
        <v>5720144</v>
      </c>
      <c r="I14" s="973">
        <v>1417938.5</v>
      </c>
      <c r="J14" s="97">
        <v>4698855</v>
      </c>
      <c r="K14" s="974">
        <f t="shared" si="2"/>
        <v>6116793.5</v>
      </c>
      <c r="L14" s="973">
        <v>1479588</v>
      </c>
      <c r="M14" s="97">
        <v>5033855</v>
      </c>
      <c r="N14" s="974">
        <f t="shared" si="3"/>
        <v>6513443</v>
      </c>
      <c r="O14" s="973">
        <v>1541237.5</v>
      </c>
      <c r="P14" s="97">
        <v>5368855</v>
      </c>
      <c r="Q14" s="975">
        <f t="shared" si="4"/>
        <v>6910092.5</v>
      </c>
    </row>
    <row r="15" spans="1:17" ht="29.25" customHeight="1" x14ac:dyDescent="0.2">
      <c r="A15" s="968">
        <v>11</v>
      </c>
      <c r="B15" s="969" t="s">
        <v>452</v>
      </c>
      <c r="C15" s="973">
        <v>4315702.6500000004</v>
      </c>
      <c r="D15" s="97">
        <v>45495474.460000001</v>
      </c>
      <c r="E15" s="974">
        <f t="shared" si="0"/>
        <v>49811177.109999999</v>
      </c>
      <c r="F15" s="973">
        <v>4521212.3000000007</v>
      </c>
      <c r="G15" s="97">
        <v>53674715</v>
      </c>
      <c r="H15" s="974">
        <f t="shared" si="1"/>
        <v>58195927.299999997</v>
      </c>
      <c r="I15" s="973">
        <v>4726721.9500000011</v>
      </c>
      <c r="J15" s="97">
        <v>55730935</v>
      </c>
      <c r="K15" s="974">
        <f t="shared" si="2"/>
        <v>60457656.950000003</v>
      </c>
      <c r="L15" s="973">
        <v>4932231.6000000015</v>
      </c>
      <c r="M15" s="97">
        <v>57960350</v>
      </c>
      <c r="N15" s="974">
        <f t="shared" si="3"/>
        <v>62892581.600000001</v>
      </c>
      <c r="O15" s="973">
        <v>5137741.2500000019</v>
      </c>
      <c r="P15" s="97">
        <v>59827242</v>
      </c>
      <c r="Q15" s="975">
        <f t="shared" si="4"/>
        <v>64964983.25</v>
      </c>
    </row>
    <row r="16" spans="1:17" ht="29.25" customHeight="1" x14ac:dyDescent="0.2">
      <c r="A16" s="968">
        <v>12</v>
      </c>
      <c r="B16" s="969" t="s">
        <v>418</v>
      </c>
      <c r="C16" s="973">
        <v>10631161.800000001</v>
      </c>
      <c r="D16" s="97">
        <v>455040</v>
      </c>
      <c r="E16" s="974">
        <f t="shared" si="0"/>
        <v>11086201.800000001</v>
      </c>
      <c r="F16" s="973">
        <v>11137407.600000001</v>
      </c>
      <c r="G16" s="97">
        <v>473241.59999999998</v>
      </c>
      <c r="H16" s="974">
        <f t="shared" si="1"/>
        <v>11610649.200000001</v>
      </c>
      <c r="I16" s="973">
        <v>11643653.400000002</v>
      </c>
      <c r="J16" s="97">
        <v>487438.848</v>
      </c>
      <c r="K16" s="974">
        <f t="shared" si="2"/>
        <v>12131092.248000002</v>
      </c>
      <c r="L16" s="973">
        <v>12149899.200000003</v>
      </c>
      <c r="M16" s="97">
        <v>497187.62495999999</v>
      </c>
      <c r="N16" s="974">
        <f t="shared" si="3"/>
        <v>12647086.824960003</v>
      </c>
      <c r="O16" s="973">
        <v>12656145.000000004</v>
      </c>
      <c r="P16" s="97">
        <v>502159.50120960001</v>
      </c>
      <c r="Q16" s="975">
        <f t="shared" si="4"/>
        <v>13158304.501209604</v>
      </c>
    </row>
    <row r="17" spans="1:17" ht="29.25" customHeight="1" x14ac:dyDescent="0.2">
      <c r="A17" s="968">
        <v>13</v>
      </c>
      <c r="B17" s="969" t="s">
        <v>422</v>
      </c>
      <c r="C17" s="973">
        <v>2194012.7999999998</v>
      </c>
      <c r="D17" s="97">
        <v>350000</v>
      </c>
      <c r="E17" s="974">
        <f t="shared" si="0"/>
        <v>2544012.7999999998</v>
      </c>
      <c r="F17" s="973">
        <v>2298489.5999999996</v>
      </c>
      <c r="G17" s="97">
        <v>350000</v>
      </c>
      <c r="H17" s="974">
        <f t="shared" si="1"/>
        <v>2648489.5999999996</v>
      </c>
      <c r="I17" s="973">
        <v>2402966.3999999994</v>
      </c>
      <c r="J17" s="97">
        <v>350000</v>
      </c>
      <c r="K17" s="974">
        <f t="shared" si="2"/>
        <v>2752966.3999999994</v>
      </c>
      <c r="L17" s="973">
        <v>2507443.1999999993</v>
      </c>
      <c r="M17" s="97">
        <v>350000</v>
      </c>
      <c r="N17" s="974">
        <f t="shared" si="3"/>
        <v>2857443.1999999993</v>
      </c>
      <c r="O17" s="973">
        <v>2611919.9999999991</v>
      </c>
      <c r="P17" s="97">
        <v>350000</v>
      </c>
      <c r="Q17" s="975">
        <f t="shared" si="4"/>
        <v>2961919.9999999991</v>
      </c>
    </row>
    <row r="18" spans="1:17" ht="29.25" customHeight="1" x14ac:dyDescent="0.2">
      <c r="A18" s="968">
        <v>14</v>
      </c>
      <c r="B18" s="969" t="s">
        <v>470</v>
      </c>
      <c r="C18" s="973">
        <v>1033872</v>
      </c>
      <c r="D18" s="97">
        <v>7250000</v>
      </c>
      <c r="E18" s="974">
        <f t="shared" si="0"/>
        <v>8283872</v>
      </c>
      <c r="F18" s="973">
        <v>1083104</v>
      </c>
      <c r="G18" s="97">
        <v>7757500</v>
      </c>
      <c r="H18" s="974">
        <f t="shared" si="1"/>
        <v>8840604</v>
      </c>
      <c r="I18" s="973">
        <v>1132336</v>
      </c>
      <c r="J18" s="97">
        <v>8222950</v>
      </c>
      <c r="K18" s="974">
        <f t="shared" si="2"/>
        <v>9355286</v>
      </c>
      <c r="L18" s="973">
        <v>1181568</v>
      </c>
      <c r="M18" s="97">
        <v>8634097.5</v>
      </c>
      <c r="N18" s="974">
        <f t="shared" si="3"/>
        <v>9815665.5</v>
      </c>
      <c r="O18" s="973">
        <v>1230800</v>
      </c>
      <c r="P18" s="97">
        <v>8979461.4000000004</v>
      </c>
      <c r="Q18" s="975">
        <f t="shared" si="4"/>
        <v>10210261.4</v>
      </c>
    </row>
    <row r="19" spans="1:17" ht="29.25" customHeight="1" x14ac:dyDescent="0.2">
      <c r="A19" s="968">
        <v>15</v>
      </c>
      <c r="B19" s="969" t="s">
        <v>464</v>
      </c>
      <c r="C19" s="973">
        <v>24690134.699999999</v>
      </c>
      <c r="D19" s="97">
        <v>17781485</v>
      </c>
      <c r="E19" s="974">
        <f>SUM(C19:D19)</f>
        <v>42471619.700000003</v>
      </c>
      <c r="F19" s="973">
        <v>25865855.399999999</v>
      </c>
      <c r="G19" s="97">
        <v>15891577.815000001</v>
      </c>
      <c r="H19" s="974">
        <f t="shared" si="1"/>
        <v>41757433.215000004</v>
      </c>
      <c r="I19" s="973">
        <v>27041576.099999998</v>
      </c>
      <c r="J19" s="97">
        <v>16840631.9389925</v>
      </c>
      <c r="K19" s="974">
        <f t="shared" si="2"/>
        <v>43882208.038992494</v>
      </c>
      <c r="L19" s="973">
        <v>28217296.799999997</v>
      </c>
      <c r="M19" s="97">
        <v>19239739.622855194</v>
      </c>
      <c r="N19" s="974">
        <f t="shared" si="3"/>
        <v>47457036.422855191</v>
      </c>
      <c r="O19" s="973">
        <v>29393017.499999996</v>
      </c>
      <c r="P19" s="97">
        <v>20364597.056522891</v>
      </c>
      <c r="Q19" s="975">
        <f t="shared" si="4"/>
        <v>49757614.556522891</v>
      </c>
    </row>
    <row r="20" spans="1:17" ht="29.25" customHeight="1" x14ac:dyDescent="0.2">
      <c r="A20" s="968">
        <v>16</v>
      </c>
      <c r="B20" s="969" t="s">
        <v>430</v>
      </c>
      <c r="C20" s="973">
        <v>7277134.2000000002</v>
      </c>
      <c r="D20" s="97">
        <v>2949670</v>
      </c>
      <c r="E20" s="974">
        <f t="shared" si="0"/>
        <v>10226804.199999999</v>
      </c>
      <c r="F20" s="973">
        <v>7623664.4000000004</v>
      </c>
      <c r="G20" s="97">
        <v>2315000</v>
      </c>
      <c r="H20" s="974">
        <f t="shared" si="1"/>
        <v>9938664.4000000004</v>
      </c>
      <c r="I20" s="973">
        <v>7970194.6000000006</v>
      </c>
      <c r="J20" s="97">
        <v>2770000</v>
      </c>
      <c r="K20" s="974">
        <f t="shared" si="2"/>
        <v>10740194.600000001</v>
      </c>
      <c r="L20" s="973">
        <v>8316724.8000000007</v>
      </c>
      <c r="M20" s="97">
        <v>3115000</v>
      </c>
      <c r="N20" s="974">
        <f t="shared" si="3"/>
        <v>11431724.800000001</v>
      </c>
      <c r="O20" s="973">
        <v>8663255</v>
      </c>
      <c r="P20" s="97">
        <v>3415000</v>
      </c>
      <c r="Q20" s="975">
        <f t="shared" si="4"/>
        <v>12078255</v>
      </c>
    </row>
    <row r="21" spans="1:17" ht="29.25" customHeight="1" x14ac:dyDescent="0.2">
      <c r="A21" s="968">
        <v>17</v>
      </c>
      <c r="B21" s="969" t="s">
        <v>451</v>
      </c>
      <c r="C21" s="973">
        <v>28463558.550000001</v>
      </c>
      <c r="D21" s="97">
        <v>683320</v>
      </c>
      <c r="E21" s="974">
        <f t="shared" si="0"/>
        <v>29146878.550000001</v>
      </c>
      <c r="F21" s="973">
        <v>29818966.100000001</v>
      </c>
      <c r="G21" s="97">
        <v>710620</v>
      </c>
      <c r="H21" s="974">
        <f t="shared" si="1"/>
        <v>30529586.100000001</v>
      </c>
      <c r="I21" s="973">
        <v>31174373.650000002</v>
      </c>
      <c r="J21" s="97">
        <v>745620</v>
      </c>
      <c r="K21" s="974">
        <f t="shared" si="2"/>
        <v>31919993.650000002</v>
      </c>
      <c r="L21" s="973">
        <v>32529781.200000003</v>
      </c>
      <c r="M21" s="97">
        <v>745620</v>
      </c>
      <c r="N21" s="974">
        <f t="shared" si="3"/>
        <v>33275401.200000003</v>
      </c>
      <c r="O21" s="973">
        <v>33885188.75</v>
      </c>
      <c r="P21" s="97">
        <v>745620</v>
      </c>
      <c r="Q21" s="975">
        <f t="shared" si="4"/>
        <v>34630808.75</v>
      </c>
    </row>
    <row r="22" spans="1:17" ht="29.25" customHeight="1" x14ac:dyDescent="0.2">
      <c r="A22" s="968">
        <v>18</v>
      </c>
      <c r="B22" s="969" t="s">
        <v>481</v>
      </c>
      <c r="C22" s="973">
        <v>13589301.6</v>
      </c>
      <c r="D22" s="97">
        <v>22700712</v>
      </c>
      <c r="E22" s="974">
        <f t="shared" si="0"/>
        <v>36290013.600000001</v>
      </c>
      <c r="F22" s="973">
        <v>14236411.199999999</v>
      </c>
      <c r="G22" s="97">
        <v>22700712</v>
      </c>
      <c r="H22" s="974">
        <f t="shared" si="1"/>
        <v>36937123.200000003</v>
      </c>
      <c r="I22" s="973">
        <v>14883520.799999999</v>
      </c>
      <c r="J22" s="97">
        <v>22700712</v>
      </c>
      <c r="K22" s="974">
        <f t="shared" si="2"/>
        <v>37584232.799999997</v>
      </c>
      <c r="L22" s="973">
        <v>15530630.399999999</v>
      </c>
      <c r="M22" s="97">
        <v>22700712</v>
      </c>
      <c r="N22" s="974">
        <f t="shared" si="3"/>
        <v>38231342.399999999</v>
      </c>
      <c r="O22" s="973">
        <v>16177739.999999998</v>
      </c>
      <c r="P22" s="97">
        <v>22700712</v>
      </c>
      <c r="Q22" s="975">
        <f t="shared" si="4"/>
        <v>38878452</v>
      </c>
    </row>
    <row r="23" spans="1:17" ht="29.25" customHeight="1" x14ac:dyDescent="0.25">
      <c r="A23" s="968"/>
      <c r="B23" s="969" t="s">
        <v>2963</v>
      </c>
      <c r="C23" s="973">
        <v>2944836</v>
      </c>
      <c r="D23" s="113"/>
      <c r="E23" s="974"/>
      <c r="F23" s="973">
        <v>3092077</v>
      </c>
      <c r="G23" s="97"/>
      <c r="H23" s="974"/>
      <c r="I23" s="973">
        <v>3246680.85</v>
      </c>
      <c r="J23" s="97"/>
      <c r="K23" s="974"/>
      <c r="L23" s="973">
        <v>3409014.89</v>
      </c>
      <c r="M23" s="97"/>
      <c r="N23" s="974"/>
      <c r="O23" s="973">
        <v>3579465.63</v>
      </c>
      <c r="P23" s="97"/>
      <c r="Q23" s="975"/>
    </row>
    <row r="24" spans="1:17" ht="29.25" customHeight="1" x14ac:dyDescent="0.2">
      <c r="A24" s="968"/>
      <c r="B24" s="970" t="s">
        <v>2979</v>
      </c>
      <c r="C24" s="973"/>
      <c r="D24" s="112"/>
      <c r="E24" s="974"/>
      <c r="F24" s="973"/>
      <c r="G24" s="97"/>
      <c r="H24" s="974"/>
      <c r="I24" s="973"/>
      <c r="J24" s="97"/>
      <c r="K24" s="974">
        <f t="shared" si="2"/>
        <v>0</v>
      </c>
      <c r="L24" s="973"/>
      <c r="M24" s="97"/>
      <c r="N24" s="974">
        <f t="shared" si="3"/>
        <v>0</v>
      </c>
      <c r="O24" s="973"/>
      <c r="P24" s="97"/>
      <c r="Q24" s="975">
        <f t="shared" si="4"/>
        <v>0</v>
      </c>
    </row>
    <row r="25" spans="1:17" ht="29.25" customHeight="1" x14ac:dyDescent="0.2">
      <c r="A25" s="968"/>
      <c r="B25" s="971" t="s">
        <v>574</v>
      </c>
      <c r="C25" s="973"/>
      <c r="D25" s="112"/>
      <c r="E25" s="974">
        <v>5000000</v>
      </c>
      <c r="F25" s="973"/>
      <c r="G25" s="97"/>
      <c r="H25" s="974">
        <v>5000000</v>
      </c>
      <c r="I25" s="973"/>
      <c r="J25" s="97"/>
      <c r="K25" s="974">
        <v>5000000</v>
      </c>
      <c r="L25" s="973"/>
      <c r="M25" s="97"/>
      <c r="N25" s="974">
        <v>5000000</v>
      </c>
      <c r="O25" s="973"/>
      <c r="P25" s="97"/>
      <c r="Q25" s="974">
        <v>5000000</v>
      </c>
    </row>
    <row r="26" spans="1:17" ht="29.25" customHeight="1" x14ac:dyDescent="0.2">
      <c r="A26" s="968"/>
      <c r="B26" s="972" t="s">
        <v>599</v>
      </c>
      <c r="C26" s="973"/>
      <c r="D26" s="112"/>
      <c r="E26" s="974">
        <v>1223480000</v>
      </c>
      <c r="F26" s="973"/>
      <c r="G26" s="97"/>
      <c r="H26" s="974">
        <v>1223480000</v>
      </c>
      <c r="I26" s="973"/>
      <c r="J26" s="97"/>
      <c r="K26" s="974">
        <v>1223480000</v>
      </c>
      <c r="L26" s="973"/>
      <c r="M26" s="97"/>
      <c r="N26" s="974">
        <v>1223480000</v>
      </c>
      <c r="O26" s="973"/>
      <c r="P26" s="97"/>
      <c r="Q26" s="974">
        <v>1223480000</v>
      </c>
    </row>
    <row r="27" spans="1:17" ht="64.5" customHeight="1" x14ac:dyDescent="0.2">
      <c r="A27" s="968"/>
      <c r="B27" s="972" t="s">
        <v>2980</v>
      </c>
      <c r="C27" s="973"/>
      <c r="D27" s="993"/>
      <c r="E27" s="974">
        <v>143105087</v>
      </c>
      <c r="F27" s="973"/>
      <c r="G27" s="97"/>
      <c r="H27" s="974">
        <v>56795856</v>
      </c>
      <c r="I27" s="973"/>
      <c r="J27" s="97"/>
      <c r="K27" s="974"/>
      <c r="L27" s="973"/>
      <c r="M27" s="97"/>
      <c r="N27" s="974"/>
      <c r="O27" s="973"/>
      <c r="P27" s="97"/>
      <c r="Q27" s="974"/>
    </row>
    <row r="28" spans="1:17" ht="66.75" customHeight="1" thickBot="1" x14ac:dyDescent="0.25">
      <c r="A28" s="976"/>
      <c r="B28" s="972" t="s">
        <v>2981</v>
      </c>
      <c r="C28" s="977"/>
      <c r="D28" s="978"/>
      <c r="E28" s="979">
        <v>24845046</v>
      </c>
      <c r="F28" s="977"/>
      <c r="G28" s="980"/>
      <c r="H28" s="979">
        <v>40474263</v>
      </c>
      <c r="I28" s="977"/>
      <c r="J28" s="980"/>
      <c r="K28" s="979"/>
      <c r="L28" s="977"/>
      <c r="M28" s="980"/>
      <c r="N28" s="979"/>
      <c r="O28" s="977"/>
      <c r="P28" s="980"/>
      <c r="Q28" s="979"/>
    </row>
    <row r="29" spans="1:17" s="999" customFormat="1" ht="41.25" customHeight="1" thickBot="1" x14ac:dyDescent="0.3">
      <c r="A29" s="994"/>
      <c r="B29" s="995" t="s">
        <v>131</v>
      </c>
      <c r="C29" s="996">
        <f>SUM(C5:C26)</f>
        <v>135505368.30000001</v>
      </c>
      <c r="D29" s="997">
        <f>SUM(D5:D26)</f>
        <v>117625916.81999999</v>
      </c>
      <c r="E29" s="998">
        <f>SUM(E5:E28)</f>
        <v>1646616582.1199999</v>
      </c>
      <c r="F29" s="996">
        <f>SUM(F5:F26)</f>
        <v>141965015.59999999</v>
      </c>
      <c r="G29" s="997">
        <f t="shared" ref="F29:L29" si="5">SUM(G5:G26)</f>
        <v>125228832.565</v>
      </c>
      <c r="H29" s="998">
        <f>SUM(H5:H28)</f>
        <v>1589851890.165</v>
      </c>
      <c r="I29" s="996">
        <f t="shared" si="5"/>
        <v>148432025.75</v>
      </c>
      <c r="J29" s="997">
        <f t="shared" si="5"/>
        <v>129985891.9644925</v>
      </c>
      <c r="K29" s="998">
        <f>SUM(K5:K28)</f>
        <v>1503651236.8644924</v>
      </c>
      <c r="L29" s="996">
        <f t="shared" si="5"/>
        <v>154906766.09</v>
      </c>
      <c r="M29" s="997">
        <f>SUM(M5:M26)</f>
        <v>136070365.18406519</v>
      </c>
      <c r="N29" s="998">
        <f>SUM(N5:N28)</f>
        <v>1516048116.3840652</v>
      </c>
      <c r="O29" s="996">
        <f>SUM(O5:O26)</f>
        <v>161389623.13</v>
      </c>
      <c r="P29" s="997">
        <f>SUM(P5:P26)</f>
        <v>140650924.83390439</v>
      </c>
      <c r="Q29" s="998">
        <f>SUM(Q5:Q28)</f>
        <v>1526941082.3339043</v>
      </c>
    </row>
    <row r="30" spans="1:17" x14ac:dyDescent="0.2">
      <c r="C30" s="111"/>
      <c r="E30" s="111"/>
    </row>
    <row r="31" spans="1:17" x14ac:dyDescent="0.2">
      <c r="E31" s="111"/>
    </row>
    <row r="32" spans="1:17" x14ac:dyDescent="0.2">
      <c r="E32" s="111"/>
    </row>
  </sheetData>
  <mergeCells count="6">
    <mergeCell ref="F3:Q3"/>
    <mergeCell ref="E3:E4"/>
    <mergeCell ref="A3:A4"/>
    <mergeCell ref="B3:B4"/>
    <mergeCell ref="C3:C4"/>
    <mergeCell ref="D3:D4"/>
  </mergeCells>
  <phoneticPr fontId="17" type="noConversion"/>
  <pageMargins left="0.7" right="0.7" top="0.75" bottom="0.75" header="0.3" footer="0.3"/>
  <pageSetup scale="2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BP453"/>
  <sheetViews>
    <sheetView topLeftCell="A413" workbookViewId="0">
      <selection activeCell="S429" sqref="S429"/>
    </sheetView>
  </sheetViews>
  <sheetFormatPr baseColWidth="10" defaultColWidth="11.42578125" defaultRowHeight="12.75" x14ac:dyDescent="0.2"/>
  <cols>
    <col min="1" max="1" width="4.42578125" style="7" bestFit="1" customWidth="1"/>
    <col min="2" max="2" width="4.7109375" style="8" customWidth="1"/>
    <col min="3" max="3" width="16.42578125" style="8" customWidth="1"/>
    <col min="4" max="4" width="21.7109375" style="8" customWidth="1"/>
    <col min="5" max="5" width="20.7109375" style="7" customWidth="1"/>
    <col min="6" max="6" width="18.7109375" style="7" customWidth="1"/>
    <col min="7" max="7" width="12.28515625" style="9" customWidth="1"/>
    <col min="8" max="47" width="4" style="7" customWidth="1"/>
    <col min="48" max="48" width="22.140625" style="7" customWidth="1"/>
    <col min="49" max="49" width="25.42578125" style="7" customWidth="1"/>
    <col min="50" max="16384" width="11.42578125" style="7"/>
  </cols>
  <sheetData>
    <row r="1" spans="1:68" x14ac:dyDescent="0.2">
      <c r="D1" s="8" t="s">
        <v>496</v>
      </c>
    </row>
    <row r="2" spans="1:68" x14ac:dyDescent="0.2">
      <c r="A2" s="10" t="s">
        <v>205</v>
      </c>
    </row>
    <row r="3" spans="1:68" ht="22.5" customHeight="1" x14ac:dyDescent="0.2">
      <c r="A3" s="1209" t="s">
        <v>121</v>
      </c>
      <c r="B3" s="1209"/>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1209"/>
      <c r="AJ3" s="1209"/>
      <c r="AK3" s="1209"/>
      <c r="AL3" s="1209"/>
      <c r="AM3" s="1209"/>
      <c r="AN3" s="1209"/>
      <c r="AO3" s="1209"/>
      <c r="AP3" s="1209"/>
      <c r="AQ3" s="1209"/>
      <c r="AR3" s="1209"/>
      <c r="AS3" s="1209"/>
      <c r="AT3" s="1209"/>
      <c r="AU3" s="1209"/>
      <c r="AV3" s="1209"/>
      <c r="AW3" s="11"/>
      <c r="AX3" s="12"/>
      <c r="AY3" s="12"/>
      <c r="AZ3" s="12"/>
      <c r="BA3" s="12"/>
      <c r="BB3" s="12"/>
      <c r="BC3" s="12"/>
      <c r="BD3" s="12"/>
      <c r="BE3" s="12"/>
      <c r="BF3" s="12"/>
      <c r="BG3" s="12"/>
      <c r="BH3" s="12"/>
      <c r="BI3" s="12"/>
      <c r="BJ3" s="12"/>
      <c r="BK3" s="12"/>
      <c r="BL3" s="12"/>
      <c r="BM3" s="12"/>
      <c r="BN3" s="12"/>
      <c r="BO3" s="12"/>
      <c r="BP3" s="12"/>
    </row>
    <row r="4" spans="1:68" ht="22.5" customHeight="1" x14ac:dyDescent="0.2">
      <c r="A4" s="1186"/>
      <c r="B4" s="1186"/>
      <c r="C4" s="1186"/>
      <c r="D4" s="1186"/>
      <c r="E4" s="1186"/>
      <c r="F4" s="1186"/>
      <c r="G4" s="1186"/>
      <c r="H4" s="1174" t="s">
        <v>122</v>
      </c>
      <c r="I4" s="1174"/>
      <c r="J4" s="1174"/>
      <c r="K4" s="1174"/>
      <c r="L4" s="1174"/>
      <c r="M4" s="1174"/>
      <c r="N4" s="1174"/>
      <c r="O4" s="1174"/>
      <c r="P4" s="1174"/>
      <c r="Q4" s="1174"/>
      <c r="R4" s="1174"/>
      <c r="S4" s="1174"/>
      <c r="T4" s="1174"/>
      <c r="U4" s="1174"/>
      <c r="V4" s="1174"/>
      <c r="W4" s="1174"/>
      <c r="X4" s="1174"/>
      <c r="Y4" s="1174"/>
      <c r="Z4" s="1174"/>
      <c r="AA4" s="1174"/>
      <c r="AB4" s="1174" t="s">
        <v>155</v>
      </c>
      <c r="AC4" s="1174"/>
      <c r="AD4" s="1174"/>
      <c r="AE4" s="1174"/>
      <c r="AF4" s="1174"/>
      <c r="AG4" s="1174"/>
      <c r="AH4" s="1174"/>
      <c r="AI4" s="1174"/>
      <c r="AJ4" s="1174"/>
      <c r="AK4" s="1174"/>
      <c r="AL4" s="1174"/>
      <c r="AM4" s="1174"/>
      <c r="AN4" s="1174"/>
      <c r="AO4" s="1174"/>
      <c r="AP4" s="1174"/>
      <c r="AQ4" s="1174"/>
      <c r="AR4" s="1174"/>
      <c r="AS4" s="1174"/>
      <c r="AT4" s="1174"/>
      <c r="AU4" s="1174"/>
      <c r="AV4" s="1174" t="s">
        <v>175</v>
      </c>
      <c r="AW4" s="1187" t="s">
        <v>123</v>
      </c>
      <c r="AX4" s="12"/>
      <c r="AY4" s="12"/>
      <c r="AZ4" s="12"/>
      <c r="BA4" s="12"/>
      <c r="BB4" s="12"/>
      <c r="BC4" s="12"/>
      <c r="BD4" s="12"/>
      <c r="BE4" s="12"/>
      <c r="BF4" s="12"/>
      <c r="BG4" s="12"/>
      <c r="BH4" s="12"/>
      <c r="BI4" s="12"/>
      <c r="BJ4" s="12"/>
      <c r="BK4" s="12"/>
      <c r="BL4" s="12"/>
      <c r="BM4" s="12"/>
      <c r="BN4" s="12"/>
      <c r="BO4" s="12"/>
      <c r="BP4" s="12"/>
    </row>
    <row r="5" spans="1:68" ht="22.5" customHeight="1" x14ac:dyDescent="0.2">
      <c r="A5" s="1186"/>
      <c r="B5" s="1186"/>
      <c r="C5" s="1186"/>
      <c r="D5" s="1186"/>
      <c r="E5" s="1186"/>
      <c r="F5" s="1186"/>
      <c r="G5" s="1186"/>
      <c r="H5" s="1175" t="s">
        <v>151</v>
      </c>
      <c r="I5" s="1175"/>
      <c r="J5" s="1175"/>
      <c r="K5" s="1175"/>
      <c r="L5" s="1175"/>
      <c r="M5" s="1175" t="s">
        <v>152</v>
      </c>
      <c r="N5" s="1175"/>
      <c r="O5" s="1175"/>
      <c r="P5" s="1175"/>
      <c r="Q5" s="1175"/>
      <c r="R5" s="1175" t="s">
        <v>153</v>
      </c>
      <c r="S5" s="1175"/>
      <c r="T5" s="1175"/>
      <c r="U5" s="1175"/>
      <c r="V5" s="1175"/>
      <c r="W5" s="1175" t="s">
        <v>154</v>
      </c>
      <c r="X5" s="1175"/>
      <c r="Y5" s="1175"/>
      <c r="Z5" s="1175"/>
      <c r="AA5" s="1175"/>
      <c r="AB5" s="1175" t="s">
        <v>151</v>
      </c>
      <c r="AC5" s="1175"/>
      <c r="AD5" s="1175"/>
      <c r="AE5" s="1175"/>
      <c r="AF5" s="1175"/>
      <c r="AG5" s="1175" t="s">
        <v>152</v>
      </c>
      <c r="AH5" s="1175"/>
      <c r="AI5" s="1175"/>
      <c r="AJ5" s="1175"/>
      <c r="AK5" s="1175"/>
      <c r="AL5" s="1175" t="s">
        <v>153</v>
      </c>
      <c r="AM5" s="1175"/>
      <c r="AN5" s="1175"/>
      <c r="AO5" s="1175"/>
      <c r="AP5" s="1175"/>
      <c r="AQ5" s="1175" t="s">
        <v>154</v>
      </c>
      <c r="AR5" s="1175"/>
      <c r="AS5" s="1175"/>
      <c r="AT5" s="1175"/>
      <c r="AU5" s="1175"/>
      <c r="AV5" s="1174"/>
      <c r="AW5" s="1187"/>
      <c r="AX5" s="12"/>
      <c r="AY5" s="12"/>
      <c r="AZ5" s="12"/>
      <c r="BA5" s="12"/>
      <c r="BB5" s="12"/>
      <c r="BC5" s="12"/>
      <c r="BD5" s="12"/>
      <c r="BE5" s="12"/>
      <c r="BF5" s="12"/>
      <c r="BG5" s="12"/>
      <c r="BH5" s="12"/>
      <c r="BI5" s="12"/>
      <c r="BJ5" s="12"/>
      <c r="BK5" s="12"/>
      <c r="BL5" s="12"/>
      <c r="BM5" s="12"/>
      <c r="BN5" s="12"/>
      <c r="BO5" s="12"/>
      <c r="BP5" s="12"/>
    </row>
    <row r="6" spans="1:68" ht="22.5" customHeight="1" x14ac:dyDescent="0.2">
      <c r="A6" s="1174" t="s">
        <v>1</v>
      </c>
      <c r="B6" s="1187" t="s">
        <v>124</v>
      </c>
      <c r="C6" s="1187"/>
      <c r="D6" s="1187"/>
      <c r="E6" s="1187" t="s">
        <v>206</v>
      </c>
      <c r="F6" s="1187" t="s">
        <v>207</v>
      </c>
      <c r="G6" s="1188" t="s">
        <v>125</v>
      </c>
      <c r="H6" s="13" t="s">
        <v>126</v>
      </c>
      <c r="I6" s="13" t="s">
        <v>127</v>
      </c>
      <c r="J6" s="13" t="s">
        <v>128</v>
      </c>
      <c r="K6" s="13" t="s">
        <v>129</v>
      </c>
      <c r="L6" s="13" t="s">
        <v>130</v>
      </c>
      <c r="M6" s="13" t="s">
        <v>126</v>
      </c>
      <c r="N6" s="13" t="s">
        <v>127</v>
      </c>
      <c r="O6" s="13" t="s">
        <v>128</v>
      </c>
      <c r="P6" s="13" t="s">
        <v>129</v>
      </c>
      <c r="Q6" s="13" t="s">
        <v>130</v>
      </c>
      <c r="R6" s="13" t="s">
        <v>126</v>
      </c>
      <c r="S6" s="13" t="s">
        <v>127</v>
      </c>
      <c r="T6" s="13" t="s">
        <v>128</v>
      </c>
      <c r="U6" s="13" t="s">
        <v>129</v>
      </c>
      <c r="V6" s="13" t="s">
        <v>130</v>
      </c>
      <c r="W6" s="13" t="s">
        <v>126</v>
      </c>
      <c r="X6" s="13" t="s">
        <v>127</v>
      </c>
      <c r="Y6" s="13" t="s">
        <v>128</v>
      </c>
      <c r="Z6" s="13" t="s">
        <v>129</v>
      </c>
      <c r="AA6" s="13" t="s">
        <v>130</v>
      </c>
      <c r="AB6" s="13" t="s">
        <v>126</v>
      </c>
      <c r="AC6" s="13" t="s">
        <v>127</v>
      </c>
      <c r="AD6" s="13" t="s">
        <v>128</v>
      </c>
      <c r="AE6" s="13" t="s">
        <v>129</v>
      </c>
      <c r="AF6" s="13" t="s">
        <v>130</v>
      </c>
      <c r="AG6" s="13" t="s">
        <v>126</v>
      </c>
      <c r="AH6" s="13" t="s">
        <v>127</v>
      </c>
      <c r="AI6" s="13" t="s">
        <v>128</v>
      </c>
      <c r="AJ6" s="13" t="s">
        <v>129</v>
      </c>
      <c r="AK6" s="13" t="s">
        <v>130</v>
      </c>
      <c r="AL6" s="13" t="s">
        <v>126</v>
      </c>
      <c r="AM6" s="13" t="s">
        <v>127</v>
      </c>
      <c r="AN6" s="13" t="s">
        <v>128</v>
      </c>
      <c r="AO6" s="13" t="s">
        <v>129</v>
      </c>
      <c r="AP6" s="13" t="s">
        <v>130</v>
      </c>
      <c r="AQ6" s="13" t="s">
        <v>126</v>
      </c>
      <c r="AR6" s="13" t="s">
        <v>127</v>
      </c>
      <c r="AS6" s="13" t="s">
        <v>128</v>
      </c>
      <c r="AT6" s="13" t="s">
        <v>129</v>
      </c>
      <c r="AU6" s="13" t="s">
        <v>130</v>
      </c>
      <c r="AV6" s="1174"/>
      <c r="AW6" s="1187"/>
      <c r="AX6" s="12"/>
      <c r="AY6" s="12"/>
      <c r="AZ6" s="12"/>
      <c r="BA6" s="12"/>
      <c r="BB6" s="12"/>
      <c r="BC6" s="12"/>
      <c r="BD6" s="12"/>
      <c r="BE6" s="12"/>
      <c r="BF6" s="12"/>
      <c r="BG6" s="12"/>
      <c r="BH6" s="12"/>
      <c r="BI6" s="12"/>
      <c r="BJ6" s="12"/>
      <c r="BK6" s="12"/>
      <c r="BL6" s="12"/>
      <c r="BM6" s="12"/>
      <c r="BN6" s="12"/>
      <c r="BO6" s="12"/>
      <c r="BP6" s="12"/>
    </row>
    <row r="7" spans="1:68" ht="22.5" customHeight="1" x14ac:dyDescent="0.2">
      <c r="A7" s="1174"/>
      <c r="B7" s="1187"/>
      <c r="C7" s="1187"/>
      <c r="D7" s="1187"/>
      <c r="E7" s="1187"/>
      <c r="F7" s="1187"/>
      <c r="G7" s="1188"/>
      <c r="H7" s="14"/>
      <c r="I7" s="15"/>
      <c r="J7" s="16"/>
      <c r="K7" s="15"/>
      <c r="L7" s="15"/>
      <c r="M7" s="14"/>
      <c r="N7" s="15"/>
      <c r="O7" s="16"/>
      <c r="P7" s="15"/>
      <c r="Q7" s="15"/>
      <c r="R7" s="14"/>
      <c r="S7" s="15"/>
      <c r="T7" s="16"/>
      <c r="U7" s="15"/>
      <c r="V7" s="15"/>
      <c r="W7" s="14"/>
      <c r="X7" s="15"/>
      <c r="Y7" s="16"/>
      <c r="Z7" s="15"/>
      <c r="AA7" s="15"/>
      <c r="AB7" s="14"/>
      <c r="AC7" s="15"/>
      <c r="AD7" s="16"/>
      <c r="AE7" s="15"/>
      <c r="AF7" s="15"/>
      <c r="AG7" s="14"/>
      <c r="AH7" s="15"/>
      <c r="AI7" s="16"/>
      <c r="AJ7" s="15"/>
      <c r="AK7" s="15"/>
      <c r="AL7" s="14"/>
      <c r="AM7" s="15"/>
      <c r="AN7" s="16"/>
      <c r="AO7" s="15"/>
      <c r="AP7" s="15"/>
      <c r="AQ7" s="14"/>
      <c r="AR7" s="15"/>
      <c r="AS7" s="16"/>
      <c r="AT7" s="15"/>
      <c r="AU7" s="15"/>
      <c r="AV7" s="1174"/>
      <c r="AW7" s="1187"/>
      <c r="AX7" s="12"/>
      <c r="AY7" s="12"/>
      <c r="AZ7" s="12"/>
      <c r="BA7" s="12"/>
      <c r="BB7" s="12"/>
      <c r="BC7" s="12"/>
      <c r="BD7" s="12"/>
      <c r="BE7" s="12"/>
      <c r="BF7" s="12"/>
      <c r="BG7" s="12"/>
      <c r="BH7" s="12"/>
      <c r="BI7" s="12"/>
      <c r="BJ7" s="12"/>
      <c r="BK7" s="12"/>
      <c r="BL7" s="12"/>
      <c r="BM7" s="12"/>
      <c r="BN7" s="12"/>
      <c r="BO7" s="12"/>
      <c r="BP7" s="12"/>
    </row>
    <row r="8" spans="1:68" ht="22.5" customHeight="1" x14ac:dyDescent="0.2">
      <c r="A8" s="1174">
        <v>1</v>
      </c>
      <c r="B8" s="1177" t="s">
        <v>208</v>
      </c>
      <c r="C8" s="1177"/>
      <c r="D8" s="1177"/>
      <c r="E8" s="1178">
        <f>COUNTIF(H8:AU8,"x")</f>
        <v>40</v>
      </c>
      <c r="F8" s="1179">
        <f>(SUM(H9:AU9))</f>
        <v>120</v>
      </c>
      <c r="G8" s="1180">
        <f>F8/$F$40</f>
        <v>1.532567049808429E-2</v>
      </c>
      <c r="H8" s="17" t="s">
        <v>209</v>
      </c>
      <c r="I8" s="17" t="s">
        <v>209</v>
      </c>
      <c r="J8" s="17" t="s">
        <v>209</v>
      </c>
      <c r="K8" s="17" t="s">
        <v>209</v>
      </c>
      <c r="L8" s="17" t="s">
        <v>209</v>
      </c>
      <c r="M8" s="17" t="s">
        <v>209</v>
      </c>
      <c r="N8" s="17" t="s">
        <v>209</v>
      </c>
      <c r="O8" s="17" t="s">
        <v>209</v>
      </c>
      <c r="P8" s="17" t="s">
        <v>209</v>
      </c>
      <c r="Q8" s="17" t="s">
        <v>209</v>
      </c>
      <c r="R8" s="17" t="s">
        <v>209</v>
      </c>
      <c r="S8" s="17" t="s">
        <v>209</v>
      </c>
      <c r="T8" s="17" t="s">
        <v>209</v>
      </c>
      <c r="U8" s="17" t="s">
        <v>209</v>
      </c>
      <c r="V8" s="17" t="s">
        <v>209</v>
      </c>
      <c r="W8" s="17" t="s">
        <v>209</v>
      </c>
      <c r="X8" s="17" t="s">
        <v>209</v>
      </c>
      <c r="Y8" s="17" t="s">
        <v>209</v>
      </c>
      <c r="Z8" s="17" t="s">
        <v>209</v>
      </c>
      <c r="AA8" s="17" t="s">
        <v>209</v>
      </c>
      <c r="AB8" s="17" t="s">
        <v>209</v>
      </c>
      <c r="AC8" s="17" t="s">
        <v>209</v>
      </c>
      <c r="AD8" s="17" t="s">
        <v>209</v>
      </c>
      <c r="AE8" s="17" t="s">
        <v>209</v>
      </c>
      <c r="AF8" s="17" t="s">
        <v>209</v>
      </c>
      <c r="AG8" s="17" t="s">
        <v>209</v>
      </c>
      <c r="AH8" s="17" t="s">
        <v>209</v>
      </c>
      <c r="AI8" s="17" t="s">
        <v>209</v>
      </c>
      <c r="AJ8" s="17" t="s">
        <v>209</v>
      </c>
      <c r="AK8" s="17" t="s">
        <v>209</v>
      </c>
      <c r="AL8" s="17" t="s">
        <v>209</v>
      </c>
      <c r="AM8" s="17" t="s">
        <v>209</v>
      </c>
      <c r="AN8" s="17" t="s">
        <v>209</v>
      </c>
      <c r="AO8" s="17" t="s">
        <v>209</v>
      </c>
      <c r="AP8" s="17" t="s">
        <v>209</v>
      </c>
      <c r="AQ8" s="17" t="s">
        <v>209</v>
      </c>
      <c r="AR8" s="17" t="s">
        <v>209</v>
      </c>
      <c r="AS8" s="17" t="s">
        <v>209</v>
      </c>
      <c r="AT8" s="17" t="s">
        <v>209</v>
      </c>
      <c r="AU8" s="17" t="s">
        <v>209</v>
      </c>
      <c r="AV8" s="1189" t="s">
        <v>210</v>
      </c>
      <c r="AW8" s="1189" t="s">
        <v>140</v>
      </c>
      <c r="AX8" s="12"/>
      <c r="AY8" s="12"/>
      <c r="AZ8" s="12"/>
      <c r="BA8" s="12"/>
      <c r="BB8" s="12"/>
      <c r="BC8" s="12"/>
      <c r="BD8" s="12"/>
      <c r="BE8" s="12"/>
      <c r="BF8" s="12"/>
      <c r="BG8" s="12"/>
      <c r="BH8" s="12"/>
      <c r="BI8" s="12"/>
      <c r="BJ8" s="12"/>
      <c r="BK8" s="12"/>
      <c r="BL8" s="12"/>
      <c r="BM8" s="12"/>
      <c r="BN8" s="12"/>
      <c r="BO8" s="12"/>
      <c r="BP8" s="12"/>
    </row>
    <row r="9" spans="1:68" ht="22.5" customHeight="1" x14ac:dyDescent="0.2">
      <c r="A9" s="1174"/>
      <c r="B9" s="1177"/>
      <c r="C9" s="1177"/>
      <c r="D9" s="1177"/>
      <c r="E9" s="1178"/>
      <c r="F9" s="1179"/>
      <c r="G9" s="1180"/>
      <c r="H9" s="18">
        <v>3</v>
      </c>
      <c r="I9" s="18">
        <v>3</v>
      </c>
      <c r="J9" s="18">
        <v>3</v>
      </c>
      <c r="K9" s="18">
        <v>3</v>
      </c>
      <c r="L9" s="18">
        <v>3</v>
      </c>
      <c r="M9" s="18">
        <v>3</v>
      </c>
      <c r="N9" s="18">
        <v>3</v>
      </c>
      <c r="O9" s="18">
        <v>3</v>
      </c>
      <c r="P9" s="18">
        <v>3</v>
      </c>
      <c r="Q9" s="18">
        <v>3</v>
      </c>
      <c r="R9" s="18">
        <v>3</v>
      </c>
      <c r="S9" s="18">
        <v>3</v>
      </c>
      <c r="T9" s="18">
        <v>3</v>
      </c>
      <c r="U9" s="18">
        <v>3</v>
      </c>
      <c r="V9" s="18">
        <v>3</v>
      </c>
      <c r="W9" s="18">
        <v>3</v>
      </c>
      <c r="X9" s="18">
        <v>3</v>
      </c>
      <c r="Y9" s="18">
        <v>3</v>
      </c>
      <c r="Z9" s="18">
        <v>3</v>
      </c>
      <c r="AA9" s="18">
        <v>3</v>
      </c>
      <c r="AB9" s="18">
        <v>3</v>
      </c>
      <c r="AC9" s="18">
        <v>3</v>
      </c>
      <c r="AD9" s="18">
        <v>3</v>
      </c>
      <c r="AE9" s="18">
        <v>3</v>
      </c>
      <c r="AF9" s="18">
        <v>3</v>
      </c>
      <c r="AG9" s="18">
        <v>3</v>
      </c>
      <c r="AH9" s="18">
        <v>3</v>
      </c>
      <c r="AI9" s="18">
        <v>3</v>
      </c>
      <c r="AJ9" s="18">
        <v>3</v>
      </c>
      <c r="AK9" s="18">
        <v>3</v>
      </c>
      <c r="AL9" s="18">
        <v>3</v>
      </c>
      <c r="AM9" s="18">
        <v>3</v>
      </c>
      <c r="AN9" s="18">
        <v>3</v>
      </c>
      <c r="AO9" s="18">
        <v>3</v>
      </c>
      <c r="AP9" s="18">
        <v>3</v>
      </c>
      <c r="AQ9" s="18">
        <v>3</v>
      </c>
      <c r="AR9" s="18">
        <v>3</v>
      </c>
      <c r="AS9" s="18">
        <v>3</v>
      </c>
      <c r="AT9" s="18">
        <v>3</v>
      </c>
      <c r="AU9" s="18">
        <v>3</v>
      </c>
      <c r="AV9" s="1189"/>
      <c r="AW9" s="1189"/>
      <c r="AX9" s="12"/>
      <c r="AY9" s="12"/>
      <c r="AZ9" s="12"/>
      <c r="BA9" s="12"/>
      <c r="BB9" s="12"/>
      <c r="BC9" s="12"/>
      <c r="BD9" s="12"/>
      <c r="BE9" s="12"/>
      <c r="BF9" s="12"/>
      <c r="BG9" s="12"/>
      <c r="BH9" s="12"/>
      <c r="BI9" s="12"/>
      <c r="BJ9" s="12"/>
      <c r="BK9" s="12"/>
      <c r="BL9" s="12"/>
      <c r="BM9" s="12"/>
      <c r="BN9" s="12"/>
      <c r="BO9" s="12"/>
      <c r="BP9" s="12"/>
    </row>
    <row r="10" spans="1:68" ht="22.5" customHeight="1" x14ac:dyDescent="0.2">
      <c r="A10" s="1174">
        <v>2</v>
      </c>
      <c r="B10" s="1177" t="s">
        <v>211</v>
      </c>
      <c r="C10" s="1177"/>
      <c r="D10" s="1177"/>
      <c r="E10" s="1178">
        <f>COUNTIF(H10:AU10,"x")*6</f>
        <v>72</v>
      </c>
      <c r="F10" s="1179">
        <f>(SUM(H11:AU11))*6</f>
        <v>144</v>
      </c>
      <c r="G10" s="1180">
        <f>F10/$F$40</f>
        <v>1.8390804597701149E-2</v>
      </c>
      <c r="H10" s="19"/>
      <c r="I10" s="19" t="s">
        <v>209</v>
      </c>
      <c r="J10" s="19" t="s">
        <v>209</v>
      </c>
      <c r="K10" s="19" t="s">
        <v>209</v>
      </c>
      <c r="L10" s="19"/>
      <c r="M10" s="19"/>
      <c r="N10" s="19"/>
      <c r="O10" s="19"/>
      <c r="P10" s="19"/>
      <c r="Q10" s="19"/>
      <c r="R10" s="19"/>
      <c r="S10" s="19" t="s">
        <v>209</v>
      </c>
      <c r="T10" s="19" t="s">
        <v>209</v>
      </c>
      <c r="U10" s="19" t="s">
        <v>209</v>
      </c>
      <c r="V10" s="19"/>
      <c r="W10" s="19"/>
      <c r="X10" s="19"/>
      <c r="Y10" s="19"/>
      <c r="Z10" s="19"/>
      <c r="AA10" s="19"/>
      <c r="AB10" s="19"/>
      <c r="AC10" s="19" t="s">
        <v>209</v>
      </c>
      <c r="AD10" s="19" t="s">
        <v>209</v>
      </c>
      <c r="AE10" s="19" t="s">
        <v>209</v>
      </c>
      <c r="AF10" s="19"/>
      <c r="AG10" s="19"/>
      <c r="AH10" s="19"/>
      <c r="AI10" s="19"/>
      <c r="AJ10" s="19"/>
      <c r="AK10" s="19"/>
      <c r="AL10" s="19"/>
      <c r="AM10" s="19" t="s">
        <v>209</v>
      </c>
      <c r="AN10" s="19" t="s">
        <v>209</v>
      </c>
      <c r="AO10" s="19" t="s">
        <v>209</v>
      </c>
      <c r="AP10" s="19"/>
      <c r="AQ10" s="19"/>
      <c r="AR10" s="19"/>
      <c r="AS10" s="19"/>
      <c r="AT10" s="19"/>
      <c r="AU10" s="19"/>
      <c r="AV10" s="1189"/>
      <c r="AW10" s="1189"/>
      <c r="AX10" s="12"/>
      <c r="AY10" s="12"/>
      <c r="AZ10" s="12"/>
      <c r="BA10" s="12"/>
      <c r="BB10" s="12"/>
      <c r="BC10" s="12"/>
      <c r="BD10" s="12"/>
      <c r="BE10" s="12"/>
      <c r="BF10" s="12"/>
      <c r="BG10" s="12"/>
      <c r="BH10" s="12"/>
      <c r="BI10" s="12"/>
      <c r="BJ10" s="12"/>
      <c r="BK10" s="12"/>
      <c r="BL10" s="12"/>
      <c r="BM10" s="12"/>
      <c r="BN10" s="12"/>
      <c r="BO10" s="12"/>
      <c r="BP10" s="12"/>
    </row>
    <row r="11" spans="1:68" ht="22.5" customHeight="1" x14ac:dyDescent="0.2">
      <c r="A11" s="1174"/>
      <c r="B11" s="1177"/>
      <c r="C11" s="1177"/>
      <c r="D11" s="1177"/>
      <c r="E11" s="1178"/>
      <c r="F11" s="1179"/>
      <c r="G11" s="1180"/>
      <c r="H11" s="18"/>
      <c r="I11" s="18">
        <v>2</v>
      </c>
      <c r="J11" s="18">
        <v>2</v>
      </c>
      <c r="K11" s="18">
        <v>2</v>
      </c>
      <c r="L11" s="18"/>
      <c r="M11" s="18"/>
      <c r="N11" s="18"/>
      <c r="O11" s="18"/>
      <c r="P11" s="18"/>
      <c r="Q11" s="18"/>
      <c r="R11" s="18"/>
      <c r="S11" s="18">
        <v>2</v>
      </c>
      <c r="T11" s="18">
        <v>2</v>
      </c>
      <c r="U11" s="18">
        <v>2</v>
      </c>
      <c r="V11" s="18"/>
      <c r="W11" s="18"/>
      <c r="X11" s="18"/>
      <c r="Y11" s="18"/>
      <c r="Z11" s="18"/>
      <c r="AA11" s="18"/>
      <c r="AB11" s="18"/>
      <c r="AC11" s="18">
        <v>2</v>
      </c>
      <c r="AD11" s="18">
        <v>2</v>
      </c>
      <c r="AE11" s="18">
        <v>2</v>
      </c>
      <c r="AF11" s="18"/>
      <c r="AG11" s="18"/>
      <c r="AH11" s="18"/>
      <c r="AI11" s="18"/>
      <c r="AJ11" s="18"/>
      <c r="AK11" s="18"/>
      <c r="AL11" s="18"/>
      <c r="AM11" s="18">
        <v>2</v>
      </c>
      <c r="AN11" s="18">
        <v>2</v>
      </c>
      <c r="AO11" s="18">
        <v>2</v>
      </c>
      <c r="AP11" s="18"/>
      <c r="AQ11" s="18"/>
      <c r="AR11" s="18"/>
      <c r="AS11" s="18"/>
      <c r="AT11" s="18"/>
      <c r="AU11" s="18"/>
      <c r="AV11" s="1189"/>
      <c r="AW11" s="1189"/>
      <c r="AX11" s="12"/>
      <c r="AY11" s="12"/>
      <c r="AZ11" s="12"/>
      <c r="BA11" s="12"/>
      <c r="BB11" s="12"/>
      <c r="BC11" s="12"/>
      <c r="BD11" s="12"/>
      <c r="BE11" s="12"/>
      <c r="BF11" s="12"/>
      <c r="BG11" s="12"/>
      <c r="BH11" s="12"/>
      <c r="BI11" s="12"/>
      <c r="BJ11" s="12"/>
      <c r="BK11" s="12"/>
      <c r="BL11" s="12"/>
      <c r="BM11" s="12"/>
      <c r="BN11" s="12"/>
      <c r="BO11" s="12"/>
      <c r="BP11" s="12"/>
    </row>
    <row r="12" spans="1:68" ht="22.5" customHeight="1" x14ac:dyDescent="0.2">
      <c r="A12" s="1174">
        <v>3</v>
      </c>
      <c r="B12" s="1177" t="s">
        <v>212</v>
      </c>
      <c r="C12" s="1177"/>
      <c r="D12" s="1177"/>
      <c r="E12" s="1178">
        <f>COUNTIF(H12:AU12,"x")</f>
        <v>40</v>
      </c>
      <c r="F12" s="1179">
        <f>(SUM(H13:AU13))</f>
        <v>80</v>
      </c>
      <c r="G12" s="1180">
        <f>F12/$F$40</f>
        <v>1.0217113665389528E-2</v>
      </c>
      <c r="H12" s="17" t="s">
        <v>209</v>
      </c>
      <c r="I12" s="17" t="s">
        <v>209</v>
      </c>
      <c r="J12" s="17" t="s">
        <v>209</v>
      </c>
      <c r="K12" s="17" t="s">
        <v>209</v>
      </c>
      <c r="L12" s="17" t="s">
        <v>209</v>
      </c>
      <c r="M12" s="17" t="s">
        <v>209</v>
      </c>
      <c r="N12" s="17" t="s">
        <v>209</v>
      </c>
      <c r="O12" s="17" t="s">
        <v>209</v>
      </c>
      <c r="P12" s="17" t="s">
        <v>209</v>
      </c>
      <c r="Q12" s="17" t="s">
        <v>209</v>
      </c>
      <c r="R12" s="17" t="s">
        <v>209</v>
      </c>
      <c r="S12" s="17" t="s">
        <v>209</v>
      </c>
      <c r="T12" s="17" t="s">
        <v>209</v>
      </c>
      <c r="U12" s="17" t="s">
        <v>209</v>
      </c>
      <c r="V12" s="17" t="s">
        <v>209</v>
      </c>
      <c r="W12" s="17" t="s">
        <v>209</v>
      </c>
      <c r="X12" s="17" t="s">
        <v>209</v>
      </c>
      <c r="Y12" s="17" t="s">
        <v>209</v>
      </c>
      <c r="Z12" s="17" t="s">
        <v>209</v>
      </c>
      <c r="AA12" s="17" t="s">
        <v>209</v>
      </c>
      <c r="AB12" s="17" t="s">
        <v>209</v>
      </c>
      <c r="AC12" s="17" t="s">
        <v>209</v>
      </c>
      <c r="AD12" s="17" t="s">
        <v>209</v>
      </c>
      <c r="AE12" s="17" t="s">
        <v>209</v>
      </c>
      <c r="AF12" s="17" t="s">
        <v>209</v>
      </c>
      <c r="AG12" s="17" t="s">
        <v>209</v>
      </c>
      <c r="AH12" s="17" t="s">
        <v>209</v>
      </c>
      <c r="AI12" s="17" t="s">
        <v>209</v>
      </c>
      <c r="AJ12" s="17" t="s">
        <v>209</v>
      </c>
      <c r="AK12" s="17" t="s">
        <v>209</v>
      </c>
      <c r="AL12" s="17" t="s">
        <v>209</v>
      </c>
      <c r="AM12" s="17" t="s">
        <v>209</v>
      </c>
      <c r="AN12" s="17" t="s">
        <v>209</v>
      </c>
      <c r="AO12" s="17" t="s">
        <v>209</v>
      </c>
      <c r="AP12" s="17" t="s">
        <v>209</v>
      </c>
      <c r="AQ12" s="17" t="s">
        <v>209</v>
      </c>
      <c r="AR12" s="17" t="s">
        <v>209</v>
      </c>
      <c r="AS12" s="17" t="s">
        <v>209</v>
      </c>
      <c r="AT12" s="17" t="s">
        <v>209</v>
      </c>
      <c r="AU12" s="17" t="s">
        <v>209</v>
      </c>
      <c r="AV12" s="1189"/>
      <c r="AW12" s="1189"/>
      <c r="AX12" s="12"/>
      <c r="AY12" s="12"/>
      <c r="AZ12" s="12"/>
      <c r="BA12" s="12"/>
      <c r="BB12" s="12"/>
      <c r="BC12" s="12"/>
      <c r="BD12" s="12"/>
      <c r="BE12" s="12"/>
      <c r="BF12" s="12"/>
      <c r="BG12" s="12"/>
      <c r="BH12" s="12"/>
      <c r="BI12" s="12"/>
      <c r="BJ12" s="12"/>
      <c r="BK12" s="12"/>
      <c r="BL12" s="12"/>
      <c r="BM12" s="12"/>
      <c r="BN12" s="12"/>
      <c r="BO12" s="12"/>
      <c r="BP12" s="12"/>
    </row>
    <row r="13" spans="1:68" ht="22.5" customHeight="1" x14ac:dyDescent="0.2">
      <c r="A13" s="1174"/>
      <c r="B13" s="1177"/>
      <c r="C13" s="1177"/>
      <c r="D13" s="1177"/>
      <c r="E13" s="1178"/>
      <c r="F13" s="1179"/>
      <c r="G13" s="1180"/>
      <c r="H13" s="18">
        <v>2</v>
      </c>
      <c r="I13" s="18">
        <v>2</v>
      </c>
      <c r="J13" s="18">
        <v>2</v>
      </c>
      <c r="K13" s="18">
        <v>2</v>
      </c>
      <c r="L13" s="18">
        <v>2</v>
      </c>
      <c r="M13" s="18">
        <v>2</v>
      </c>
      <c r="N13" s="18">
        <v>2</v>
      </c>
      <c r="O13" s="18">
        <v>2</v>
      </c>
      <c r="P13" s="18">
        <v>2</v>
      </c>
      <c r="Q13" s="18">
        <v>2</v>
      </c>
      <c r="R13" s="18">
        <v>2</v>
      </c>
      <c r="S13" s="18">
        <v>2</v>
      </c>
      <c r="T13" s="18">
        <v>2</v>
      </c>
      <c r="U13" s="18">
        <v>2</v>
      </c>
      <c r="V13" s="18">
        <v>2</v>
      </c>
      <c r="W13" s="18">
        <v>2</v>
      </c>
      <c r="X13" s="18">
        <v>2</v>
      </c>
      <c r="Y13" s="18">
        <v>2</v>
      </c>
      <c r="Z13" s="18">
        <v>2</v>
      </c>
      <c r="AA13" s="18">
        <v>2</v>
      </c>
      <c r="AB13" s="18">
        <v>2</v>
      </c>
      <c r="AC13" s="18">
        <v>2</v>
      </c>
      <c r="AD13" s="18">
        <v>2</v>
      </c>
      <c r="AE13" s="18">
        <v>2</v>
      </c>
      <c r="AF13" s="18">
        <v>2</v>
      </c>
      <c r="AG13" s="18">
        <v>2</v>
      </c>
      <c r="AH13" s="18">
        <v>2</v>
      </c>
      <c r="AI13" s="18">
        <v>2</v>
      </c>
      <c r="AJ13" s="18">
        <v>2</v>
      </c>
      <c r="AK13" s="18">
        <v>2</v>
      </c>
      <c r="AL13" s="18">
        <v>2</v>
      </c>
      <c r="AM13" s="18">
        <v>2</v>
      </c>
      <c r="AN13" s="18">
        <v>2</v>
      </c>
      <c r="AO13" s="18">
        <v>2</v>
      </c>
      <c r="AP13" s="18">
        <v>2</v>
      </c>
      <c r="AQ13" s="18">
        <v>2</v>
      </c>
      <c r="AR13" s="18">
        <v>2</v>
      </c>
      <c r="AS13" s="18">
        <v>2</v>
      </c>
      <c r="AT13" s="18">
        <v>2</v>
      </c>
      <c r="AU13" s="18">
        <v>2</v>
      </c>
      <c r="AV13" s="1189"/>
      <c r="AW13" s="1189"/>
      <c r="AX13" s="12"/>
      <c r="AY13" s="12"/>
      <c r="AZ13" s="12"/>
      <c r="BA13" s="12"/>
      <c r="BB13" s="12"/>
      <c r="BC13" s="12"/>
      <c r="BD13" s="12"/>
      <c r="BE13" s="12"/>
      <c r="BF13" s="12"/>
      <c r="BG13" s="12"/>
      <c r="BH13" s="12"/>
      <c r="BI13" s="12"/>
      <c r="BJ13" s="12"/>
      <c r="BK13" s="12"/>
      <c r="BL13" s="12"/>
      <c r="BM13" s="12"/>
      <c r="BN13" s="12"/>
      <c r="BO13" s="12"/>
      <c r="BP13" s="12"/>
    </row>
    <row r="14" spans="1:68" ht="22.5" customHeight="1" x14ac:dyDescent="0.2">
      <c r="A14" s="1174">
        <v>4</v>
      </c>
      <c r="B14" s="1177" t="s">
        <v>213</v>
      </c>
      <c r="C14" s="1177"/>
      <c r="D14" s="1177"/>
      <c r="E14" s="1178">
        <f>COUNTIF(H14:AU14,"x")*6</f>
        <v>48</v>
      </c>
      <c r="F14" s="1179">
        <f>(SUM(H15:AU15))*6</f>
        <v>96</v>
      </c>
      <c r="G14" s="1180">
        <f>F14/$F$40</f>
        <v>1.2260536398467433E-2</v>
      </c>
      <c r="H14" s="19"/>
      <c r="I14" s="19"/>
      <c r="J14" s="19"/>
      <c r="K14" s="19"/>
      <c r="L14" s="19"/>
      <c r="M14" s="19"/>
      <c r="N14" s="19"/>
      <c r="O14" s="19"/>
      <c r="P14" s="19"/>
      <c r="Q14" s="19"/>
      <c r="R14" s="19"/>
      <c r="S14" s="17" t="s">
        <v>209</v>
      </c>
      <c r="T14" s="17" t="s">
        <v>209</v>
      </c>
      <c r="U14" s="17" t="s">
        <v>209</v>
      </c>
      <c r="V14" s="17" t="s">
        <v>209</v>
      </c>
      <c r="W14" s="19"/>
      <c r="X14" s="19"/>
      <c r="Y14" s="19"/>
      <c r="Z14" s="19"/>
      <c r="AA14" s="19"/>
      <c r="AB14" s="19"/>
      <c r="AC14" s="19"/>
      <c r="AD14" s="19"/>
      <c r="AE14" s="19"/>
      <c r="AF14" s="19"/>
      <c r="AG14" s="19"/>
      <c r="AH14" s="19"/>
      <c r="AI14" s="19"/>
      <c r="AJ14" s="19"/>
      <c r="AK14" s="19"/>
      <c r="AL14" s="19"/>
      <c r="AM14" s="19" t="s">
        <v>209</v>
      </c>
      <c r="AN14" s="19" t="s">
        <v>209</v>
      </c>
      <c r="AO14" s="19" t="s">
        <v>209</v>
      </c>
      <c r="AP14" s="19" t="s">
        <v>209</v>
      </c>
      <c r="AQ14" s="19"/>
      <c r="AR14" s="19"/>
      <c r="AS14" s="19"/>
      <c r="AT14" s="19"/>
      <c r="AU14" s="19"/>
      <c r="AV14" s="1189"/>
      <c r="AW14" s="1189"/>
      <c r="AX14" s="12"/>
      <c r="AY14" s="12"/>
      <c r="AZ14" s="12"/>
      <c r="BA14" s="12"/>
      <c r="BB14" s="12"/>
      <c r="BC14" s="12"/>
      <c r="BD14" s="12"/>
      <c r="BE14" s="12"/>
      <c r="BF14" s="12"/>
      <c r="BG14" s="12"/>
      <c r="BH14" s="12"/>
      <c r="BI14" s="12"/>
      <c r="BJ14" s="12"/>
      <c r="BK14" s="12"/>
      <c r="BL14" s="12"/>
      <c r="BM14" s="12"/>
      <c r="BN14" s="12"/>
      <c r="BO14" s="12"/>
      <c r="BP14" s="12"/>
    </row>
    <row r="15" spans="1:68" ht="36" customHeight="1" x14ac:dyDescent="0.2">
      <c r="A15" s="1174"/>
      <c r="B15" s="1177"/>
      <c r="C15" s="1177"/>
      <c r="D15" s="1177"/>
      <c r="E15" s="1178"/>
      <c r="F15" s="1179"/>
      <c r="G15" s="1180"/>
      <c r="H15" s="18"/>
      <c r="I15" s="18"/>
      <c r="J15" s="18"/>
      <c r="K15" s="18"/>
      <c r="L15" s="18"/>
      <c r="M15" s="18"/>
      <c r="N15" s="18"/>
      <c r="O15" s="18"/>
      <c r="P15" s="18"/>
      <c r="Q15" s="18"/>
      <c r="R15" s="18"/>
      <c r="S15" s="18">
        <v>2</v>
      </c>
      <c r="T15" s="18">
        <v>2</v>
      </c>
      <c r="U15" s="18">
        <v>2</v>
      </c>
      <c r="V15" s="18">
        <v>2</v>
      </c>
      <c r="W15" s="18"/>
      <c r="X15" s="18"/>
      <c r="Y15" s="18"/>
      <c r="Z15" s="18"/>
      <c r="AA15" s="18"/>
      <c r="AB15" s="18"/>
      <c r="AC15" s="18"/>
      <c r="AD15" s="18"/>
      <c r="AE15" s="18"/>
      <c r="AF15" s="18"/>
      <c r="AG15" s="18"/>
      <c r="AH15" s="18"/>
      <c r="AI15" s="18"/>
      <c r="AJ15" s="18"/>
      <c r="AK15" s="18"/>
      <c r="AL15" s="18"/>
      <c r="AM15" s="18">
        <v>2</v>
      </c>
      <c r="AN15" s="18">
        <v>2</v>
      </c>
      <c r="AO15" s="18">
        <v>2</v>
      </c>
      <c r="AP15" s="18">
        <v>2</v>
      </c>
      <c r="AQ15" s="18"/>
      <c r="AR15" s="18"/>
      <c r="AS15" s="18"/>
      <c r="AT15" s="18"/>
      <c r="AU15" s="18"/>
      <c r="AV15" s="1189"/>
      <c r="AW15" s="1189"/>
      <c r="AX15" s="12"/>
      <c r="AY15" s="12"/>
      <c r="AZ15" s="12"/>
      <c r="BA15" s="12"/>
      <c r="BB15" s="12"/>
      <c r="BC15" s="12"/>
      <c r="BD15" s="12"/>
      <c r="BE15" s="12"/>
      <c r="BF15" s="12"/>
      <c r="BG15" s="12"/>
      <c r="BH15" s="12"/>
      <c r="BI15" s="12"/>
      <c r="BJ15" s="12"/>
      <c r="BK15" s="12"/>
      <c r="BL15" s="12"/>
      <c r="BM15" s="12"/>
      <c r="BN15" s="12"/>
      <c r="BO15" s="12"/>
      <c r="BP15" s="12"/>
    </row>
    <row r="16" spans="1:68" ht="22.5" customHeight="1" x14ac:dyDescent="0.2">
      <c r="A16" s="1174">
        <v>5</v>
      </c>
      <c r="B16" s="1177" t="s">
        <v>214</v>
      </c>
      <c r="C16" s="1177"/>
      <c r="D16" s="1177"/>
      <c r="E16" s="1178">
        <f>COUNTIF(H16:AU16,"x")</f>
        <v>15</v>
      </c>
      <c r="F16" s="1179">
        <f>(SUM(H17:AU17))</f>
        <v>120</v>
      </c>
      <c r="G16" s="1180">
        <f>F16/$F$40</f>
        <v>1.532567049808429E-2</v>
      </c>
      <c r="H16" s="19"/>
      <c r="I16" s="19"/>
      <c r="J16" s="19"/>
      <c r="K16" s="19"/>
      <c r="L16" s="19"/>
      <c r="M16" s="19"/>
      <c r="N16" s="19"/>
      <c r="O16" s="19"/>
      <c r="P16" s="19"/>
      <c r="Q16" s="19"/>
      <c r="R16" s="19"/>
      <c r="S16" s="19"/>
      <c r="T16" s="19"/>
      <c r="U16" s="19"/>
      <c r="V16" s="19"/>
      <c r="W16" s="19"/>
      <c r="X16" s="19"/>
      <c r="Y16" s="19"/>
      <c r="Z16" s="19"/>
      <c r="AA16" s="19"/>
      <c r="AB16" s="19" t="s">
        <v>209</v>
      </c>
      <c r="AC16" s="19" t="s">
        <v>209</v>
      </c>
      <c r="AD16" s="19" t="s">
        <v>209</v>
      </c>
      <c r="AE16" s="19" t="s">
        <v>209</v>
      </c>
      <c r="AF16" s="19" t="s">
        <v>209</v>
      </c>
      <c r="AG16" s="19" t="s">
        <v>209</v>
      </c>
      <c r="AH16" s="19" t="s">
        <v>209</v>
      </c>
      <c r="AI16" s="19" t="s">
        <v>209</v>
      </c>
      <c r="AJ16" s="19" t="s">
        <v>209</v>
      </c>
      <c r="AK16" s="19" t="s">
        <v>209</v>
      </c>
      <c r="AL16" s="19" t="s">
        <v>209</v>
      </c>
      <c r="AM16" s="19" t="s">
        <v>209</v>
      </c>
      <c r="AN16" s="19" t="s">
        <v>209</v>
      </c>
      <c r="AO16" s="19" t="s">
        <v>209</v>
      </c>
      <c r="AP16" s="19" t="s">
        <v>209</v>
      </c>
      <c r="AQ16" s="19"/>
      <c r="AR16" s="19"/>
      <c r="AS16" s="19"/>
      <c r="AT16" s="19"/>
      <c r="AU16" s="19"/>
      <c r="AV16" s="1189"/>
      <c r="AW16" s="1189"/>
      <c r="AX16" s="12"/>
      <c r="AY16" s="12"/>
      <c r="AZ16" s="12"/>
      <c r="BA16" s="12"/>
      <c r="BB16" s="12"/>
      <c r="BC16" s="12"/>
      <c r="BD16" s="12"/>
      <c r="BE16" s="12"/>
      <c r="BF16" s="12"/>
      <c r="BG16" s="12"/>
      <c r="BH16" s="12"/>
      <c r="BI16" s="12"/>
      <c r="BJ16" s="12"/>
      <c r="BK16" s="12"/>
      <c r="BL16" s="12"/>
      <c r="BM16" s="12"/>
      <c r="BN16" s="12"/>
      <c r="BO16" s="12"/>
      <c r="BP16" s="12"/>
    </row>
    <row r="17" spans="1:68" ht="22.5" customHeight="1" x14ac:dyDescent="0.2">
      <c r="A17" s="1174"/>
      <c r="B17" s="1177"/>
      <c r="C17" s="1177"/>
      <c r="D17" s="1177"/>
      <c r="E17" s="1178"/>
      <c r="F17" s="1179"/>
      <c r="G17" s="1180"/>
      <c r="H17" s="18"/>
      <c r="I17" s="18"/>
      <c r="J17" s="18"/>
      <c r="K17" s="18"/>
      <c r="L17" s="18"/>
      <c r="M17" s="18"/>
      <c r="N17" s="18"/>
      <c r="O17" s="18"/>
      <c r="P17" s="18"/>
      <c r="Q17" s="18"/>
      <c r="R17" s="18"/>
      <c r="S17" s="18"/>
      <c r="T17" s="18"/>
      <c r="U17" s="18"/>
      <c r="V17" s="18"/>
      <c r="W17" s="18"/>
      <c r="X17" s="18"/>
      <c r="Y17" s="18"/>
      <c r="Z17" s="18"/>
      <c r="AA17" s="18"/>
      <c r="AB17" s="18">
        <v>8</v>
      </c>
      <c r="AC17" s="18">
        <v>8</v>
      </c>
      <c r="AD17" s="18">
        <v>8</v>
      </c>
      <c r="AE17" s="18">
        <v>8</v>
      </c>
      <c r="AF17" s="18">
        <v>8</v>
      </c>
      <c r="AG17" s="18">
        <v>8</v>
      </c>
      <c r="AH17" s="18">
        <v>8</v>
      </c>
      <c r="AI17" s="18">
        <v>8</v>
      </c>
      <c r="AJ17" s="18">
        <v>8</v>
      </c>
      <c r="AK17" s="18">
        <v>8</v>
      </c>
      <c r="AL17" s="18">
        <v>8</v>
      </c>
      <c r="AM17" s="18">
        <v>8</v>
      </c>
      <c r="AN17" s="18">
        <v>8</v>
      </c>
      <c r="AO17" s="18">
        <v>8</v>
      </c>
      <c r="AP17" s="18">
        <v>8</v>
      </c>
      <c r="AQ17" s="18"/>
      <c r="AR17" s="18"/>
      <c r="AS17" s="18"/>
      <c r="AT17" s="18"/>
      <c r="AU17" s="18"/>
      <c r="AV17" s="1189"/>
      <c r="AW17" s="1189"/>
      <c r="AX17" s="12"/>
      <c r="AY17" s="12"/>
      <c r="AZ17" s="12"/>
      <c r="BA17" s="12"/>
      <c r="BB17" s="12"/>
      <c r="BC17" s="12"/>
      <c r="BD17" s="12"/>
      <c r="BE17" s="12"/>
      <c r="BF17" s="12"/>
      <c r="BG17" s="12"/>
      <c r="BH17" s="12"/>
      <c r="BI17" s="12"/>
      <c r="BJ17" s="12"/>
      <c r="BK17" s="12"/>
      <c r="BL17" s="12"/>
      <c r="BM17" s="12"/>
      <c r="BN17" s="12"/>
      <c r="BO17" s="12"/>
      <c r="BP17" s="12"/>
    </row>
    <row r="18" spans="1:68" ht="22.5" customHeight="1" x14ac:dyDescent="0.2">
      <c r="A18" s="1174">
        <v>6</v>
      </c>
      <c r="B18" s="1177" t="s">
        <v>215</v>
      </c>
      <c r="C18" s="1177"/>
      <c r="D18" s="1177"/>
      <c r="E18" s="1178">
        <f>COUNTIF(H18:AU18,"x")</f>
        <v>20</v>
      </c>
      <c r="F18" s="1179">
        <f>(SUM(H19:AU19))</f>
        <v>100</v>
      </c>
      <c r="G18" s="1180">
        <f>F18/$F$40</f>
        <v>1.277139208173691E-2</v>
      </c>
      <c r="H18" s="19"/>
      <c r="I18" s="19"/>
      <c r="J18" s="19"/>
      <c r="K18" s="19"/>
      <c r="L18" s="19"/>
      <c r="M18" s="19"/>
      <c r="N18" s="19"/>
      <c r="O18" s="19"/>
      <c r="P18" s="19"/>
      <c r="Q18" s="19"/>
      <c r="R18" s="19"/>
      <c r="S18" s="19"/>
      <c r="T18" s="19"/>
      <c r="U18" s="19"/>
      <c r="V18" s="19"/>
      <c r="W18" s="19"/>
      <c r="X18" s="19"/>
      <c r="Y18" s="19"/>
      <c r="Z18" s="19"/>
      <c r="AA18" s="19"/>
      <c r="AB18" s="19" t="s">
        <v>209</v>
      </c>
      <c r="AC18" s="19" t="s">
        <v>209</v>
      </c>
      <c r="AD18" s="19" t="s">
        <v>209</v>
      </c>
      <c r="AE18" s="19" t="s">
        <v>209</v>
      </c>
      <c r="AF18" s="19" t="s">
        <v>209</v>
      </c>
      <c r="AG18" s="19" t="s">
        <v>209</v>
      </c>
      <c r="AH18" s="19" t="s">
        <v>209</v>
      </c>
      <c r="AI18" s="19" t="s">
        <v>209</v>
      </c>
      <c r="AJ18" s="19" t="s">
        <v>209</v>
      </c>
      <c r="AK18" s="19" t="s">
        <v>209</v>
      </c>
      <c r="AL18" s="19" t="s">
        <v>209</v>
      </c>
      <c r="AM18" s="19" t="s">
        <v>209</v>
      </c>
      <c r="AN18" s="19" t="s">
        <v>209</v>
      </c>
      <c r="AO18" s="19" t="s">
        <v>209</v>
      </c>
      <c r="AP18" s="19" t="s">
        <v>209</v>
      </c>
      <c r="AQ18" s="19" t="s">
        <v>209</v>
      </c>
      <c r="AR18" s="19" t="s">
        <v>209</v>
      </c>
      <c r="AS18" s="19" t="s">
        <v>209</v>
      </c>
      <c r="AT18" s="19" t="s">
        <v>209</v>
      </c>
      <c r="AU18" s="19" t="s">
        <v>209</v>
      </c>
      <c r="AV18" s="1189"/>
      <c r="AW18" s="1189"/>
      <c r="AX18" s="12"/>
      <c r="AY18" s="12"/>
      <c r="AZ18" s="12"/>
      <c r="BA18" s="12"/>
      <c r="BB18" s="12"/>
      <c r="BC18" s="12"/>
      <c r="BD18" s="12"/>
      <c r="BE18" s="12"/>
      <c r="BF18" s="12"/>
      <c r="BG18" s="12"/>
      <c r="BH18" s="12"/>
      <c r="BI18" s="12"/>
      <c r="BJ18" s="12"/>
      <c r="BK18" s="12"/>
      <c r="BL18" s="12"/>
      <c r="BM18" s="12"/>
      <c r="BN18" s="12"/>
      <c r="BO18" s="12"/>
      <c r="BP18" s="12"/>
    </row>
    <row r="19" spans="1:68" ht="22.5" customHeight="1" x14ac:dyDescent="0.2">
      <c r="A19" s="1174"/>
      <c r="B19" s="1177"/>
      <c r="C19" s="1177"/>
      <c r="D19" s="1177"/>
      <c r="E19" s="1178"/>
      <c r="F19" s="1179"/>
      <c r="G19" s="1180"/>
      <c r="H19" s="18"/>
      <c r="I19" s="18"/>
      <c r="J19" s="18"/>
      <c r="K19" s="18"/>
      <c r="L19" s="18"/>
      <c r="M19" s="18"/>
      <c r="N19" s="18"/>
      <c r="O19" s="18"/>
      <c r="P19" s="18"/>
      <c r="Q19" s="18"/>
      <c r="R19" s="18"/>
      <c r="S19" s="18"/>
      <c r="T19" s="18"/>
      <c r="U19" s="18"/>
      <c r="V19" s="18"/>
      <c r="W19" s="18"/>
      <c r="X19" s="18"/>
      <c r="Y19" s="18"/>
      <c r="Z19" s="18"/>
      <c r="AA19" s="18"/>
      <c r="AB19" s="18">
        <v>5</v>
      </c>
      <c r="AC19" s="18">
        <v>5</v>
      </c>
      <c r="AD19" s="18">
        <v>5</v>
      </c>
      <c r="AE19" s="18">
        <v>5</v>
      </c>
      <c r="AF19" s="18">
        <v>5</v>
      </c>
      <c r="AG19" s="18">
        <v>5</v>
      </c>
      <c r="AH19" s="18">
        <v>5</v>
      </c>
      <c r="AI19" s="18">
        <v>5</v>
      </c>
      <c r="AJ19" s="18">
        <v>5</v>
      </c>
      <c r="AK19" s="18">
        <v>5</v>
      </c>
      <c r="AL19" s="18">
        <v>5</v>
      </c>
      <c r="AM19" s="18">
        <v>5</v>
      </c>
      <c r="AN19" s="18">
        <v>5</v>
      </c>
      <c r="AO19" s="18">
        <v>5</v>
      </c>
      <c r="AP19" s="18">
        <v>5</v>
      </c>
      <c r="AQ19" s="18">
        <v>5</v>
      </c>
      <c r="AR19" s="18">
        <v>5</v>
      </c>
      <c r="AS19" s="18">
        <v>5</v>
      </c>
      <c r="AT19" s="18">
        <v>5</v>
      </c>
      <c r="AU19" s="18">
        <v>5</v>
      </c>
      <c r="AV19" s="1189"/>
      <c r="AW19" s="1189"/>
      <c r="AX19" s="12"/>
      <c r="AY19" s="12"/>
      <c r="AZ19" s="12"/>
      <c r="BA19" s="12"/>
      <c r="BB19" s="12"/>
      <c r="BC19" s="12"/>
      <c r="BD19" s="12"/>
      <c r="BE19" s="12"/>
      <c r="BF19" s="12"/>
      <c r="BG19" s="12"/>
      <c r="BH19" s="12"/>
      <c r="BI19" s="12"/>
      <c r="BJ19" s="12"/>
      <c r="BK19" s="12"/>
      <c r="BL19" s="12"/>
      <c r="BM19" s="12"/>
      <c r="BN19" s="12"/>
      <c r="BO19" s="12"/>
      <c r="BP19" s="12"/>
    </row>
    <row r="20" spans="1:68" ht="22.5" customHeight="1" x14ac:dyDescent="0.2">
      <c r="A20" s="1174">
        <v>7</v>
      </c>
      <c r="B20" s="1177" t="s">
        <v>216</v>
      </c>
      <c r="C20" s="1177"/>
      <c r="D20" s="1177"/>
      <c r="E20" s="1178">
        <f>COUNTIF(H20:AU20,"x")</f>
        <v>10</v>
      </c>
      <c r="F20" s="1179">
        <f>(SUM(H21:AU21))</f>
        <v>50</v>
      </c>
      <c r="G20" s="1180">
        <f>F20/$F$40</f>
        <v>6.3856960408684551E-3</v>
      </c>
      <c r="H20" s="19"/>
      <c r="I20" s="19"/>
      <c r="J20" s="19"/>
      <c r="K20" s="19"/>
      <c r="L20" s="19"/>
      <c r="M20" s="19"/>
      <c r="N20" s="19"/>
      <c r="O20" s="19"/>
      <c r="P20" s="19"/>
      <c r="Q20" s="19"/>
      <c r="R20" s="19"/>
      <c r="S20" s="19"/>
      <c r="T20" s="19"/>
      <c r="U20" s="19"/>
      <c r="V20" s="19"/>
      <c r="W20" s="19"/>
      <c r="X20" s="19"/>
      <c r="Y20" s="19"/>
      <c r="Z20" s="19"/>
      <c r="AA20" s="19"/>
      <c r="AB20" s="19" t="s">
        <v>209</v>
      </c>
      <c r="AC20" s="19" t="s">
        <v>209</v>
      </c>
      <c r="AD20" s="19" t="s">
        <v>209</v>
      </c>
      <c r="AE20" s="19" t="s">
        <v>209</v>
      </c>
      <c r="AF20" s="19" t="s">
        <v>209</v>
      </c>
      <c r="AG20" s="19" t="s">
        <v>209</v>
      </c>
      <c r="AH20" s="19" t="s">
        <v>209</v>
      </c>
      <c r="AI20" s="19" t="s">
        <v>209</v>
      </c>
      <c r="AJ20" s="19" t="s">
        <v>209</v>
      </c>
      <c r="AK20" s="19" t="s">
        <v>209</v>
      </c>
      <c r="AL20" s="19"/>
      <c r="AM20" s="19"/>
      <c r="AN20" s="19"/>
      <c r="AO20" s="19"/>
      <c r="AP20" s="19"/>
      <c r="AQ20" s="19"/>
      <c r="AR20" s="19"/>
      <c r="AS20" s="19"/>
      <c r="AT20" s="19"/>
      <c r="AU20" s="19"/>
      <c r="AV20" s="1189"/>
      <c r="AW20" s="1189"/>
      <c r="AX20" s="12"/>
      <c r="AY20" s="12"/>
      <c r="AZ20" s="12"/>
      <c r="BA20" s="12"/>
      <c r="BB20" s="12"/>
      <c r="BC20" s="12"/>
      <c r="BD20" s="12"/>
      <c r="BE20" s="12"/>
      <c r="BF20" s="12"/>
      <c r="BG20" s="12"/>
      <c r="BH20" s="12"/>
      <c r="BI20" s="12"/>
      <c r="BJ20" s="12"/>
      <c r="BK20" s="12"/>
      <c r="BL20" s="12"/>
      <c r="BM20" s="12"/>
      <c r="BN20" s="12"/>
      <c r="BO20" s="12"/>
      <c r="BP20" s="12"/>
    </row>
    <row r="21" spans="1:68" ht="22.5" customHeight="1" x14ac:dyDescent="0.2">
      <c r="A21" s="1174"/>
      <c r="B21" s="1177"/>
      <c r="C21" s="1177"/>
      <c r="D21" s="1177"/>
      <c r="E21" s="1178"/>
      <c r="F21" s="1179"/>
      <c r="G21" s="1180"/>
      <c r="H21" s="18"/>
      <c r="I21" s="18"/>
      <c r="J21" s="18"/>
      <c r="K21" s="18"/>
      <c r="L21" s="18"/>
      <c r="M21" s="18"/>
      <c r="N21" s="18"/>
      <c r="O21" s="18"/>
      <c r="P21" s="18"/>
      <c r="Q21" s="18"/>
      <c r="R21" s="18"/>
      <c r="S21" s="18"/>
      <c r="T21" s="18"/>
      <c r="U21" s="18"/>
      <c r="V21" s="18"/>
      <c r="W21" s="18"/>
      <c r="X21" s="18"/>
      <c r="Y21" s="18"/>
      <c r="Z21" s="18"/>
      <c r="AA21" s="18"/>
      <c r="AB21" s="18">
        <v>5</v>
      </c>
      <c r="AC21" s="18">
        <v>5</v>
      </c>
      <c r="AD21" s="18">
        <v>5</v>
      </c>
      <c r="AE21" s="18">
        <v>5</v>
      </c>
      <c r="AF21" s="18">
        <v>5</v>
      </c>
      <c r="AG21" s="18">
        <v>5</v>
      </c>
      <c r="AH21" s="18">
        <v>5</v>
      </c>
      <c r="AI21" s="18">
        <v>5</v>
      </c>
      <c r="AJ21" s="18">
        <v>5</v>
      </c>
      <c r="AK21" s="18">
        <v>5</v>
      </c>
      <c r="AL21" s="18"/>
      <c r="AM21" s="18"/>
      <c r="AN21" s="18"/>
      <c r="AO21" s="18"/>
      <c r="AP21" s="18"/>
      <c r="AQ21" s="18"/>
      <c r="AR21" s="18"/>
      <c r="AS21" s="18"/>
      <c r="AT21" s="18"/>
      <c r="AU21" s="18"/>
      <c r="AV21" s="1189"/>
      <c r="AW21" s="1189"/>
      <c r="AX21" s="12"/>
      <c r="AY21" s="12"/>
      <c r="AZ21" s="12"/>
      <c r="BA21" s="12"/>
      <c r="BB21" s="12"/>
      <c r="BC21" s="12"/>
      <c r="BD21" s="12"/>
      <c r="BE21" s="12"/>
      <c r="BF21" s="12"/>
      <c r="BG21" s="12"/>
      <c r="BH21" s="12"/>
      <c r="BI21" s="12"/>
      <c r="BJ21" s="12"/>
      <c r="BK21" s="12"/>
      <c r="BL21" s="12"/>
      <c r="BM21" s="12"/>
      <c r="BN21" s="12"/>
      <c r="BO21" s="12"/>
      <c r="BP21" s="12"/>
    </row>
    <row r="22" spans="1:68" ht="22.5" customHeight="1" x14ac:dyDescent="0.2">
      <c r="A22" s="1174">
        <v>8</v>
      </c>
      <c r="B22" s="1177" t="s">
        <v>217</v>
      </c>
      <c r="C22" s="1177"/>
      <c r="D22" s="1177"/>
      <c r="E22" s="1178">
        <f>COUNTIF(H22:AU22,"x")</f>
        <v>20</v>
      </c>
      <c r="F22" s="1179">
        <f>(SUM(H23:AU23))</f>
        <v>80</v>
      </c>
      <c r="G22" s="1180">
        <f>F22/$F$40</f>
        <v>1.0217113665389528E-2</v>
      </c>
      <c r="H22" s="19"/>
      <c r="I22" s="19"/>
      <c r="J22" s="19"/>
      <c r="K22" s="19"/>
      <c r="L22" s="19"/>
      <c r="M22" s="19"/>
      <c r="N22" s="19"/>
      <c r="O22" s="19"/>
      <c r="P22" s="19"/>
      <c r="Q22" s="19"/>
      <c r="R22" s="19"/>
      <c r="S22" s="19"/>
      <c r="T22" s="19"/>
      <c r="U22" s="19"/>
      <c r="V22" s="19"/>
      <c r="W22" s="19"/>
      <c r="X22" s="19"/>
      <c r="Y22" s="19"/>
      <c r="Z22" s="19"/>
      <c r="AA22" s="19"/>
      <c r="AB22" s="19" t="s">
        <v>209</v>
      </c>
      <c r="AC22" s="19" t="s">
        <v>209</v>
      </c>
      <c r="AD22" s="19" t="s">
        <v>209</v>
      </c>
      <c r="AE22" s="19" t="s">
        <v>209</v>
      </c>
      <c r="AF22" s="19" t="s">
        <v>209</v>
      </c>
      <c r="AG22" s="19" t="s">
        <v>209</v>
      </c>
      <c r="AH22" s="19" t="s">
        <v>209</v>
      </c>
      <c r="AI22" s="19" t="s">
        <v>209</v>
      </c>
      <c r="AJ22" s="19" t="s">
        <v>209</v>
      </c>
      <c r="AK22" s="19" t="s">
        <v>209</v>
      </c>
      <c r="AL22" s="19" t="s">
        <v>209</v>
      </c>
      <c r="AM22" s="19" t="s">
        <v>209</v>
      </c>
      <c r="AN22" s="19" t="s">
        <v>209</v>
      </c>
      <c r="AO22" s="19" t="s">
        <v>209</v>
      </c>
      <c r="AP22" s="19" t="s">
        <v>209</v>
      </c>
      <c r="AQ22" s="19" t="s">
        <v>209</v>
      </c>
      <c r="AR22" s="19" t="s">
        <v>209</v>
      </c>
      <c r="AS22" s="19" t="s">
        <v>209</v>
      </c>
      <c r="AT22" s="19" t="s">
        <v>209</v>
      </c>
      <c r="AU22" s="19" t="s">
        <v>209</v>
      </c>
      <c r="AV22" s="1189"/>
      <c r="AW22" s="1189"/>
      <c r="AX22" s="12"/>
      <c r="AY22" s="12"/>
      <c r="AZ22" s="12"/>
      <c r="BA22" s="12"/>
      <c r="BB22" s="12"/>
      <c r="BC22" s="12"/>
      <c r="BD22" s="12"/>
      <c r="BE22" s="12"/>
      <c r="BF22" s="12"/>
      <c r="BG22" s="12"/>
      <c r="BH22" s="12"/>
      <c r="BI22" s="12"/>
      <c r="BJ22" s="12"/>
      <c r="BK22" s="12"/>
      <c r="BL22" s="12"/>
      <c r="BM22" s="12"/>
      <c r="BN22" s="12"/>
      <c r="BO22" s="12"/>
      <c r="BP22" s="12"/>
    </row>
    <row r="23" spans="1:68" ht="22.5" customHeight="1" x14ac:dyDescent="0.2">
      <c r="A23" s="1174"/>
      <c r="B23" s="1177"/>
      <c r="C23" s="1177"/>
      <c r="D23" s="1177"/>
      <c r="E23" s="1178"/>
      <c r="F23" s="1179"/>
      <c r="G23" s="1180"/>
      <c r="H23" s="18"/>
      <c r="I23" s="18"/>
      <c r="J23" s="18"/>
      <c r="K23" s="18"/>
      <c r="L23" s="18"/>
      <c r="M23" s="18"/>
      <c r="N23" s="18"/>
      <c r="O23" s="18"/>
      <c r="P23" s="18"/>
      <c r="Q23" s="18"/>
      <c r="R23" s="18"/>
      <c r="S23" s="18"/>
      <c r="T23" s="18"/>
      <c r="U23" s="18"/>
      <c r="V23" s="18"/>
      <c r="W23" s="18"/>
      <c r="X23" s="18"/>
      <c r="Y23" s="18"/>
      <c r="Z23" s="18"/>
      <c r="AA23" s="18"/>
      <c r="AB23" s="18">
        <v>4</v>
      </c>
      <c r="AC23" s="18">
        <v>4</v>
      </c>
      <c r="AD23" s="18">
        <v>4</v>
      </c>
      <c r="AE23" s="18">
        <v>4</v>
      </c>
      <c r="AF23" s="18">
        <v>4</v>
      </c>
      <c r="AG23" s="18">
        <v>4</v>
      </c>
      <c r="AH23" s="18">
        <v>4</v>
      </c>
      <c r="AI23" s="18">
        <v>4</v>
      </c>
      <c r="AJ23" s="18">
        <v>4</v>
      </c>
      <c r="AK23" s="18">
        <v>4</v>
      </c>
      <c r="AL23" s="18">
        <v>4</v>
      </c>
      <c r="AM23" s="18">
        <v>4</v>
      </c>
      <c r="AN23" s="18">
        <v>4</v>
      </c>
      <c r="AO23" s="18">
        <v>4</v>
      </c>
      <c r="AP23" s="18">
        <v>4</v>
      </c>
      <c r="AQ23" s="18">
        <v>4</v>
      </c>
      <c r="AR23" s="18">
        <v>4</v>
      </c>
      <c r="AS23" s="18">
        <v>4</v>
      </c>
      <c r="AT23" s="18">
        <v>4</v>
      </c>
      <c r="AU23" s="18">
        <v>4</v>
      </c>
      <c r="AV23" s="1189"/>
      <c r="AW23" s="1189"/>
      <c r="AX23" s="12"/>
      <c r="AY23" s="12"/>
      <c r="AZ23" s="12"/>
      <c r="BA23" s="12"/>
      <c r="BB23" s="12"/>
      <c r="BC23" s="12"/>
      <c r="BD23" s="12"/>
      <c r="BE23" s="12"/>
      <c r="BF23" s="12"/>
      <c r="BG23" s="12"/>
      <c r="BH23" s="12"/>
      <c r="BI23" s="12"/>
      <c r="BJ23" s="12"/>
      <c r="BK23" s="12"/>
      <c r="BL23" s="12"/>
      <c r="BM23" s="12"/>
      <c r="BN23" s="12"/>
      <c r="BO23" s="12"/>
      <c r="BP23" s="12"/>
    </row>
    <row r="24" spans="1:68" ht="22.5" customHeight="1" x14ac:dyDescent="0.2">
      <c r="A24" s="1174">
        <v>9</v>
      </c>
      <c r="B24" s="1177" t="s">
        <v>218</v>
      </c>
      <c r="C24" s="1177"/>
      <c r="D24" s="1177"/>
      <c r="E24" s="1178">
        <f>COUNTIF(H24:AU24,"x")*6</f>
        <v>240</v>
      </c>
      <c r="F24" s="1179">
        <f>(SUM(H25:AU25))*6</f>
        <v>1920</v>
      </c>
      <c r="G24" s="1180">
        <f>F24/$F$40</f>
        <v>0.24521072796934865</v>
      </c>
      <c r="H24" s="19" t="s">
        <v>209</v>
      </c>
      <c r="I24" s="19" t="s">
        <v>209</v>
      </c>
      <c r="J24" s="19" t="s">
        <v>209</v>
      </c>
      <c r="K24" s="19" t="s">
        <v>209</v>
      </c>
      <c r="L24" s="19" t="s">
        <v>209</v>
      </c>
      <c r="M24" s="19" t="s">
        <v>209</v>
      </c>
      <c r="N24" s="19" t="s">
        <v>209</v>
      </c>
      <c r="O24" s="19" t="s">
        <v>209</v>
      </c>
      <c r="P24" s="19" t="s">
        <v>209</v>
      </c>
      <c r="Q24" s="19" t="s">
        <v>209</v>
      </c>
      <c r="R24" s="19" t="s">
        <v>209</v>
      </c>
      <c r="S24" s="19" t="s">
        <v>209</v>
      </c>
      <c r="T24" s="19" t="s">
        <v>209</v>
      </c>
      <c r="U24" s="19" t="s">
        <v>209</v>
      </c>
      <c r="V24" s="19" t="s">
        <v>209</v>
      </c>
      <c r="W24" s="19" t="s">
        <v>209</v>
      </c>
      <c r="X24" s="19" t="s">
        <v>209</v>
      </c>
      <c r="Y24" s="19" t="s">
        <v>209</v>
      </c>
      <c r="Z24" s="19" t="s">
        <v>209</v>
      </c>
      <c r="AA24" s="19" t="s">
        <v>209</v>
      </c>
      <c r="AB24" s="19" t="s">
        <v>209</v>
      </c>
      <c r="AC24" s="19" t="s">
        <v>209</v>
      </c>
      <c r="AD24" s="19" t="s">
        <v>209</v>
      </c>
      <c r="AE24" s="19" t="s">
        <v>209</v>
      </c>
      <c r="AF24" s="19" t="s">
        <v>209</v>
      </c>
      <c r="AG24" s="19" t="s">
        <v>209</v>
      </c>
      <c r="AH24" s="19" t="s">
        <v>209</v>
      </c>
      <c r="AI24" s="19" t="s">
        <v>209</v>
      </c>
      <c r="AJ24" s="19" t="s">
        <v>209</v>
      </c>
      <c r="AK24" s="19" t="s">
        <v>209</v>
      </c>
      <c r="AL24" s="19" t="s">
        <v>209</v>
      </c>
      <c r="AM24" s="19" t="s">
        <v>209</v>
      </c>
      <c r="AN24" s="19" t="s">
        <v>209</v>
      </c>
      <c r="AO24" s="19" t="s">
        <v>209</v>
      </c>
      <c r="AP24" s="19" t="s">
        <v>209</v>
      </c>
      <c r="AQ24" s="19" t="s">
        <v>209</v>
      </c>
      <c r="AR24" s="19" t="s">
        <v>209</v>
      </c>
      <c r="AS24" s="19" t="s">
        <v>209</v>
      </c>
      <c r="AT24" s="19" t="s">
        <v>209</v>
      </c>
      <c r="AU24" s="19" t="s">
        <v>209</v>
      </c>
      <c r="AV24" s="1189"/>
      <c r="AW24" s="1189"/>
      <c r="AX24" s="12"/>
      <c r="AY24" s="12"/>
      <c r="AZ24" s="12"/>
      <c r="BA24" s="12"/>
      <c r="BB24" s="12"/>
      <c r="BC24" s="12"/>
      <c r="BD24" s="12"/>
      <c r="BE24" s="12"/>
      <c r="BF24" s="12"/>
      <c r="BG24" s="12"/>
      <c r="BH24" s="12"/>
      <c r="BI24" s="12"/>
      <c r="BJ24" s="12"/>
      <c r="BK24" s="12"/>
      <c r="BL24" s="12"/>
      <c r="BM24" s="12"/>
      <c r="BN24" s="12"/>
      <c r="BO24" s="12"/>
      <c r="BP24" s="12"/>
    </row>
    <row r="25" spans="1:68" ht="22.5" customHeight="1" x14ac:dyDescent="0.2">
      <c r="A25" s="1174"/>
      <c r="B25" s="1177"/>
      <c r="C25" s="1177"/>
      <c r="D25" s="1177"/>
      <c r="E25" s="1178"/>
      <c r="F25" s="1179"/>
      <c r="G25" s="1180"/>
      <c r="H25" s="18">
        <v>8</v>
      </c>
      <c r="I25" s="18">
        <v>8</v>
      </c>
      <c r="J25" s="18">
        <v>8</v>
      </c>
      <c r="K25" s="18">
        <v>8</v>
      </c>
      <c r="L25" s="18">
        <v>8</v>
      </c>
      <c r="M25" s="18">
        <v>8</v>
      </c>
      <c r="N25" s="18">
        <v>8</v>
      </c>
      <c r="O25" s="18">
        <v>8</v>
      </c>
      <c r="P25" s="18">
        <v>8</v>
      </c>
      <c r="Q25" s="18">
        <v>8</v>
      </c>
      <c r="R25" s="18">
        <v>8</v>
      </c>
      <c r="S25" s="18">
        <v>8</v>
      </c>
      <c r="T25" s="18">
        <v>8</v>
      </c>
      <c r="U25" s="18">
        <v>8</v>
      </c>
      <c r="V25" s="18">
        <v>8</v>
      </c>
      <c r="W25" s="18">
        <v>8</v>
      </c>
      <c r="X25" s="18">
        <v>8</v>
      </c>
      <c r="Y25" s="18">
        <v>8</v>
      </c>
      <c r="Z25" s="18">
        <v>8</v>
      </c>
      <c r="AA25" s="18">
        <v>8</v>
      </c>
      <c r="AB25" s="18">
        <v>8</v>
      </c>
      <c r="AC25" s="18">
        <v>8</v>
      </c>
      <c r="AD25" s="18">
        <v>8</v>
      </c>
      <c r="AE25" s="18">
        <v>8</v>
      </c>
      <c r="AF25" s="18">
        <v>8</v>
      </c>
      <c r="AG25" s="18">
        <v>8</v>
      </c>
      <c r="AH25" s="18">
        <v>8</v>
      </c>
      <c r="AI25" s="18">
        <v>8</v>
      </c>
      <c r="AJ25" s="18">
        <v>8</v>
      </c>
      <c r="AK25" s="18">
        <v>8</v>
      </c>
      <c r="AL25" s="18">
        <v>8</v>
      </c>
      <c r="AM25" s="18">
        <v>8</v>
      </c>
      <c r="AN25" s="18">
        <v>8</v>
      </c>
      <c r="AO25" s="18">
        <v>8</v>
      </c>
      <c r="AP25" s="18">
        <v>8</v>
      </c>
      <c r="AQ25" s="18">
        <v>8</v>
      </c>
      <c r="AR25" s="18">
        <v>8</v>
      </c>
      <c r="AS25" s="18">
        <v>8</v>
      </c>
      <c r="AT25" s="18">
        <v>8</v>
      </c>
      <c r="AU25" s="18">
        <v>8</v>
      </c>
      <c r="AV25" s="1189"/>
      <c r="AW25" s="1189"/>
      <c r="AX25" s="12"/>
      <c r="AY25" s="12"/>
      <c r="AZ25" s="12"/>
      <c r="BA25" s="12"/>
      <c r="BB25" s="12"/>
      <c r="BC25" s="12"/>
      <c r="BD25" s="12"/>
      <c r="BE25" s="12"/>
      <c r="BF25" s="12"/>
      <c r="BG25" s="12"/>
      <c r="BH25" s="12"/>
      <c r="BI25" s="12"/>
      <c r="BJ25" s="12"/>
      <c r="BK25" s="12"/>
      <c r="BL25" s="12"/>
      <c r="BM25" s="12"/>
      <c r="BN25" s="12"/>
      <c r="BO25" s="12"/>
      <c r="BP25" s="12"/>
    </row>
    <row r="26" spans="1:68" ht="22.5" customHeight="1" x14ac:dyDescent="0.2">
      <c r="A26" s="1174">
        <v>10</v>
      </c>
      <c r="B26" s="1177" t="s">
        <v>219</v>
      </c>
      <c r="C26" s="1177"/>
      <c r="D26" s="1177"/>
      <c r="E26" s="1178">
        <f>COUNTIF(H26:AU26,"x")*6</f>
        <v>240</v>
      </c>
      <c r="F26" s="1179">
        <f>(SUM(H27:AU27))*6</f>
        <v>1200</v>
      </c>
      <c r="G26" s="1180">
        <f>F26/$F$40</f>
        <v>0.1532567049808429</v>
      </c>
      <c r="H26" s="19" t="s">
        <v>209</v>
      </c>
      <c r="I26" s="19" t="s">
        <v>209</v>
      </c>
      <c r="J26" s="19" t="s">
        <v>209</v>
      </c>
      <c r="K26" s="19" t="s">
        <v>209</v>
      </c>
      <c r="L26" s="19" t="s">
        <v>209</v>
      </c>
      <c r="M26" s="19" t="s">
        <v>209</v>
      </c>
      <c r="N26" s="19" t="s">
        <v>209</v>
      </c>
      <c r="O26" s="19" t="s">
        <v>209</v>
      </c>
      <c r="P26" s="19" t="s">
        <v>209</v>
      </c>
      <c r="Q26" s="19" t="s">
        <v>209</v>
      </c>
      <c r="R26" s="19" t="s">
        <v>209</v>
      </c>
      <c r="S26" s="19" t="s">
        <v>209</v>
      </c>
      <c r="T26" s="19" t="s">
        <v>209</v>
      </c>
      <c r="U26" s="19" t="s">
        <v>209</v>
      </c>
      <c r="V26" s="19" t="s">
        <v>209</v>
      </c>
      <c r="W26" s="19" t="s">
        <v>209</v>
      </c>
      <c r="X26" s="19" t="s">
        <v>209</v>
      </c>
      <c r="Y26" s="19" t="s">
        <v>209</v>
      </c>
      <c r="Z26" s="19" t="s">
        <v>209</v>
      </c>
      <c r="AA26" s="19" t="s">
        <v>209</v>
      </c>
      <c r="AB26" s="19" t="s">
        <v>209</v>
      </c>
      <c r="AC26" s="19" t="s">
        <v>209</v>
      </c>
      <c r="AD26" s="19" t="s">
        <v>209</v>
      </c>
      <c r="AE26" s="19" t="s">
        <v>209</v>
      </c>
      <c r="AF26" s="19" t="s">
        <v>209</v>
      </c>
      <c r="AG26" s="19" t="s">
        <v>209</v>
      </c>
      <c r="AH26" s="19" t="s">
        <v>209</v>
      </c>
      <c r="AI26" s="19" t="s">
        <v>209</v>
      </c>
      <c r="AJ26" s="19" t="s">
        <v>209</v>
      </c>
      <c r="AK26" s="19" t="s">
        <v>209</v>
      </c>
      <c r="AL26" s="19" t="s">
        <v>209</v>
      </c>
      <c r="AM26" s="19" t="s">
        <v>209</v>
      </c>
      <c r="AN26" s="19" t="s">
        <v>209</v>
      </c>
      <c r="AO26" s="19" t="s">
        <v>209</v>
      </c>
      <c r="AP26" s="19" t="s">
        <v>209</v>
      </c>
      <c r="AQ26" s="19" t="s">
        <v>209</v>
      </c>
      <c r="AR26" s="19" t="s">
        <v>209</v>
      </c>
      <c r="AS26" s="19" t="s">
        <v>209</v>
      </c>
      <c r="AT26" s="19" t="s">
        <v>209</v>
      </c>
      <c r="AU26" s="19" t="s">
        <v>209</v>
      </c>
      <c r="AV26" s="1189"/>
      <c r="AW26" s="1189"/>
      <c r="AX26" s="12"/>
      <c r="AY26" s="12"/>
      <c r="AZ26" s="12"/>
      <c r="BA26" s="12"/>
      <c r="BB26" s="12"/>
      <c r="BC26" s="12"/>
      <c r="BD26" s="12"/>
      <c r="BE26" s="12"/>
      <c r="BF26" s="12"/>
      <c r="BG26" s="12"/>
      <c r="BH26" s="12"/>
      <c r="BI26" s="12"/>
      <c r="BJ26" s="12"/>
      <c r="BK26" s="12"/>
      <c r="BL26" s="12"/>
      <c r="BM26" s="12"/>
      <c r="BN26" s="12"/>
      <c r="BO26" s="12"/>
      <c r="BP26" s="12"/>
    </row>
    <row r="27" spans="1:68" ht="22.5" customHeight="1" x14ac:dyDescent="0.2">
      <c r="A27" s="1174"/>
      <c r="B27" s="1177"/>
      <c r="C27" s="1177"/>
      <c r="D27" s="1177"/>
      <c r="E27" s="1178"/>
      <c r="F27" s="1179"/>
      <c r="G27" s="1180"/>
      <c r="H27" s="18">
        <v>5</v>
      </c>
      <c r="I27" s="18">
        <v>5</v>
      </c>
      <c r="J27" s="18">
        <v>5</v>
      </c>
      <c r="K27" s="18">
        <v>5</v>
      </c>
      <c r="L27" s="18">
        <v>5</v>
      </c>
      <c r="M27" s="18">
        <v>5</v>
      </c>
      <c r="N27" s="18">
        <v>5</v>
      </c>
      <c r="O27" s="18">
        <v>5</v>
      </c>
      <c r="P27" s="18">
        <v>5</v>
      </c>
      <c r="Q27" s="18">
        <v>5</v>
      </c>
      <c r="R27" s="18">
        <v>5</v>
      </c>
      <c r="S27" s="18">
        <v>5</v>
      </c>
      <c r="T27" s="18">
        <v>5</v>
      </c>
      <c r="U27" s="18">
        <v>5</v>
      </c>
      <c r="V27" s="18">
        <v>5</v>
      </c>
      <c r="W27" s="18">
        <v>5</v>
      </c>
      <c r="X27" s="18">
        <v>5</v>
      </c>
      <c r="Y27" s="18">
        <v>5</v>
      </c>
      <c r="Z27" s="18">
        <v>5</v>
      </c>
      <c r="AA27" s="18">
        <v>5</v>
      </c>
      <c r="AB27" s="18">
        <v>5</v>
      </c>
      <c r="AC27" s="18">
        <v>5</v>
      </c>
      <c r="AD27" s="18">
        <v>5</v>
      </c>
      <c r="AE27" s="18">
        <v>5</v>
      </c>
      <c r="AF27" s="18">
        <v>5</v>
      </c>
      <c r="AG27" s="18">
        <v>5</v>
      </c>
      <c r="AH27" s="18">
        <v>5</v>
      </c>
      <c r="AI27" s="18">
        <v>5</v>
      </c>
      <c r="AJ27" s="18">
        <v>5</v>
      </c>
      <c r="AK27" s="18">
        <v>5</v>
      </c>
      <c r="AL27" s="18">
        <v>5</v>
      </c>
      <c r="AM27" s="18">
        <v>5</v>
      </c>
      <c r="AN27" s="18">
        <v>5</v>
      </c>
      <c r="AO27" s="18">
        <v>5</v>
      </c>
      <c r="AP27" s="18">
        <v>5</v>
      </c>
      <c r="AQ27" s="18">
        <v>5</v>
      </c>
      <c r="AR27" s="18">
        <v>5</v>
      </c>
      <c r="AS27" s="18">
        <v>5</v>
      </c>
      <c r="AT27" s="18">
        <v>5</v>
      </c>
      <c r="AU27" s="18">
        <v>5</v>
      </c>
      <c r="AV27" s="1189"/>
      <c r="AW27" s="1189"/>
      <c r="AX27" s="12"/>
      <c r="AY27" s="12"/>
      <c r="AZ27" s="12"/>
      <c r="BA27" s="12"/>
      <c r="BB27" s="12"/>
      <c r="BC27" s="12"/>
      <c r="BD27" s="12"/>
      <c r="BE27" s="12"/>
      <c r="BF27" s="12"/>
      <c r="BG27" s="12"/>
      <c r="BH27" s="12"/>
      <c r="BI27" s="12"/>
      <c r="BJ27" s="12"/>
      <c r="BK27" s="12"/>
      <c r="BL27" s="12"/>
      <c r="BM27" s="12"/>
      <c r="BN27" s="12"/>
      <c r="BO27" s="12"/>
      <c r="BP27" s="12"/>
    </row>
    <row r="28" spans="1:68" ht="22.5" customHeight="1" x14ac:dyDescent="0.2">
      <c r="A28" s="1174">
        <v>11</v>
      </c>
      <c r="B28" s="1177" t="s">
        <v>220</v>
      </c>
      <c r="C28" s="1177"/>
      <c r="D28" s="1177"/>
      <c r="E28" s="1178">
        <f>COUNTIF(H28:AU28,"x")*6</f>
        <v>240</v>
      </c>
      <c r="F28" s="1179">
        <f>(SUM(H29:AU29))*6</f>
        <v>480</v>
      </c>
      <c r="G28" s="1180">
        <f>F28/$F$40</f>
        <v>6.1302681992337162E-2</v>
      </c>
      <c r="H28" s="19" t="s">
        <v>209</v>
      </c>
      <c r="I28" s="19" t="s">
        <v>209</v>
      </c>
      <c r="J28" s="19" t="s">
        <v>209</v>
      </c>
      <c r="K28" s="19" t="s">
        <v>209</v>
      </c>
      <c r="L28" s="19" t="s">
        <v>209</v>
      </c>
      <c r="M28" s="19" t="s">
        <v>209</v>
      </c>
      <c r="N28" s="19" t="s">
        <v>209</v>
      </c>
      <c r="O28" s="19" t="s">
        <v>209</v>
      </c>
      <c r="P28" s="19" t="s">
        <v>209</v>
      </c>
      <c r="Q28" s="19" t="s">
        <v>209</v>
      </c>
      <c r="R28" s="19" t="s">
        <v>209</v>
      </c>
      <c r="S28" s="19" t="s">
        <v>209</v>
      </c>
      <c r="T28" s="19" t="s">
        <v>209</v>
      </c>
      <c r="U28" s="19" t="s">
        <v>209</v>
      </c>
      <c r="V28" s="19" t="s">
        <v>209</v>
      </c>
      <c r="W28" s="19" t="s">
        <v>209</v>
      </c>
      <c r="X28" s="19" t="s">
        <v>209</v>
      </c>
      <c r="Y28" s="19" t="s">
        <v>209</v>
      </c>
      <c r="Z28" s="19" t="s">
        <v>209</v>
      </c>
      <c r="AA28" s="19" t="s">
        <v>209</v>
      </c>
      <c r="AB28" s="19" t="s">
        <v>209</v>
      </c>
      <c r="AC28" s="19" t="s">
        <v>209</v>
      </c>
      <c r="AD28" s="19" t="s">
        <v>209</v>
      </c>
      <c r="AE28" s="19" t="s">
        <v>209</v>
      </c>
      <c r="AF28" s="19" t="s">
        <v>209</v>
      </c>
      <c r="AG28" s="19" t="s">
        <v>209</v>
      </c>
      <c r="AH28" s="19" t="s">
        <v>209</v>
      </c>
      <c r="AI28" s="19" t="s">
        <v>209</v>
      </c>
      <c r="AJ28" s="19" t="s">
        <v>209</v>
      </c>
      <c r="AK28" s="19" t="s">
        <v>209</v>
      </c>
      <c r="AL28" s="19" t="s">
        <v>209</v>
      </c>
      <c r="AM28" s="19" t="s">
        <v>209</v>
      </c>
      <c r="AN28" s="19" t="s">
        <v>209</v>
      </c>
      <c r="AO28" s="19" t="s">
        <v>209</v>
      </c>
      <c r="AP28" s="19" t="s">
        <v>209</v>
      </c>
      <c r="AQ28" s="19" t="s">
        <v>209</v>
      </c>
      <c r="AR28" s="19" t="s">
        <v>209</v>
      </c>
      <c r="AS28" s="19" t="s">
        <v>209</v>
      </c>
      <c r="AT28" s="19" t="s">
        <v>209</v>
      </c>
      <c r="AU28" s="19" t="s">
        <v>209</v>
      </c>
      <c r="AV28" s="1189"/>
      <c r="AW28" s="1189"/>
      <c r="AX28" s="12"/>
      <c r="AY28" s="12"/>
      <c r="AZ28" s="12"/>
      <c r="BA28" s="12"/>
      <c r="BB28" s="12"/>
      <c r="BC28" s="12"/>
      <c r="BD28" s="12"/>
      <c r="BE28" s="12"/>
      <c r="BF28" s="12"/>
      <c r="BG28" s="12"/>
      <c r="BH28" s="12"/>
      <c r="BI28" s="12"/>
      <c r="BJ28" s="12"/>
      <c r="BK28" s="12"/>
      <c r="BL28" s="12"/>
      <c r="BM28" s="12"/>
      <c r="BN28" s="12"/>
      <c r="BO28" s="12"/>
      <c r="BP28" s="12"/>
    </row>
    <row r="29" spans="1:68" ht="22.5" customHeight="1" x14ac:dyDescent="0.2">
      <c r="A29" s="1174"/>
      <c r="B29" s="1177"/>
      <c r="C29" s="1177"/>
      <c r="D29" s="1177"/>
      <c r="E29" s="1178"/>
      <c r="F29" s="1179"/>
      <c r="G29" s="1180"/>
      <c r="H29" s="18">
        <v>2</v>
      </c>
      <c r="I29" s="18">
        <v>2</v>
      </c>
      <c r="J29" s="18">
        <v>2</v>
      </c>
      <c r="K29" s="18">
        <v>2</v>
      </c>
      <c r="L29" s="18">
        <v>2</v>
      </c>
      <c r="M29" s="18">
        <v>2</v>
      </c>
      <c r="N29" s="18">
        <v>2</v>
      </c>
      <c r="O29" s="18">
        <v>2</v>
      </c>
      <c r="P29" s="18">
        <v>2</v>
      </c>
      <c r="Q29" s="18">
        <v>2</v>
      </c>
      <c r="R29" s="18">
        <v>2</v>
      </c>
      <c r="S29" s="18">
        <v>2</v>
      </c>
      <c r="T29" s="18">
        <v>2</v>
      </c>
      <c r="U29" s="18">
        <v>2</v>
      </c>
      <c r="V29" s="18">
        <v>2</v>
      </c>
      <c r="W29" s="18">
        <v>2</v>
      </c>
      <c r="X29" s="18">
        <v>2</v>
      </c>
      <c r="Y29" s="18">
        <v>2</v>
      </c>
      <c r="Z29" s="18">
        <v>2</v>
      </c>
      <c r="AA29" s="18">
        <v>2</v>
      </c>
      <c r="AB29" s="18">
        <v>2</v>
      </c>
      <c r="AC29" s="18">
        <v>2</v>
      </c>
      <c r="AD29" s="18">
        <v>2</v>
      </c>
      <c r="AE29" s="18">
        <v>2</v>
      </c>
      <c r="AF29" s="18">
        <v>2</v>
      </c>
      <c r="AG29" s="18">
        <v>2</v>
      </c>
      <c r="AH29" s="18">
        <v>2</v>
      </c>
      <c r="AI29" s="18">
        <v>2</v>
      </c>
      <c r="AJ29" s="18">
        <v>2</v>
      </c>
      <c r="AK29" s="18">
        <v>2</v>
      </c>
      <c r="AL29" s="18">
        <v>2</v>
      </c>
      <c r="AM29" s="18">
        <v>2</v>
      </c>
      <c r="AN29" s="18">
        <v>2</v>
      </c>
      <c r="AO29" s="18">
        <v>2</v>
      </c>
      <c r="AP29" s="18">
        <v>2</v>
      </c>
      <c r="AQ29" s="18">
        <v>2</v>
      </c>
      <c r="AR29" s="18">
        <v>2</v>
      </c>
      <c r="AS29" s="18">
        <v>2</v>
      </c>
      <c r="AT29" s="18">
        <v>2</v>
      </c>
      <c r="AU29" s="18">
        <v>2</v>
      </c>
      <c r="AV29" s="1189"/>
      <c r="AW29" s="1189"/>
      <c r="AX29" s="12"/>
      <c r="AY29" s="12"/>
      <c r="AZ29" s="12"/>
      <c r="BA29" s="12"/>
      <c r="BB29" s="12"/>
      <c r="BC29" s="12"/>
      <c r="BD29" s="12"/>
      <c r="BE29" s="12"/>
      <c r="BF29" s="12"/>
      <c r="BG29" s="12"/>
      <c r="BH29" s="12"/>
      <c r="BI29" s="12"/>
      <c r="BJ29" s="12"/>
      <c r="BK29" s="12"/>
      <c r="BL29" s="12"/>
      <c r="BM29" s="12"/>
      <c r="BN29" s="12"/>
      <c r="BO29" s="12"/>
      <c r="BP29" s="12"/>
    </row>
    <row r="30" spans="1:68" ht="22.5" customHeight="1" x14ac:dyDescent="0.2">
      <c r="A30" s="1174">
        <v>12</v>
      </c>
      <c r="B30" s="1177" t="s">
        <v>221</v>
      </c>
      <c r="C30" s="1177"/>
      <c r="D30" s="1177"/>
      <c r="E30" s="1178">
        <f>COUNTIF(H30:AU30,"x")*6</f>
        <v>120</v>
      </c>
      <c r="F30" s="1179">
        <f>(SUM(H31:AU31))*6</f>
        <v>720</v>
      </c>
      <c r="G30" s="1180">
        <f>F30/$F$40</f>
        <v>9.1954022988505746E-2</v>
      </c>
      <c r="H30" s="19" t="s">
        <v>209</v>
      </c>
      <c r="I30" s="19" t="s">
        <v>209</v>
      </c>
      <c r="J30" s="19" t="s">
        <v>209</v>
      </c>
      <c r="K30" s="19" t="s">
        <v>209</v>
      </c>
      <c r="L30" s="19" t="s">
        <v>209</v>
      </c>
      <c r="M30" s="19"/>
      <c r="N30" s="19"/>
      <c r="O30" s="19"/>
      <c r="P30" s="19"/>
      <c r="Q30" s="19"/>
      <c r="R30" s="19"/>
      <c r="S30" s="19"/>
      <c r="T30" s="19"/>
      <c r="U30" s="19"/>
      <c r="V30" s="19"/>
      <c r="W30" s="19" t="s">
        <v>209</v>
      </c>
      <c r="X30" s="19" t="s">
        <v>209</v>
      </c>
      <c r="Y30" s="19" t="s">
        <v>209</v>
      </c>
      <c r="Z30" s="19" t="s">
        <v>209</v>
      </c>
      <c r="AA30" s="19" t="s">
        <v>209</v>
      </c>
      <c r="AB30" s="19"/>
      <c r="AC30" s="19"/>
      <c r="AD30" s="19"/>
      <c r="AE30" s="19"/>
      <c r="AF30" s="19"/>
      <c r="AG30" s="19" t="s">
        <v>209</v>
      </c>
      <c r="AH30" s="19" t="s">
        <v>209</v>
      </c>
      <c r="AI30" s="19" t="s">
        <v>209</v>
      </c>
      <c r="AJ30" s="19" t="s">
        <v>209</v>
      </c>
      <c r="AK30" s="19" t="s">
        <v>209</v>
      </c>
      <c r="AL30" s="19"/>
      <c r="AM30" s="19"/>
      <c r="AN30" s="19"/>
      <c r="AO30" s="19"/>
      <c r="AP30" s="19"/>
      <c r="AQ30" s="19" t="s">
        <v>209</v>
      </c>
      <c r="AR30" s="19" t="s">
        <v>209</v>
      </c>
      <c r="AS30" s="19" t="s">
        <v>209</v>
      </c>
      <c r="AT30" s="19" t="s">
        <v>209</v>
      </c>
      <c r="AU30" s="19" t="s">
        <v>209</v>
      </c>
      <c r="AV30" s="1189"/>
      <c r="AW30" s="1189"/>
      <c r="AX30" s="12"/>
      <c r="AY30" s="12"/>
      <c r="AZ30" s="12"/>
      <c r="BA30" s="12"/>
      <c r="BB30" s="12"/>
      <c r="BC30" s="12"/>
      <c r="BD30" s="12"/>
      <c r="BE30" s="12"/>
      <c r="BF30" s="12"/>
      <c r="BG30" s="12"/>
      <c r="BH30" s="12"/>
      <c r="BI30" s="12"/>
      <c r="BJ30" s="12"/>
      <c r="BK30" s="12"/>
      <c r="BL30" s="12"/>
      <c r="BM30" s="12"/>
      <c r="BN30" s="12"/>
      <c r="BO30" s="12"/>
      <c r="BP30" s="12"/>
    </row>
    <row r="31" spans="1:68" ht="22.5" customHeight="1" x14ac:dyDescent="0.2">
      <c r="A31" s="1174"/>
      <c r="B31" s="1177"/>
      <c r="C31" s="1177"/>
      <c r="D31" s="1177"/>
      <c r="E31" s="1178"/>
      <c r="F31" s="1179"/>
      <c r="G31" s="1180"/>
      <c r="H31" s="18">
        <v>6</v>
      </c>
      <c r="I31" s="18">
        <v>6</v>
      </c>
      <c r="J31" s="18">
        <v>6</v>
      </c>
      <c r="K31" s="18">
        <v>6</v>
      </c>
      <c r="L31" s="18">
        <v>6</v>
      </c>
      <c r="M31" s="18"/>
      <c r="N31" s="18"/>
      <c r="O31" s="18"/>
      <c r="P31" s="18"/>
      <c r="Q31" s="18"/>
      <c r="R31" s="18"/>
      <c r="S31" s="18"/>
      <c r="T31" s="18"/>
      <c r="U31" s="18"/>
      <c r="V31" s="18"/>
      <c r="W31" s="18">
        <v>6</v>
      </c>
      <c r="X31" s="18">
        <v>6</v>
      </c>
      <c r="Y31" s="18">
        <v>6</v>
      </c>
      <c r="Z31" s="18">
        <v>6</v>
      </c>
      <c r="AA31" s="18">
        <v>6</v>
      </c>
      <c r="AB31" s="18"/>
      <c r="AC31" s="18"/>
      <c r="AD31" s="18"/>
      <c r="AE31" s="18"/>
      <c r="AF31" s="18"/>
      <c r="AG31" s="18">
        <v>6</v>
      </c>
      <c r="AH31" s="18">
        <v>6</v>
      </c>
      <c r="AI31" s="18">
        <v>6</v>
      </c>
      <c r="AJ31" s="18">
        <v>6</v>
      </c>
      <c r="AK31" s="18">
        <v>6</v>
      </c>
      <c r="AL31" s="18"/>
      <c r="AM31" s="18"/>
      <c r="AN31" s="18"/>
      <c r="AO31" s="18"/>
      <c r="AP31" s="18"/>
      <c r="AQ31" s="18">
        <v>6</v>
      </c>
      <c r="AR31" s="18">
        <v>6</v>
      </c>
      <c r="AS31" s="18">
        <v>6</v>
      </c>
      <c r="AT31" s="18">
        <v>6</v>
      </c>
      <c r="AU31" s="18">
        <v>6</v>
      </c>
      <c r="AV31" s="1189"/>
      <c r="AW31" s="1189"/>
      <c r="AX31" s="12"/>
      <c r="AY31" s="12"/>
      <c r="AZ31" s="12"/>
      <c r="BA31" s="12"/>
      <c r="BB31" s="12"/>
      <c r="BC31" s="12"/>
      <c r="BD31" s="12"/>
      <c r="BE31" s="12"/>
      <c r="BF31" s="12"/>
      <c r="BG31" s="12"/>
      <c r="BH31" s="12"/>
      <c r="BI31" s="12"/>
      <c r="BJ31" s="12"/>
      <c r="BK31" s="12"/>
      <c r="BL31" s="12"/>
      <c r="BM31" s="12"/>
      <c r="BN31" s="12"/>
      <c r="BO31" s="12"/>
      <c r="BP31" s="12"/>
    </row>
    <row r="32" spans="1:68" ht="22.5" customHeight="1" x14ac:dyDescent="0.2">
      <c r="A32" s="1174">
        <v>13</v>
      </c>
      <c r="B32" s="1177" t="s">
        <v>222</v>
      </c>
      <c r="C32" s="1177"/>
      <c r="D32" s="1177"/>
      <c r="E32" s="1178">
        <f>COUNTIF(H32:AU32,"x")*6</f>
        <v>240</v>
      </c>
      <c r="F32" s="1179">
        <f>(SUM(H33:AU33))*6</f>
        <v>240</v>
      </c>
      <c r="G32" s="1180">
        <f>F32/$F$40</f>
        <v>3.0651340996168581E-2</v>
      </c>
      <c r="H32" s="19" t="s">
        <v>209</v>
      </c>
      <c r="I32" s="19" t="s">
        <v>209</v>
      </c>
      <c r="J32" s="19" t="s">
        <v>209</v>
      </c>
      <c r="K32" s="19" t="s">
        <v>209</v>
      </c>
      <c r="L32" s="19" t="s">
        <v>209</v>
      </c>
      <c r="M32" s="19" t="s">
        <v>209</v>
      </c>
      <c r="N32" s="19" t="s">
        <v>209</v>
      </c>
      <c r="O32" s="19" t="s">
        <v>209</v>
      </c>
      <c r="P32" s="19" t="s">
        <v>209</v>
      </c>
      <c r="Q32" s="19" t="s">
        <v>209</v>
      </c>
      <c r="R32" s="19" t="s">
        <v>209</v>
      </c>
      <c r="S32" s="19" t="s">
        <v>209</v>
      </c>
      <c r="T32" s="19" t="s">
        <v>209</v>
      </c>
      <c r="U32" s="19" t="s">
        <v>209</v>
      </c>
      <c r="V32" s="19" t="s">
        <v>209</v>
      </c>
      <c r="W32" s="19" t="s">
        <v>209</v>
      </c>
      <c r="X32" s="19" t="s">
        <v>209</v>
      </c>
      <c r="Y32" s="19" t="s">
        <v>209</v>
      </c>
      <c r="Z32" s="19" t="s">
        <v>209</v>
      </c>
      <c r="AA32" s="19" t="s">
        <v>209</v>
      </c>
      <c r="AB32" s="19" t="s">
        <v>209</v>
      </c>
      <c r="AC32" s="19" t="s">
        <v>209</v>
      </c>
      <c r="AD32" s="19" t="s">
        <v>209</v>
      </c>
      <c r="AE32" s="19" t="s">
        <v>209</v>
      </c>
      <c r="AF32" s="19" t="s">
        <v>209</v>
      </c>
      <c r="AG32" s="19" t="s">
        <v>209</v>
      </c>
      <c r="AH32" s="19" t="s">
        <v>209</v>
      </c>
      <c r="AI32" s="19" t="s">
        <v>209</v>
      </c>
      <c r="AJ32" s="19" t="s">
        <v>209</v>
      </c>
      <c r="AK32" s="19" t="s">
        <v>209</v>
      </c>
      <c r="AL32" s="19" t="s">
        <v>209</v>
      </c>
      <c r="AM32" s="19" t="s">
        <v>209</v>
      </c>
      <c r="AN32" s="19" t="s">
        <v>209</v>
      </c>
      <c r="AO32" s="19" t="s">
        <v>209</v>
      </c>
      <c r="AP32" s="19" t="s">
        <v>209</v>
      </c>
      <c r="AQ32" s="19" t="s">
        <v>209</v>
      </c>
      <c r="AR32" s="19" t="s">
        <v>209</v>
      </c>
      <c r="AS32" s="19" t="s">
        <v>209</v>
      </c>
      <c r="AT32" s="19" t="s">
        <v>209</v>
      </c>
      <c r="AU32" s="19" t="s">
        <v>209</v>
      </c>
      <c r="AV32" s="1189"/>
      <c r="AW32" s="1189"/>
      <c r="AX32" s="12"/>
      <c r="AY32" s="12"/>
      <c r="AZ32" s="12"/>
      <c r="BA32" s="12"/>
      <c r="BB32" s="12"/>
      <c r="BC32" s="12"/>
      <c r="BD32" s="12"/>
      <c r="BE32" s="12"/>
      <c r="BF32" s="12"/>
      <c r="BG32" s="12"/>
      <c r="BH32" s="12"/>
      <c r="BI32" s="12"/>
      <c r="BJ32" s="12"/>
      <c r="BK32" s="12"/>
      <c r="BL32" s="12"/>
      <c r="BM32" s="12"/>
      <c r="BN32" s="12"/>
      <c r="BO32" s="12"/>
      <c r="BP32" s="12"/>
    </row>
    <row r="33" spans="1:68" ht="22.5" customHeight="1" x14ac:dyDescent="0.2">
      <c r="A33" s="1174"/>
      <c r="B33" s="1177"/>
      <c r="C33" s="1177"/>
      <c r="D33" s="1177"/>
      <c r="E33" s="1178"/>
      <c r="F33" s="1179"/>
      <c r="G33" s="1180"/>
      <c r="H33" s="18">
        <v>1</v>
      </c>
      <c r="I33" s="18">
        <v>1</v>
      </c>
      <c r="J33" s="18">
        <v>1</v>
      </c>
      <c r="K33" s="18">
        <v>1</v>
      </c>
      <c r="L33" s="18">
        <v>1</v>
      </c>
      <c r="M33" s="18">
        <v>1</v>
      </c>
      <c r="N33" s="18">
        <v>1</v>
      </c>
      <c r="O33" s="18">
        <v>1</v>
      </c>
      <c r="P33" s="18">
        <v>1</v>
      </c>
      <c r="Q33" s="18">
        <v>1</v>
      </c>
      <c r="R33" s="18">
        <v>1</v>
      </c>
      <c r="S33" s="18">
        <v>1</v>
      </c>
      <c r="T33" s="18">
        <v>1</v>
      </c>
      <c r="U33" s="18">
        <v>1</v>
      </c>
      <c r="V33" s="18">
        <v>1</v>
      </c>
      <c r="W33" s="18">
        <v>1</v>
      </c>
      <c r="X33" s="18">
        <v>1</v>
      </c>
      <c r="Y33" s="18">
        <v>1</v>
      </c>
      <c r="Z33" s="18">
        <v>1</v>
      </c>
      <c r="AA33" s="18">
        <v>1</v>
      </c>
      <c r="AB33" s="18">
        <v>1</v>
      </c>
      <c r="AC33" s="18">
        <v>1</v>
      </c>
      <c r="AD33" s="18">
        <v>1</v>
      </c>
      <c r="AE33" s="18">
        <v>1</v>
      </c>
      <c r="AF33" s="18">
        <v>1</v>
      </c>
      <c r="AG33" s="18">
        <v>1</v>
      </c>
      <c r="AH33" s="18">
        <v>1</v>
      </c>
      <c r="AI33" s="18">
        <v>1</v>
      </c>
      <c r="AJ33" s="18">
        <v>1</v>
      </c>
      <c r="AK33" s="18">
        <v>1</v>
      </c>
      <c r="AL33" s="18">
        <v>1</v>
      </c>
      <c r="AM33" s="18">
        <v>1</v>
      </c>
      <c r="AN33" s="18">
        <v>1</v>
      </c>
      <c r="AO33" s="18">
        <v>1</v>
      </c>
      <c r="AP33" s="18">
        <v>1</v>
      </c>
      <c r="AQ33" s="18">
        <v>1</v>
      </c>
      <c r="AR33" s="18">
        <v>1</v>
      </c>
      <c r="AS33" s="18">
        <v>1</v>
      </c>
      <c r="AT33" s="18">
        <v>1</v>
      </c>
      <c r="AU33" s="18">
        <v>1</v>
      </c>
      <c r="AV33" s="1189"/>
      <c r="AW33" s="1189"/>
      <c r="AX33" s="12"/>
      <c r="AY33" s="12"/>
      <c r="AZ33" s="12"/>
      <c r="BA33" s="12"/>
      <c r="BB33" s="12"/>
      <c r="BC33" s="12"/>
      <c r="BD33" s="12"/>
      <c r="BE33" s="12"/>
      <c r="BF33" s="12"/>
      <c r="BG33" s="12"/>
      <c r="BH33" s="12"/>
      <c r="BI33" s="12"/>
      <c r="BJ33" s="12"/>
      <c r="BK33" s="12"/>
      <c r="BL33" s="12"/>
      <c r="BM33" s="12"/>
      <c r="BN33" s="12"/>
      <c r="BO33" s="12"/>
      <c r="BP33" s="12"/>
    </row>
    <row r="34" spans="1:68" ht="22.5" customHeight="1" x14ac:dyDescent="0.2">
      <c r="A34" s="1174">
        <v>14</v>
      </c>
      <c r="B34" s="1177" t="s">
        <v>223</v>
      </c>
      <c r="C34" s="1177"/>
      <c r="D34" s="1177"/>
      <c r="E34" s="1178">
        <f>COUNTIF(H34:AU34,"x")</f>
        <v>10</v>
      </c>
      <c r="F34" s="1179">
        <f>(SUM(H35:AU35))</f>
        <v>80</v>
      </c>
      <c r="G34" s="1180">
        <f>F34/$F$40</f>
        <v>1.0217113665389528E-2</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t="s">
        <v>209</v>
      </c>
      <c r="AM34" s="19" t="s">
        <v>209</v>
      </c>
      <c r="AN34" s="19" t="s">
        <v>209</v>
      </c>
      <c r="AO34" s="19" t="s">
        <v>209</v>
      </c>
      <c r="AP34" s="19" t="s">
        <v>209</v>
      </c>
      <c r="AQ34" s="19" t="s">
        <v>209</v>
      </c>
      <c r="AR34" s="19" t="s">
        <v>209</v>
      </c>
      <c r="AS34" s="19" t="s">
        <v>209</v>
      </c>
      <c r="AT34" s="19" t="s">
        <v>209</v>
      </c>
      <c r="AU34" s="19" t="s">
        <v>209</v>
      </c>
      <c r="AV34" s="1189"/>
      <c r="AW34" s="1189"/>
      <c r="AX34" s="12"/>
      <c r="AY34" s="12"/>
      <c r="AZ34" s="12"/>
      <c r="BA34" s="12"/>
      <c r="BB34" s="12"/>
      <c r="BC34" s="12"/>
      <c r="BD34" s="12"/>
      <c r="BE34" s="12"/>
      <c r="BF34" s="12"/>
      <c r="BG34" s="12"/>
      <c r="BH34" s="12"/>
      <c r="BI34" s="12"/>
      <c r="BJ34" s="12"/>
      <c r="BK34" s="12"/>
      <c r="BL34" s="12"/>
      <c r="BM34" s="12"/>
      <c r="BN34" s="12"/>
      <c r="BO34" s="12"/>
      <c r="BP34" s="12"/>
    </row>
    <row r="35" spans="1:68" ht="22.5" customHeight="1" x14ac:dyDescent="0.2">
      <c r="A35" s="1174"/>
      <c r="B35" s="1177"/>
      <c r="C35" s="1177"/>
      <c r="D35" s="1177"/>
      <c r="E35" s="1178"/>
      <c r="F35" s="1179"/>
      <c r="G35" s="1180"/>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v>8</v>
      </c>
      <c r="AM35" s="18">
        <v>8</v>
      </c>
      <c r="AN35" s="18">
        <v>8</v>
      </c>
      <c r="AO35" s="18">
        <v>8</v>
      </c>
      <c r="AP35" s="18">
        <v>8</v>
      </c>
      <c r="AQ35" s="18">
        <v>8</v>
      </c>
      <c r="AR35" s="18">
        <v>8</v>
      </c>
      <c r="AS35" s="18">
        <v>8</v>
      </c>
      <c r="AT35" s="18">
        <v>8</v>
      </c>
      <c r="AU35" s="18">
        <v>8</v>
      </c>
      <c r="AV35" s="1189"/>
      <c r="AW35" s="1189"/>
      <c r="AX35" s="12"/>
      <c r="AY35" s="12"/>
      <c r="AZ35" s="12"/>
      <c r="BA35" s="12"/>
      <c r="BB35" s="12"/>
      <c r="BC35" s="12"/>
      <c r="BD35" s="12"/>
      <c r="BE35" s="12"/>
      <c r="BF35" s="12"/>
      <c r="BG35" s="12"/>
      <c r="BH35" s="12"/>
      <c r="BI35" s="12"/>
      <c r="BJ35" s="12"/>
      <c r="BK35" s="12"/>
      <c r="BL35" s="12"/>
      <c r="BM35" s="12"/>
      <c r="BN35" s="12"/>
      <c r="BO35" s="12"/>
      <c r="BP35" s="12"/>
    </row>
    <row r="36" spans="1:68" ht="22.5" customHeight="1" x14ac:dyDescent="0.2">
      <c r="A36" s="1174">
        <v>15</v>
      </c>
      <c r="B36" s="1177" t="s">
        <v>224</v>
      </c>
      <c r="C36" s="1177"/>
      <c r="D36" s="1177"/>
      <c r="E36" s="1178">
        <f>COUNTIF(H36:AU36,"x")*6</f>
        <v>240</v>
      </c>
      <c r="F36" s="1179">
        <f>(SUM(H37:AU37))*6</f>
        <v>480</v>
      </c>
      <c r="G36" s="1180">
        <f>F36/$F$40</f>
        <v>6.1302681992337162E-2</v>
      </c>
      <c r="H36" s="18" t="s">
        <v>209</v>
      </c>
      <c r="I36" s="18" t="s">
        <v>209</v>
      </c>
      <c r="J36" s="18" t="s">
        <v>209</v>
      </c>
      <c r="K36" s="18" t="s">
        <v>209</v>
      </c>
      <c r="L36" s="18" t="s">
        <v>209</v>
      </c>
      <c r="M36" s="18" t="s">
        <v>209</v>
      </c>
      <c r="N36" s="18" t="s">
        <v>209</v>
      </c>
      <c r="O36" s="18" t="s">
        <v>209</v>
      </c>
      <c r="P36" s="18" t="s">
        <v>209</v>
      </c>
      <c r="Q36" s="18" t="s">
        <v>209</v>
      </c>
      <c r="R36" s="18" t="s">
        <v>209</v>
      </c>
      <c r="S36" s="18" t="s">
        <v>209</v>
      </c>
      <c r="T36" s="18" t="s">
        <v>209</v>
      </c>
      <c r="U36" s="18" t="s">
        <v>209</v>
      </c>
      <c r="V36" s="18" t="s">
        <v>209</v>
      </c>
      <c r="W36" s="18" t="s">
        <v>209</v>
      </c>
      <c r="X36" s="18" t="s">
        <v>209</v>
      </c>
      <c r="Y36" s="18" t="s">
        <v>209</v>
      </c>
      <c r="Z36" s="18" t="s">
        <v>209</v>
      </c>
      <c r="AA36" s="18" t="s">
        <v>209</v>
      </c>
      <c r="AB36" s="18" t="s">
        <v>209</v>
      </c>
      <c r="AC36" s="18" t="s">
        <v>209</v>
      </c>
      <c r="AD36" s="18" t="s">
        <v>209</v>
      </c>
      <c r="AE36" s="18" t="s">
        <v>209</v>
      </c>
      <c r="AF36" s="18" t="s">
        <v>209</v>
      </c>
      <c r="AG36" s="18" t="s">
        <v>209</v>
      </c>
      <c r="AH36" s="18" t="s">
        <v>209</v>
      </c>
      <c r="AI36" s="18" t="s">
        <v>209</v>
      </c>
      <c r="AJ36" s="18" t="s">
        <v>209</v>
      </c>
      <c r="AK36" s="18" t="s">
        <v>209</v>
      </c>
      <c r="AL36" s="18" t="s">
        <v>209</v>
      </c>
      <c r="AM36" s="18" t="s">
        <v>209</v>
      </c>
      <c r="AN36" s="18" t="s">
        <v>209</v>
      </c>
      <c r="AO36" s="18" t="s">
        <v>209</v>
      </c>
      <c r="AP36" s="18" t="s">
        <v>209</v>
      </c>
      <c r="AQ36" s="18" t="s">
        <v>209</v>
      </c>
      <c r="AR36" s="18" t="s">
        <v>209</v>
      </c>
      <c r="AS36" s="18" t="s">
        <v>209</v>
      </c>
      <c r="AT36" s="18" t="s">
        <v>209</v>
      </c>
      <c r="AU36" s="18" t="s">
        <v>209</v>
      </c>
      <c r="AV36" s="1189"/>
      <c r="AW36" s="1189"/>
      <c r="AX36" s="12"/>
      <c r="AY36" s="12"/>
      <c r="AZ36" s="12"/>
      <c r="BA36" s="12"/>
      <c r="BB36" s="12"/>
      <c r="BC36" s="12"/>
      <c r="BD36" s="12"/>
      <c r="BE36" s="12"/>
      <c r="BF36" s="12"/>
      <c r="BG36" s="12"/>
      <c r="BH36" s="12"/>
      <c r="BI36" s="12"/>
      <c r="BJ36" s="12"/>
      <c r="BK36" s="12"/>
      <c r="BL36" s="12"/>
      <c r="BM36" s="12"/>
      <c r="BN36" s="12"/>
      <c r="BO36" s="12"/>
      <c r="BP36" s="12"/>
    </row>
    <row r="37" spans="1:68" ht="22.5" customHeight="1" x14ac:dyDescent="0.2">
      <c r="A37" s="1174"/>
      <c r="B37" s="1177"/>
      <c r="C37" s="1177"/>
      <c r="D37" s="1177"/>
      <c r="E37" s="1178"/>
      <c r="F37" s="1179"/>
      <c r="G37" s="1180"/>
      <c r="H37" s="18">
        <v>2</v>
      </c>
      <c r="I37" s="18">
        <v>2</v>
      </c>
      <c r="J37" s="18">
        <v>2</v>
      </c>
      <c r="K37" s="18">
        <v>2</v>
      </c>
      <c r="L37" s="18">
        <v>2</v>
      </c>
      <c r="M37" s="18">
        <v>2</v>
      </c>
      <c r="N37" s="18">
        <v>2</v>
      </c>
      <c r="O37" s="18">
        <v>2</v>
      </c>
      <c r="P37" s="18">
        <v>2</v>
      </c>
      <c r="Q37" s="18">
        <v>2</v>
      </c>
      <c r="R37" s="18">
        <v>2</v>
      </c>
      <c r="S37" s="18">
        <v>2</v>
      </c>
      <c r="T37" s="18">
        <v>2</v>
      </c>
      <c r="U37" s="18">
        <v>2</v>
      </c>
      <c r="V37" s="18">
        <v>2</v>
      </c>
      <c r="W37" s="18">
        <v>2</v>
      </c>
      <c r="X37" s="18">
        <v>2</v>
      </c>
      <c r="Y37" s="18">
        <v>2</v>
      </c>
      <c r="Z37" s="18">
        <v>2</v>
      </c>
      <c r="AA37" s="18">
        <v>2</v>
      </c>
      <c r="AB37" s="18">
        <v>2</v>
      </c>
      <c r="AC37" s="18">
        <v>2</v>
      </c>
      <c r="AD37" s="18">
        <v>2</v>
      </c>
      <c r="AE37" s="18">
        <v>2</v>
      </c>
      <c r="AF37" s="18">
        <v>2</v>
      </c>
      <c r="AG37" s="18">
        <v>2</v>
      </c>
      <c r="AH37" s="18">
        <v>2</v>
      </c>
      <c r="AI37" s="18">
        <v>2</v>
      </c>
      <c r="AJ37" s="18">
        <v>2</v>
      </c>
      <c r="AK37" s="18">
        <v>2</v>
      </c>
      <c r="AL37" s="18">
        <v>2</v>
      </c>
      <c r="AM37" s="18">
        <v>2</v>
      </c>
      <c r="AN37" s="18">
        <v>2</v>
      </c>
      <c r="AO37" s="18">
        <v>2</v>
      </c>
      <c r="AP37" s="18">
        <v>2</v>
      </c>
      <c r="AQ37" s="18">
        <v>2</v>
      </c>
      <c r="AR37" s="18">
        <v>2</v>
      </c>
      <c r="AS37" s="18">
        <v>2</v>
      </c>
      <c r="AT37" s="18">
        <v>2</v>
      </c>
      <c r="AU37" s="18">
        <v>2</v>
      </c>
      <c r="AV37" s="1189"/>
      <c r="AW37" s="1189"/>
      <c r="AX37" s="12"/>
      <c r="AY37" s="12"/>
      <c r="AZ37" s="12"/>
      <c r="BA37" s="12"/>
      <c r="BB37" s="12"/>
      <c r="BC37" s="12"/>
      <c r="BD37" s="12"/>
      <c r="BE37" s="12"/>
      <c r="BF37" s="12"/>
      <c r="BG37" s="12"/>
      <c r="BH37" s="12"/>
      <c r="BI37" s="12"/>
      <c r="BJ37" s="12"/>
      <c r="BK37" s="12"/>
      <c r="BL37" s="12"/>
      <c r="BM37" s="12"/>
      <c r="BN37" s="12"/>
      <c r="BO37" s="12"/>
      <c r="BP37" s="12"/>
    </row>
    <row r="38" spans="1:68" ht="22.5" customHeight="1" x14ac:dyDescent="0.2">
      <c r="A38" s="1174">
        <v>16</v>
      </c>
      <c r="B38" s="1177" t="s">
        <v>225</v>
      </c>
      <c r="C38" s="1177"/>
      <c r="D38" s="1177"/>
      <c r="E38" s="1178">
        <f>COUNTIF(H38:AU38,"x")*6</f>
        <v>240</v>
      </c>
      <c r="F38" s="1179">
        <f>(SUM(H39:AU39))*6</f>
        <v>1920</v>
      </c>
      <c r="G38" s="1180">
        <f>F38/$F$40</f>
        <v>0.24521072796934865</v>
      </c>
      <c r="H38" s="19" t="s">
        <v>209</v>
      </c>
      <c r="I38" s="19" t="s">
        <v>209</v>
      </c>
      <c r="J38" s="19" t="s">
        <v>209</v>
      </c>
      <c r="K38" s="19" t="s">
        <v>209</v>
      </c>
      <c r="L38" s="19" t="s">
        <v>209</v>
      </c>
      <c r="M38" s="19" t="s">
        <v>209</v>
      </c>
      <c r="N38" s="19" t="s">
        <v>209</v>
      </c>
      <c r="O38" s="19" t="s">
        <v>209</v>
      </c>
      <c r="P38" s="19" t="s">
        <v>209</v>
      </c>
      <c r="Q38" s="19" t="s">
        <v>209</v>
      </c>
      <c r="R38" s="19" t="s">
        <v>209</v>
      </c>
      <c r="S38" s="19" t="s">
        <v>209</v>
      </c>
      <c r="T38" s="19" t="s">
        <v>209</v>
      </c>
      <c r="U38" s="19" t="s">
        <v>209</v>
      </c>
      <c r="V38" s="19" t="s">
        <v>209</v>
      </c>
      <c r="W38" s="19" t="s">
        <v>209</v>
      </c>
      <c r="X38" s="19" t="s">
        <v>209</v>
      </c>
      <c r="Y38" s="19" t="s">
        <v>209</v>
      </c>
      <c r="Z38" s="19" t="s">
        <v>209</v>
      </c>
      <c r="AA38" s="19" t="s">
        <v>209</v>
      </c>
      <c r="AB38" s="19" t="s">
        <v>209</v>
      </c>
      <c r="AC38" s="19" t="s">
        <v>209</v>
      </c>
      <c r="AD38" s="19" t="s">
        <v>209</v>
      </c>
      <c r="AE38" s="19" t="s">
        <v>209</v>
      </c>
      <c r="AF38" s="19" t="s">
        <v>209</v>
      </c>
      <c r="AG38" s="19" t="s">
        <v>209</v>
      </c>
      <c r="AH38" s="19" t="s">
        <v>209</v>
      </c>
      <c r="AI38" s="19" t="s">
        <v>209</v>
      </c>
      <c r="AJ38" s="19" t="s">
        <v>209</v>
      </c>
      <c r="AK38" s="19" t="s">
        <v>209</v>
      </c>
      <c r="AL38" s="19" t="s">
        <v>209</v>
      </c>
      <c r="AM38" s="19" t="s">
        <v>209</v>
      </c>
      <c r="AN38" s="19" t="s">
        <v>209</v>
      </c>
      <c r="AO38" s="19" t="s">
        <v>209</v>
      </c>
      <c r="AP38" s="19" t="s">
        <v>209</v>
      </c>
      <c r="AQ38" s="19" t="s">
        <v>209</v>
      </c>
      <c r="AR38" s="19" t="s">
        <v>209</v>
      </c>
      <c r="AS38" s="19" t="s">
        <v>209</v>
      </c>
      <c r="AT38" s="19" t="s">
        <v>209</v>
      </c>
      <c r="AU38" s="19" t="s">
        <v>209</v>
      </c>
      <c r="AV38" s="1189"/>
      <c r="AW38" s="1189"/>
      <c r="AX38" s="12"/>
      <c r="AY38" s="12"/>
      <c r="AZ38" s="12"/>
      <c r="BA38" s="12"/>
      <c r="BB38" s="12"/>
      <c r="BC38" s="12"/>
      <c r="BD38" s="12"/>
      <c r="BE38" s="12"/>
      <c r="BF38" s="12"/>
      <c r="BG38" s="12"/>
      <c r="BH38" s="12"/>
      <c r="BI38" s="12"/>
      <c r="BJ38" s="12"/>
      <c r="BK38" s="12"/>
      <c r="BL38" s="12"/>
      <c r="BM38" s="12"/>
      <c r="BN38" s="12"/>
      <c r="BO38" s="12"/>
      <c r="BP38" s="12"/>
    </row>
    <row r="39" spans="1:68" ht="22.5" customHeight="1" x14ac:dyDescent="0.2">
      <c r="A39" s="1174"/>
      <c r="B39" s="1177"/>
      <c r="C39" s="1177"/>
      <c r="D39" s="1177"/>
      <c r="E39" s="1178"/>
      <c r="F39" s="1179"/>
      <c r="G39" s="1180"/>
      <c r="H39" s="18">
        <v>8</v>
      </c>
      <c r="I39" s="18">
        <v>8</v>
      </c>
      <c r="J39" s="18">
        <v>8</v>
      </c>
      <c r="K39" s="18">
        <v>8</v>
      </c>
      <c r="L39" s="18">
        <v>8</v>
      </c>
      <c r="M39" s="18">
        <v>8</v>
      </c>
      <c r="N39" s="18">
        <v>8</v>
      </c>
      <c r="O39" s="18">
        <v>8</v>
      </c>
      <c r="P39" s="18">
        <v>8</v>
      </c>
      <c r="Q39" s="18">
        <v>8</v>
      </c>
      <c r="R39" s="18">
        <v>8</v>
      </c>
      <c r="S39" s="18">
        <v>8</v>
      </c>
      <c r="T39" s="18">
        <v>8</v>
      </c>
      <c r="U39" s="18">
        <v>8</v>
      </c>
      <c r="V39" s="18">
        <v>8</v>
      </c>
      <c r="W39" s="18">
        <v>8</v>
      </c>
      <c r="X39" s="18">
        <v>8</v>
      </c>
      <c r="Y39" s="18">
        <v>8</v>
      </c>
      <c r="Z39" s="18">
        <v>8</v>
      </c>
      <c r="AA39" s="18">
        <v>8</v>
      </c>
      <c r="AB39" s="18">
        <v>8</v>
      </c>
      <c r="AC39" s="18">
        <v>8</v>
      </c>
      <c r="AD39" s="18">
        <v>8</v>
      </c>
      <c r="AE39" s="18">
        <v>8</v>
      </c>
      <c r="AF39" s="18">
        <v>8</v>
      </c>
      <c r="AG39" s="18">
        <v>8</v>
      </c>
      <c r="AH39" s="18">
        <v>8</v>
      </c>
      <c r="AI39" s="18">
        <v>8</v>
      </c>
      <c r="AJ39" s="18">
        <v>8</v>
      </c>
      <c r="AK39" s="18">
        <v>8</v>
      </c>
      <c r="AL39" s="18">
        <v>8</v>
      </c>
      <c r="AM39" s="18">
        <v>8</v>
      </c>
      <c r="AN39" s="18">
        <v>8</v>
      </c>
      <c r="AO39" s="18">
        <v>8</v>
      </c>
      <c r="AP39" s="18">
        <v>8</v>
      </c>
      <c r="AQ39" s="18">
        <v>8</v>
      </c>
      <c r="AR39" s="18">
        <v>8</v>
      </c>
      <c r="AS39" s="18">
        <v>8</v>
      </c>
      <c r="AT39" s="18">
        <v>8</v>
      </c>
      <c r="AU39" s="18">
        <v>8</v>
      </c>
      <c r="AV39" s="1189"/>
      <c r="AW39" s="1189"/>
      <c r="AX39" s="12"/>
      <c r="AY39" s="12"/>
      <c r="AZ39" s="12"/>
      <c r="BA39" s="12"/>
      <c r="BB39" s="12"/>
      <c r="BC39" s="12"/>
      <c r="BD39" s="12"/>
      <c r="BE39" s="12"/>
      <c r="BF39" s="12"/>
      <c r="BG39" s="12"/>
      <c r="BH39" s="12"/>
      <c r="BI39" s="12"/>
      <c r="BJ39" s="12"/>
      <c r="BK39" s="12"/>
      <c r="BL39" s="12"/>
      <c r="BM39" s="12"/>
      <c r="BN39" s="12"/>
      <c r="BO39" s="12"/>
      <c r="BP39" s="12"/>
    </row>
    <row r="40" spans="1:68" ht="22.5" customHeight="1" x14ac:dyDescent="0.2">
      <c r="A40" s="20"/>
      <c r="B40" s="1182" t="s">
        <v>226</v>
      </c>
      <c r="C40" s="1182"/>
      <c r="D40" s="1182"/>
      <c r="E40" s="20"/>
      <c r="F40" s="21">
        <f>SUM(F8:F39)</f>
        <v>7830</v>
      </c>
      <c r="G40" s="22">
        <f>SUM(G8:G39)</f>
        <v>0.99999999999999989</v>
      </c>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12"/>
      <c r="AW40" s="12"/>
      <c r="AX40" s="12"/>
      <c r="AY40" s="12"/>
      <c r="AZ40" s="12"/>
      <c r="BA40" s="12"/>
      <c r="BB40" s="12"/>
      <c r="BC40" s="12"/>
      <c r="BD40" s="12"/>
      <c r="BE40" s="12"/>
      <c r="BF40" s="12"/>
      <c r="BG40" s="12"/>
      <c r="BH40" s="12"/>
      <c r="BI40" s="12"/>
      <c r="BJ40" s="12"/>
      <c r="BK40" s="12"/>
      <c r="BL40" s="12"/>
      <c r="BM40" s="12"/>
      <c r="BN40" s="12"/>
      <c r="BO40" s="12"/>
      <c r="BP40" s="12"/>
    </row>
    <row r="41" spans="1:68" x14ac:dyDescent="0.2">
      <c r="A41" s="24"/>
      <c r="B41" s="1174" t="s">
        <v>132</v>
      </c>
      <c r="C41" s="1174"/>
      <c r="D41" s="1174"/>
      <c r="E41" s="1174"/>
      <c r="F41" s="1174"/>
      <c r="G41" s="1174"/>
      <c r="H41" s="1206">
        <f>SUM(H8:L40)</f>
        <v>191</v>
      </c>
      <c r="I41" s="1207"/>
      <c r="J41" s="1207"/>
      <c r="K41" s="1207"/>
      <c r="L41" s="1207"/>
      <c r="M41" s="1206">
        <f>SUM(M8:Q40)</f>
        <v>155</v>
      </c>
      <c r="N41" s="1207"/>
      <c r="O41" s="1207"/>
      <c r="P41" s="1207"/>
      <c r="Q41" s="1207"/>
      <c r="R41" s="1206">
        <f>SUM(R8:V40)</f>
        <v>169</v>
      </c>
      <c r="S41" s="1207"/>
      <c r="T41" s="1207"/>
      <c r="U41" s="1207"/>
      <c r="V41" s="1207"/>
      <c r="W41" s="1206">
        <f>SUM(W8:AA40)</f>
        <v>185</v>
      </c>
      <c r="X41" s="1207"/>
      <c r="Y41" s="1207"/>
      <c r="Z41" s="1207"/>
      <c r="AA41" s="1207"/>
      <c r="AB41" s="1206">
        <f>SUM(AB8:AF40)</f>
        <v>271</v>
      </c>
      <c r="AC41" s="1207"/>
      <c r="AD41" s="1207"/>
      <c r="AE41" s="1207"/>
      <c r="AF41" s="1207"/>
      <c r="AG41" s="1206">
        <f>SUM(AG8:AK40)</f>
        <v>295</v>
      </c>
      <c r="AH41" s="1207"/>
      <c r="AI41" s="1207"/>
      <c r="AJ41" s="1207"/>
      <c r="AK41" s="1207"/>
      <c r="AL41" s="1206">
        <f>SUM(AL8:AP40)</f>
        <v>294</v>
      </c>
      <c r="AM41" s="1207"/>
      <c r="AN41" s="1207"/>
      <c r="AO41" s="1207"/>
      <c r="AP41" s="1207"/>
      <c r="AQ41" s="1206">
        <f>SUM(AQ8:AU40)</f>
        <v>270</v>
      </c>
      <c r="AR41" s="1207"/>
      <c r="AS41" s="1207"/>
      <c r="AT41" s="1207"/>
      <c r="AU41" s="1207"/>
      <c r="AV41" s="12"/>
      <c r="AW41" s="12"/>
      <c r="AX41" s="12"/>
      <c r="AY41" s="12"/>
      <c r="AZ41" s="12"/>
      <c r="BA41" s="12"/>
      <c r="BB41" s="12"/>
      <c r="BC41" s="12"/>
      <c r="BD41" s="12"/>
      <c r="BE41" s="12"/>
      <c r="BF41" s="12"/>
      <c r="BG41" s="12"/>
      <c r="BH41" s="12"/>
      <c r="BI41" s="12"/>
      <c r="BJ41" s="12"/>
      <c r="BK41" s="12"/>
      <c r="BL41" s="12"/>
      <c r="BM41" s="12"/>
      <c r="BN41" s="12"/>
      <c r="BO41" s="12"/>
      <c r="BP41" s="12"/>
    </row>
    <row r="42" spans="1:68" x14ac:dyDescent="0.2">
      <c r="A42" s="24"/>
      <c r="B42" s="1174" t="s">
        <v>133</v>
      </c>
      <c r="C42" s="1174"/>
      <c r="D42" s="1174"/>
      <c r="E42" s="1174"/>
      <c r="F42" s="1174"/>
      <c r="G42" s="1174"/>
      <c r="H42" s="1176">
        <f>H41/F40</f>
        <v>2.4393358876117498E-2</v>
      </c>
      <c r="I42" s="1176"/>
      <c r="J42" s="1176"/>
      <c r="K42" s="1176"/>
      <c r="L42" s="1176"/>
      <c r="M42" s="1176">
        <f>M41/F40</f>
        <v>1.9795657726692211E-2</v>
      </c>
      <c r="N42" s="1176"/>
      <c r="O42" s="1176"/>
      <c r="P42" s="1176"/>
      <c r="Q42" s="1176"/>
      <c r="R42" s="1176">
        <f>R41/F40</f>
        <v>2.1583652618135378E-2</v>
      </c>
      <c r="S42" s="1176"/>
      <c r="T42" s="1176"/>
      <c r="U42" s="1176"/>
      <c r="V42" s="1176"/>
      <c r="W42" s="1176">
        <f>W41/F40</f>
        <v>2.3627075351213282E-2</v>
      </c>
      <c r="X42" s="1176"/>
      <c r="Y42" s="1176"/>
      <c r="Z42" s="1176"/>
      <c r="AA42" s="1176"/>
      <c r="AB42" s="1176">
        <f>AB41/F40</f>
        <v>3.4610472541507023E-2</v>
      </c>
      <c r="AC42" s="1176"/>
      <c r="AD42" s="1176"/>
      <c r="AE42" s="1176"/>
      <c r="AF42" s="1176"/>
      <c r="AG42" s="1176">
        <f>AG41/F40</f>
        <v>3.7675606641123884E-2</v>
      </c>
      <c r="AH42" s="1176"/>
      <c r="AI42" s="1176"/>
      <c r="AJ42" s="1176"/>
      <c r="AK42" s="1176"/>
      <c r="AL42" s="1176">
        <f>AL41/F40</f>
        <v>3.7547892720306515E-2</v>
      </c>
      <c r="AM42" s="1176"/>
      <c r="AN42" s="1176"/>
      <c r="AO42" s="1176"/>
      <c r="AP42" s="1176"/>
      <c r="AQ42" s="1176">
        <f>AQ41/F40</f>
        <v>3.4482758620689655E-2</v>
      </c>
      <c r="AR42" s="1176"/>
      <c r="AS42" s="1176"/>
      <c r="AT42" s="1176"/>
      <c r="AU42" s="1176"/>
      <c r="AV42" s="12"/>
      <c r="AW42" s="12"/>
      <c r="AX42" s="12"/>
      <c r="AY42" s="12"/>
      <c r="AZ42" s="12"/>
      <c r="BA42" s="12"/>
      <c r="BB42" s="12"/>
      <c r="BC42" s="12"/>
      <c r="BD42" s="12"/>
      <c r="BE42" s="12"/>
      <c r="BF42" s="12"/>
      <c r="BG42" s="12"/>
      <c r="BH42" s="12"/>
      <c r="BI42" s="12"/>
      <c r="BJ42" s="12"/>
      <c r="BK42" s="12"/>
      <c r="BL42" s="12"/>
      <c r="BM42" s="12"/>
      <c r="BN42" s="12"/>
      <c r="BO42" s="12"/>
      <c r="BP42" s="12"/>
    </row>
    <row r="43" spans="1:68" x14ac:dyDescent="0.2">
      <c r="A43" s="24"/>
      <c r="B43" s="1174" t="s">
        <v>134</v>
      </c>
      <c r="C43" s="1174"/>
      <c r="D43" s="1174"/>
      <c r="E43" s="1174"/>
      <c r="F43" s="1174"/>
      <c r="G43" s="1174"/>
      <c r="H43" s="1208">
        <f>H41</f>
        <v>191</v>
      </c>
      <c r="I43" s="1208"/>
      <c r="J43" s="1208"/>
      <c r="K43" s="1208"/>
      <c r="L43" s="1208"/>
      <c r="M43" s="1208">
        <f>H43+M41</f>
        <v>346</v>
      </c>
      <c r="N43" s="1208"/>
      <c r="O43" s="1208"/>
      <c r="P43" s="1208"/>
      <c r="Q43" s="1208"/>
      <c r="R43" s="1208">
        <f>M43+R41</f>
        <v>515</v>
      </c>
      <c r="S43" s="1208"/>
      <c r="T43" s="1208"/>
      <c r="U43" s="1208"/>
      <c r="V43" s="1208"/>
      <c r="W43" s="1208">
        <f>R43+W41</f>
        <v>700</v>
      </c>
      <c r="X43" s="1208"/>
      <c r="Y43" s="1208"/>
      <c r="Z43" s="1208"/>
      <c r="AA43" s="1208"/>
      <c r="AB43" s="1208">
        <f>W43+AB41</f>
        <v>971</v>
      </c>
      <c r="AC43" s="1208"/>
      <c r="AD43" s="1208"/>
      <c r="AE43" s="1208"/>
      <c r="AF43" s="1208"/>
      <c r="AG43" s="1208">
        <f>AB43+AG41</f>
        <v>1266</v>
      </c>
      <c r="AH43" s="1208"/>
      <c r="AI43" s="1208"/>
      <c r="AJ43" s="1208"/>
      <c r="AK43" s="1208"/>
      <c r="AL43" s="1208">
        <f>AG43+AL41</f>
        <v>1560</v>
      </c>
      <c r="AM43" s="1208"/>
      <c r="AN43" s="1208"/>
      <c r="AO43" s="1208"/>
      <c r="AP43" s="1208"/>
      <c r="AQ43" s="1208">
        <f>AL43+AQ41</f>
        <v>1830</v>
      </c>
      <c r="AR43" s="1208"/>
      <c r="AS43" s="1208"/>
      <c r="AT43" s="1208"/>
      <c r="AU43" s="1208"/>
      <c r="AV43" s="12"/>
      <c r="AW43" s="12"/>
      <c r="AX43" s="12"/>
      <c r="AY43" s="12"/>
      <c r="AZ43" s="12"/>
      <c r="BA43" s="12"/>
      <c r="BB43" s="12"/>
      <c r="BC43" s="12"/>
      <c r="BD43" s="12"/>
      <c r="BE43" s="12"/>
      <c r="BF43" s="12"/>
      <c r="BG43" s="12"/>
      <c r="BH43" s="12"/>
      <c r="BI43" s="12"/>
      <c r="BJ43" s="12"/>
      <c r="BK43" s="12"/>
      <c r="BL43" s="12"/>
      <c r="BM43" s="12"/>
      <c r="BN43" s="12"/>
      <c r="BO43" s="12"/>
      <c r="BP43" s="12"/>
    </row>
    <row r="44" spans="1:68" x14ac:dyDescent="0.2">
      <c r="A44" s="24"/>
      <c r="B44" s="1172" t="s">
        <v>135</v>
      </c>
      <c r="C44" s="1172"/>
      <c r="D44" s="1172"/>
      <c r="E44" s="1172"/>
      <c r="F44" s="1172"/>
      <c r="G44" s="1172"/>
      <c r="H44" s="1173">
        <f>H42</f>
        <v>2.4393358876117498E-2</v>
      </c>
      <c r="I44" s="1173"/>
      <c r="J44" s="1173"/>
      <c r="K44" s="1173"/>
      <c r="L44" s="1173"/>
      <c r="M44" s="1173">
        <f>H44+M42</f>
        <v>4.4189016602809709E-2</v>
      </c>
      <c r="N44" s="1173"/>
      <c r="O44" s="1173"/>
      <c r="P44" s="1173"/>
      <c r="Q44" s="1173"/>
      <c r="R44" s="1173">
        <f>M44+R42</f>
        <v>6.5772669220945087E-2</v>
      </c>
      <c r="S44" s="1173"/>
      <c r="T44" s="1173"/>
      <c r="U44" s="1173"/>
      <c r="V44" s="1173"/>
      <c r="W44" s="1173">
        <f>R44+W42</f>
        <v>8.9399744572158366E-2</v>
      </c>
      <c r="X44" s="1173"/>
      <c r="Y44" s="1173"/>
      <c r="Z44" s="1173"/>
      <c r="AA44" s="1173"/>
      <c r="AB44" s="1173">
        <f>W44+AB42</f>
        <v>0.12401021711366539</v>
      </c>
      <c r="AC44" s="1173"/>
      <c r="AD44" s="1173"/>
      <c r="AE44" s="1173"/>
      <c r="AF44" s="1173"/>
      <c r="AG44" s="1173">
        <f>AB44+AG42</f>
        <v>0.16168582375478927</v>
      </c>
      <c r="AH44" s="1173"/>
      <c r="AI44" s="1173"/>
      <c r="AJ44" s="1173"/>
      <c r="AK44" s="1173"/>
      <c r="AL44" s="1173">
        <f>AG44+AL42</f>
        <v>0.19923371647509577</v>
      </c>
      <c r="AM44" s="1173"/>
      <c r="AN44" s="1173"/>
      <c r="AO44" s="1173"/>
      <c r="AP44" s="1173"/>
      <c r="AQ44" s="1173">
        <f>AL44+AQ42</f>
        <v>0.23371647509578541</v>
      </c>
      <c r="AR44" s="1173"/>
      <c r="AS44" s="1173"/>
      <c r="AT44" s="1173"/>
      <c r="AU44" s="1173"/>
      <c r="AV44" s="12"/>
      <c r="AW44" s="12"/>
      <c r="AX44" s="12"/>
      <c r="AY44" s="12"/>
      <c r="AZ44" s="12"/>
      <c r="BA44" s="12"/>
      <c r="BB44" s="12"/>
      <c r="BC44" s="12"/>
      <c r="BD44" s="12"/>
      <c r="BE44" s="12"/>
      <c r="BF44" s="12"/>
      <c r="BG44" s="12"/>
      <c r="BH44" s="12"/>
      <c r="BI44" s="12"/>
      <c r="BJ44" s="12"/>
      <c r="BK44" s="12"/>
      <c r="BL44" s="12"/>
      <c r="BM44" s="12"/>
      <c r="BN44" s="12"/>
      <c r="BO44" s="12"/>
      <c r="BP44" s="12"/>
    </row>
    <row r="45" spans="1:68" ht="22.5" customHeight="1" x14ac:dyDescent="0.2">
      <c r="A45" s="25"/>
      <c r="B45" s="26"/>
      <c r="C45" s="26"/>
      <c r="D45" s="26"/>
      <c r="E45" s="27"/>
      <c r="F45" s="27"/>
      <c r="G45" s="27"/>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row>
    <row r="46" spans="1:68" ht="22.5" customHeight="1" x14ac:dyDescent="0.2">
      <c r="A46" s="1186"/>
      <c r="B46" s="1186"/>
      <c r="C46" s="1186"/>
      <c r="D46" s="1186"/>
      <c r="E46" s="1186"/>
      <c r="F46" s="1186"/>
      <c r="G46" s="1186"/>
      <c r="H46" s="1174" t="s">
        <v>122</v>
      </c>
      <c r="I46" s="1174"/>
      <c r="J46" s="1174"/>
      <c r="K46" s="1174"/>
      <c r="L46" s="1174"/>
      <c r="M46" s="1174"/>
      <c r="N46" s="1174"/>
      <c r="O46" s="1174"/>
      <c r="P46" s="1174"/>
      <c r="Q46" s="1174"/>
      <c r="R46" s="1174"/>
      <c r="S46" s="1174"/>
      <c r="T46" s="1174"/>
      <c r="U46" s="1174"/>
      <c r="V46" s="1174"/>
      <c r="W46" s="1174"/>
      <c r="X46" s="1174"/>
      <c r="Y46" s="1174"/>
      <c r="Z46" s="1174"/>
      <c r="AA46" s="1174"/>
      <c r="AB46" s="1174" t="s">
        <v>155</v>
      </c>
      <c r="AC46" s="1174"/>
      <c r="AD46" s="1174"/>
      <c r="AE46" s="1174"/>
      <c r="AF46" s="1174"/>
      <c r="AG46" s="1174"/>
      <c r="AH46" s="1174"/>
      <c r="AI46" s="1174"/>
      <c r="AJ46" s="1174"/>
      <c r="AK46" s="1174"/>
      <c r="AL46" s="1174"/>
      <c r="AM46" s="1174"/>
      <c r="AN46" s="1174"/>
      <c r="AO46" s="1174"/>
      <c r="AP46" s="1174"/>
      <c r="AQ46" s="1174"/>
      <c r="AR46" s="1174"/>
      <c r="AS46" s="1174"/>
      <c r="AT46" s="1174"/>
      <c r="AU46" s="1174"/>
      <c r="AV46" s="1205" t="s">
        <v>175</v>
      </c>
      <c r="AW46" s="1187" t="s">
        <v>123</v>
      </c>
      <c r="AX46" s="12"/>
      <c r="AY46" s="12"/>
      <c r="AZ46" s="12"/>
      <c r="BA46" s="12"/>
      <c r="BB46" s="12"/>
      <c r="BC46" s="12"/>
      <c r="BD46" s="12"/>
      <c r="BE46" s="12"/>
      <c r="BF46" s="12"/>
      <c r="BG46" s="12"/>
      <c r="BH46" s="12"/>
      <c r="BI46" s="12"/>
      <c r="BJ46" s="12"/>
      <c r="BK46" s="12"/>
      <c r="BL46" s="12"/>
      <c r="BM46" s="12"/>
      <c r="BN46" s="12"/>
      <c r="BO46" s="12"/>
      <c r="BP46" s="12"/>
    </row>
    <row r="47" spans="1:68" ht="22.5" customHeight="1" x14ac:dyDescent="0.2">
      <c r="A47" s="1186"/>
      <c r="B47" s="1186"/>
      <c r="C47" s="1186"/>
      <c r="D47" s="1186"/>
      <c r="E47" s="1186"/>
      <c r="F47" s="1186"/>
      <c r="G47" s="1186"/>
      <c r="H47" s="1175" t="s">
        <v>151</v>
      </c>
      <c r="I47" s="1175"/>
      <c r="J47" s="1175"/>
      <c r="K47" s="1175"/>
      <c r="L47" s="1175"/>
      <c r="M47" s="1175" t="s">
        <v>152</v>
      </c>
      <c r="N47" s="1175"/>
      <c r="O47" s="1175"/>
      <c r="P47" s="1175"/>
      <c r="Q47" s="1175"/>
      <c r="R47" s="1175" t="s">
        <v>153</v>
      </c>
      <c r="S47" s="1175"/>
      <c r="T47" s="1175"/>
      <c r="U47" s="1175"/>
      <c r="V47" s="1175"/>
      <c r="W47" s="1175" t="s">
        <v>154</v>
      </c>
      <c r="X47" s="1175"/>
      <c r="Y47" s="1175"/>
      <c r="Z47" s="1175"/>
      <c r="AA47" s="1175"/>
      <c r="AB47" s="1175" t="s">
        <v>151</v>
      </c>
      <c r="AC47" s="1175"/>
      <c r="AD47" s="1175"/>
      <c r="AE47" s="1175"/>
      <c r="AF47" s="1175"/>
      <c r="AG47" s="1175" t="s">
        <v>152</v>
      </c>
      <c r="AH47" s="1175"/>
      <c r="AI47" s="1175"/>
      <c r="AJ47" s="1175"/>
      <c r="AK47" s="1175"/>
      <c r="AL47" s="1175" t="s">
        <v>153</v>
      </c>
      <c r="AM47" s="1175"/>
      <c r="AN47" s="1175"/>
      <c r="AO47" s="1175"/>
      <c r="AP47" s="1175"/>
      <c r="AQ47" s="1175" t="s">
        <v>154</v>
      </c>
      <c r="AR47" s="1175"/>
      <c r="AS47" s="1175"/>
      <c r="AT47" s="1175"/>
      <c r="AU47" s="1175"/>
      <c r="AV47" s="1205"/>
      <c r="AW47" s="1187"/>
      <c r="AX47" s="12"/>
      <c r="AY47" s="12"/>
      <c r="AZ47" s="12"/>
      <c r="BA47" s="12"/>
      <c r="BB47" s="12"/>
      <c r="BC47" s="12"/>
      <c r="BD47" s="12"/>
      <c r="BE47" s="12"/>
      <c r="BF47" s="12"/>
      <c r="BG47" s="12"/>
      <c r="BH47" s="12"/>
      <c r="BI47" s="12"/>
      <c r="BJ47" s="12"/>
      <c r="BK47" s="12"/>
      <c r="BL47" s="12"/>
      <c r="BM47" s="12"/>
      <c r="BN47" s="12"/>
      <c r="BO47" s="12"/>
      <c r="BP47" s="12"/>
    </row>
    <row r="48" spans="1:68" ht="22.5" customHeight="1" x14ac:dyDescent="0.2">
      <c r="A48" s="1174" t="s">
        <v>1</v>
      </c>
      <c r="B48" s="1187" t="s">
        <v>124</v>
      </c>
      <c r="C48" s="1187"/>
      <c r="D48" s="1187"/>
      <c r="E48" s="1187" t="s">
        <v>206</v>
      </c>
      <c r="F48" s="1187" t="s">
        <v>207</v>
      </c>
      <c r="G48" s="1188" t="s">
        <v>125</v>
      </c>
      <c r="H48" s="13" t="s">
        <v>126</v>
      </c>
      <c r="I48" s="13" t="s">
        <v>127</v>
      </c>
      <c r="J48" s="13" t="s">
        <v>128</v>
      </c>
      <c r="K48" s="13" t="s">
        <v>129</v>
      </c>
      <c r="L48" s="13" t="s">
        <v>130</v>
      </c>
      <c r="M48" s="13" t="s">
        <v>126</v>
      </c>
      <c r="N48" s="13" t="s">
        <v>127</v>
      </c>
      <c r="O48" s="13" t="s">
        <v>128</v>
      </c>
      <c r="P48" s="13" t="s">
        <v>129</v>
      </c>
      <c r="Q48" s="13" t="s">
        <v>130</v>
      </c>
      <c r="R48" s="13" t="s">
        <v>126</v>
      </c>
      <c r="S48" s="13" t="s">
        <v>127</v>
      </c>
      <c r="T48" s="13" t="s">
        <v>128</v>
      </c>
      <c r="U48" s="13" t="s">
        <v>129</v>
      </c>
      <c r="V48" s="13" t="s">
        <v>130</v>
      </c>
      <c r="W48" s="13" t="s">
        <v>126</v>
      </c>
      <c r="X48" s="13" t="s">
        <v>127</v>
      </c>
      <c r="Y48" s="13" t="s">
        <v>128</v>
      </c>
      <c r="Z48" s="13" t="s">
        <v>129</v>
      </c>
      <c r="AA48" s="13" t="s">
        <v>130</v>
      </c>
      <c r="AB48" s="13" t="s">
        <v>126</v>
      </c>
      <c r="AC48" s="13" t="s">
        <v>127</v>
      </c>
      <c r="AD48" s="13" t="s">
        <v>128</v>
      </c>
      <c r="AE48" s="13" t="s">
        <v>129</v>
      </c>
      <c r="AF48" s="13" t="s">
        <v>130</v>
      </c>
      <c r="AG48" s="13" t="s">
        <v>126</v>
      </c>
      <c r="AH48" s="13" t="s">
        <v>127</v>
      </c>
      <c r="AI48" s="13" t="s">
        <v>128</v>
      </c>
      <c r="AJ48" s="13" t="s">
        <v>129</v>
      </c>
      <c r="AK48" s="13" t="s">
        <v>130</v>
      </c>
      <c r="AL48" s="13" t="s">
        <v>126</v>
      </c>
      <c r="AM48" s="13" t="s">
        <v>127</v>
      </c>
      <c r="AN48" s="13" t="s">
        <v>128</v>
      </c>
      <c r="AO48" s="13" t="s">
        <v>129</v>
      </c>
      <c r="AP48" s="13" t="s">
        <v>130</v>
      </c>
      <c r="AQ48" s="13" t="s">
        <v>126</v>
      </c>
      <c r="AR48" s="13" t="s">
        <v>127</v>
      </c>
      <c r="AS48" s="13" t="s">
        <v>128</v>
      </c>
      <c r="AT48" s="13" t="s">
        <v>129</v>
      </c>
      <c r="AU48" s="13" t="s">
        <v>130</v>
      </c>
      <c r="AV48" s="1205"/>
      <c r="AW48" s="1187"/>
      <c r="AX48" s="12"/>
      <c r="AY48" s="12"/>
      <c r="AZ48" s="12"/>
      <c r="BA48" s="12"/>
      <c r="BB48" s="12"/>
      <c r="BC48" s="12"/>
      <c r="BD48" s="12"/>
      <c r="BE48" s="12"/>
      <c r="BF48" s="12"/>
      <c r="BG48" s="12"/>
      <c r="BH48" s="12"/>
      <c r="BI48" s="12"/>
      <c r="BJ48" s="12"/>
      <c r="BK48" s="12"/>
      <c r="BL48" s="12"/>
      <c r="BM48" s="12"/>
      <c r="BN48" s="12"/>
      <c r="BO48" s="12"/>
      <c r="BP48" s="12"/>
    </row>
    <row r="49" spans="1:68" ht="36.75" customHeight="1" x14ac:dyDescent="0.2">
      <c r="A49" s="1174"/>
      <c r="B49" s="1187"/>
      <c r="C49" s="1187"/>
      <c r="D49" s="1187"/>
      <c r="E49" s="1187"/>
      <c r="F49" s="1187"/>
      <c r="G49" s="1188"/>
      <c r="H49" s="14"/>
      <c r="I49" s="15"/>
      <c r="J49" s="16"/>
      <c r="K49" s="15"/>
      <c r="L49" s="15"/>
      <c r="M49" s="14"/>
      <c r="N49" s="15"/>
      <c r="O49" s="16"/>
      <c r="P49" s="15"/>
      <c r="Q49" s="15"/>
      <c r="R49" s="14"/>
      <c r="S49" s="15"/>
      <c r="T49" s="16"/>
      <c r="U49" s="15"/>
      <c r="V49" s="15"/>
      <c r="W49" s="14"/>
      <c r="X49" s="15"/>
      <c r="Y49" s="16"/>
      <c r="Z49" s="15"/>
      <c r="AA49" s="15"/>
      <c r="AB49" s="14"/>
      <c r="AC49" s="15"/>
      <c r="AD49" s="16"/>
      <c r="AE49" s="15"/>
      <c r="AF49" s="15"/>
      <c r="AG49" s="14"/>
      <c r="AH49" s="15"/>
      <c r="AI49" s="16"/>
      <c r="AJ49" s="15"/>
      <c r="AK49" s="15"/>
      <c r="AL49" s="14"/>
      <c r="AM49" s="15"/>
      <c r="AN49" s="16"/>
      <c r="AO49" s="15"/>
      <c r="AP49" s="15"/>
      <c r="AQ49" s="14"/>
      <c r="AR49" s="15"/>
      <c r="AS49" s="16"/>
      <c r="AT49" s="15"/>
      <c r="AU49" s="15"/>
      <c r="AV49" s="1205"/>
      <c r="AW49" s="1187"/>
      <c r="AX49" s="12"/>
      <c r="AY49" s="12"/>
      <c r="AZ49" s="12"/>
      <c r="BA49" s="12"/>
      <c r="BB49" s="12"/>
      <c r="BC49" s="12"/>
      <c r="BD49" s="12"/>
      <c r="BE49" s="12"/>
      <c r="BF49" s="12"/>
      <c r="BG49" s="12"/>
      <c r="BH49" s="12"/>
      <c r="BI49" s="12"/>
      <c r="BJ49" s="12"/>
      <c r="BK49" s="12"/>
      <c r="BL49" s="12"/>
      <c r="BM49" s="12"/>
      <c r="BN49" s="12"/>
      <c r="BO49" s="12"/>
      <c r="BP49" s="12"/>
    </row>
    <row r="50" spans="1:68" ht="22.5" customHeight="1" x14ac:dyDescent="0.2">
      <c r="A50" s="1174">
        <v>1</v>
      </c>
      <c r="B50" s="1177" t="s">
        <v>227</v>
      </c>
      <c r="C50" s="1177"/>
      <c r="D50" s="1177"/>
      <c r="E50" s="1178">
        <f>COUNTIF(H50:AU50,"x")*6</f>
        <v>60</v>
      </c>
      <c r="F50" s="1179">
        <f>(SUM(H51:AU51))*6</f>
        <v>480</v>
      </c>
      <c r="G50" s="1180">
        <f>F50/$F$68</f>
        <v>7.6652826572979879E-2</v>
      </c>
      <c r="H50" s="29"/>
      <c r="I50" s="29"/>
      <c r="J50" s="29"/>
      <c r="K50" s="29"/>
      <c r="L50" s="29"/>
      <c r="M50" s="29"/>
      <c r="N50" s="29"/>
      <c r="O50" s="29"/>
      <c r="P50" s="29"/>
      <c r="Q50" s="29"/>
      <c r="R50" s="29"/>
      <c r="S50" s="29"/>
      <c r="T50" s="29"/>
      <c r="U50" s="29"/>
      <c r="V50" s="29"/>
      <c r="W50" s="29" t="s">
        <v>209</v>
      </c>
      <c r="X50" s="29" t="s">
        <v>209</v>
      </c>
      <c r="Y50" s="29" t="s">
        <v>209</v>
      </c>
      <c r="Z50" s="29" t="s">
        <v>209</v>
      </c>
      <c r="AA50" s="29" t="s">
        <v>209</v>
      </c>
      <c r="AB50" s="29"/>
      <c r="AC50" s="29"/>
      <c r="AD50" s="29"/>
      <c r="AE50" s="29"/>
      <c r="AF50" s="29"/>
      <c r="AG50" s="29"/>
      <c r="AH50" s="29"/>
      <c r="AI50" s="29"/>
      <c r="AJ50" s="29"/>
      <c r="AK50" s="29"/>
      <c r="AL50" s="29"/>
      <c r="AM50" s="29"/>
      <c r="AN50" s="29"/>
      <c r="AO50" s="29"/>
      <c r="AP50" s="29"/>
      <c r="AQ50" s="29" t="s">
        <v>209</v>
      </c>
      <c r="AR50" s="29" t="s">
        <v>209</v>
      </c>
      <c r="AS50" s="29" t="s">
        <v>209</v>
      </c>
      <c r="AT50" s="29" t="s">
        <v>209</v>
      </c>
      <c r="AU50" s="29" t="s">
        <v>209</v>
      </c>
      <c r="AV50" s="1189" t="s">
        <v>179</v>
      </c>
      <c r="AW50" s="1189" t="s">
        <v>228</v>
      </c>
      <c r="AX50" s="12"/>
      <c r="AY50" s="12"/>
      <c r="AZ50" s="12"/>
      <c r="BA50" s="12"/>
      <c r="BB50" s="12"/>
      <c r="BC50" s="12"/>
      <c r="BD50" s="12"/>
      <c r="BE50" s="12"/>
      <c r="BF50" s="12"/>
      <c r="BG50" s="12"/>
      <c r="BH50" s="12"/>
      <c r="BI50" s="12"/>
      <c r="BJ50" s="12"/>
      <c r="BK50" s="12"/>
      <c r="BL50" s="12"/>
      <c r="BM50" s="12"/>
      <c r="BN50" s="12"/>
      <c r="BO50" s="12"/>
      <c r="BP50" s="12"/>
    </row>
    <row r="51" spans="1:68" ht="60.75" customHeight="1" x14ac:dyDescent="0.2">
      <c r="A51" s="1174"/>
      <c r="B51" s="1177"/>
      <c r="C51" s="1177"/>
      <c r="D51" s="1177"/>
      <c r="E51" s="1178"/>
      <c r="F51" s="1179"/>
      <c r="G51" s="1180"/>
      <c r="H51" s="30"/>
      <c r="I51" s="30"/>
      <c r="J51" s="30"/>
      <c r="K51" s="30"/>
      <c r="L51" s="30"/>
      <c r="M51" s="30"/>
      <c r="N51" s="30"/>
      <c r="O51" s="30"/>
      <c r="P51" s="30"/>
      <c r="Q51" s="30"/>
      <c r="R51" s="30"/>
      <c r="S51" s="30"/>
      <c r="T51" s="30"/>
      <c r="U51" s="30"/>
      <c r="V51" s="30"/>
      <c r="W51" s="30">
        <v>8</v>
      </c>
      <c r="X51" s="30">
        <v>8</v>
      </c>
      <c r="Y51" s="30">
        <v>8</v>
      </c>
      <c r="Z51" s="30">
        <v>8</v>
      </c>
      <c r="AA51" s="30">
        <v>8</v>
      </c>
      <c r="AB51" s="30"/>
      <c r="AC51" s="30"/>
      <c r="AD51" s="30"/>
      <c r="AE51" s="30"/>
      <c r="AF51" s="30"/>
      <c r="AG51" s="30"/>
      <c r="AH51" s="30"/>
      <c r="AI51" s="30"/>
      <c r="AJ51" s="30"/>
      <c r="AK51" s="30"/>
      <c r="AL51" s="30"/>
      <c r="AM51" s="30"/>
      <c r="AN51" s="30"/>
      <c r="AO51" s="30"/>
      <c r="AP51" s="30"/>
      <c r="AQ51" s="30">
        <v>8</v>
      </c>
      <c r="AR51" s="30">
        <v>8</v>
      </c>
      <c r="AS51" s="30">
        <v>8</v>
      </c>
      <c r="AT51" s="30">
        <v>8</v>
      </c>
      <c r="AU51" s="30">
        <v>8</v>
      </c>
      <c r="AV51" s="1189"/>
      <c r="AW51" s="1189"/>
      <c r="AX51" s="12"/>
      <c r="AY51" s="12"/>
      <c r="AZ51" s="12"/>
      <c r="BA51" s="12"/>
      <c r="BB51" s="12"/>
      <c r="BC51" s="12"/>
      <c r="BD51" s="12"/>
      <c r="BE51" s="12"/>
      <c r="BF51" s="12"/>
      <c r="BG51" s="12"/>
      <c r="BH51" s="12"/>
      <c r="BI51" s="12"/>
      <c r="BJ51" s="12"/>
      <c r="BK51" s="12"/>
      <c r="BL51" s="12"/>
      <c r="BM51" s="12"/>
      <c r="BN51" s="12"/>
      <c r="BO51" s="12"/>
      <c r="BP51" s="12"/>
    </row>
    <row r="52" spans="1:68" ht="22.5" customHeight="1" x14ac:dyDescent="0.2">
      <c r="A52" s="1174">
        <v>2</v>
      </c>
      <c r="B52" s="1177" t="s">
        <v>229</v>
      </c>
      <c r="C52" s="1177"/>
      <c r="D52" s="1177"/>
      <c r="E52" s="1178">
        <f>COUNTIF(H52:AU52,"x")*3</f>
        <v>3</v>
      </c>
      <c r="F52" s="1179">
        <f>(SUM(H53:AU53))*3</f>
        <v>24</v>
      </c>
      <c r="G52" s="1180">
        <f>F52/$F$68</f>
        <v>3.8326413286489938E-3</v>
      </c>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t="s">
        <v>209</v>
      </c>
      <c r="AV52" s="1189"/>
      <c r="AW52" s="1189"/>
      <c r="AX52" s="12"/>
      <c r="AY52" s="12"/>
      <c r="AZ52" s="12"/>
      <c r="BA52" s="12"/>
      <c r="BB52" s="12"/>
      <c r="BC52" s="12"/>
      <c r="BD52" s="12"/>
      <c r="BE52" s="12"/>
      <c r="BF52" s="12"/>
      <c r="BG52" s="12"/>
      <c r="BH52" s="12"/>
      <c r="BI52" s="12"/>
      <c r="BJ52" s="12"/>
      <c r="BK52" s="12"/>
      <c r="BL52" s="12"/>
      <c r="BM52" s="12"/>
      <c r="BN52" s="12"/>
      <c r="BO52" s="12"/>
      <c r="BP52" s="12"/>
    </row>
    <row r="53" spans="1:68" ht="22.5" customHeight="1" x14ac:dyDescent="0.2">
      <c r="A53" s="1174"/>
      <c r="B53" s="1177"/>
      <c r="C53" s="1177"/>
      <c r="D53" s="1177"/>
      <c r="E53" s="1178"/>
      <c r="F53" s="1179"/>
      <c r="G53" s="1180"/>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v>8</v>
      </c>
      <c r="AV53" s="1189"/>
      <c r="AW53" s="1189"/>
      <c r="AX53" s="12"/>
      <c r="AY53" s="12"/>
      <c r="AZ53" s="12"/>
      <c r="BA53" s="12"/>
      <c r="BB53" s="12"/>
      <c r="BC53" s="12"/>
      <c r="BD53" s="12"/>
      <c r="BE53" s="12"/>
      <c r="BF53" s="12"/>
      <c r="BG53" s="12"/>
      <c r="BH53" s="12"/>
      <c r="BI53" s="12"/>
      <c r="BJ53" s="12"/>
      <c r="BK53" s="12"/>
      <c r="BL53" s="12"/>
      <c r="BM53" s="12"/>
      <c r="BN53" s="12"/>
      <c r="BO53" s="12"/>
      <c r="BP53" s="12"/>
    </row>
    <row r="54" spans="1:68" ht="22.5" customHeight="1" x14ac:dyDescent="0.2">
      <c r="A54" s="1174">
        <v>3</v>
      </c>
      <c r="B54" s="1177" t="s">
        <v>230</v>
      </c>
      <c r="C54" s="1177"/>
      <c r="D54" s="1177"/>
      <c r="E54" s="1178">
        <f>COUNTIF(H54:AU54,"x")*3</f>
        <v>3</v>
      </c>
      <c r="F54" s="1179">
        <f>(SUM(H55:AU55))*3</f>
        <v>24</v>
      </c>
      <c r="G54" s="1180">
        <f>F54/$F$68</f>
        <v>3.8326413286489938E-3</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9" t="s">
        <v>209</v>
      </c>
      <c r="AV54" s="1189"/>
      <c r="AW54" s="1189"/>
      <c r="AX54" s="12"/>
      <c r="AY54" s="12"/>
      <c r="AZ54" s="12"/>
      <c r="BA54" s="12"/>
      <c r="BB54" s="12"/>
      <c r="BC54" s="12"/>
      <c r="BD54" s="12"/>
      <c r="BE54" s="12"/>
      <c r="BF54" s="12"/>
      <c r="BG54" s="12"/>
      <c r="BH54" s="12"/>
      <c r="BI54" s="12"/>
      <c r="BJ54" s="12"/>
      <c r="BK54" s="12"/>
      <c r="BL54" s="12"/>
      <c r="BM54" s="12"/>
      <c r="BN54" s="12"/>
      <c r="BO54" s="12"/>
      <c r="BP54" s="12"/>
    </row>
    <row r="55" spans="1:68" ht="22.5" customHeight="1" x14ac:dyDescent="0.2">
      <c r="A55" s="1174"/>
      <c r="B55" s="1177"/>
      <c r="C55" s="1177"/>
      <c r="D55" s="1177"/>
      <c r="E55" s="1178"/>
      <c r="F55" s="1179"/>
      <c r="G55" s="1180"/>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v>8</v>
      </c>
      <c r="AV55" s="1189"/>
      <c r="AW55" s="1189"/>
      <c r="AX55" s="12"/>
      <c r="AY55" s="12"/>
      <c r="AZ55" s="12"/>
      <c r="BA55" s="12"/>
      <c r="BB55" s="12"/>
      <c r="BC55" s="12"/>
      <c r="BD55" s="12"/>
      <c r="BE55" s="12"/>
      <c r="BF55" s="12"/>
      <c r="BG55" s="12"/>
      <c r="BH55" s="12"/>
      <c r="BI55" s="12"/>
      <c r="BJ55" s="12"/>
      <c r="BK55" s="12"/>
      <c r="BL55" s="12"/>
      <c r="BM55" s="12"/>
      <c r="BN55" s="12"/>
      <c r="BO55" s="12"/>
      <c r="BP55" s="12"/>
    </row>
    <row r="56" spans="1:68" ht="22.5" customHeight="1" x14ac:dyDescent="0.2">
      <c r="A56" s="1174">
        <v>4</v>
      </c>
      <c r="B56" s="1177" t="s">
        <v>231</v>
      </c>
      <c r="C56" s="1177"/>
      <c r="D56" s="1177"/>
      <c r="E56" s="1178">
        <f>COUNTIF(H56:AU56,"x")*6</f>
        <v>60</v>
      </c>
      <c r="F56" s="1179">
        <f>(SUM(H57:AU57))*6</f>
        <v>480</v>
      </c>
      <c r="G56" s="1180">
        <f>F56/$F$68</f>
        <v>7.6652826572979879E-2</v>
      </c>
      <c r="H56" s="29"/>
      <c r="I56" s="29"/>
      <c r="J56" s="29"/>
      <c r="K56" s="29"/>
      <c r="L56" s="29"/>
      <c r="M56" s="29"/>
      <c r="N56" s="29"/>
      <c r="O56" s="29"/>
      <c r="P56" s="29"/>
      <c r="Q56" s="29"/>
      <c r="R56" s="29"/>
      <c r="S56" s="29"/>
      <c r="T56" s="29"/>
      <c r="U56" s="29"/>
      <c r="V56" s="29"/>
      <c r="W56" s="29" t="s">
        <v>209</v>
      </c>
      <c r="X56" s="29" t="s">
        <v>209</v>
      </c>
      <c r="Y56" s="29" t="s">
        <v>209</v>
      </c>
      <c r="Z56" s="29" t="s">
        <v>209</v>
      </c>
      <c r="AA56" s="29" t="s">
        <v>209</v>
      </c>
      <c r="AB56" s="29"/>
      <c r="AC56" s="29"/>
      <c r="AD56" s="29"/>
      <c r="AE56" s="29"/>
      <c r="AF56" s="29"/>
      <c r="AG56" s="29"/>
      <c r="AH56" s="29"/>
      <c r="AI56" s="29"/>
      <c r="AJ56" s="29"/>
      <c r="AK56" s="29"/>
      <c r="AL56" s="29"/>
      <c r="AM56" s="29"/>
      <c r="AN56" s="29"/>
      <c r="AO56" s="29"/>
      <c r="AP56" s="29"/>
      <c r="AQ56" s="29" t="s">
        <v>209</v>
      </c>
      <c r="AR56" s="29" t="s">
        <v>209</v>
      </c>
      <c r="AS56" s="29" t="s">
        <v>209</v>
      </c>
      <c r="AT56" s="29" t="s">
        <v>209</v>
      </c>
      <c r="AU56" s="29" t="s">
        <v>209</v>
      </c>
      <c r="AV56" s="1189"/>
      <c r="AW56" s="1189"/>
      <c r="AX56" s="12"/>
      <c r="AY56" s="12"/>
      <c r="AZ56" s="12"/>
      <c r="BA56" s="12"/>
      <c r="BB56" s="12"/>
      <c r="BC56" s="12"/>
      <c r="BD56" s="12"/>
      <c r="BE56" s="12"/>
      <c r="BF56" s="12"/>
      <c r="BG56" s="12"/>
      <c r="BH56" s="12"/>
      <c r="BI56" s="12"/>
      <c r="BJ56" s="12"/>
      <c r="BK56" s="12"/>
      <c r="BL56" s="12"/>
      <c r="BM56" s="12"/>
      <c r="BN56" s="12"/>
      <c r="BO56" s="12"/>
      <c r="BP56" s="12"/>
    </row>
    <row r="57" spans="1:68" ht="22.5" customHeight="1" x14ac:dyDescent="0.2">
      <c r="A57" s="1174"/>
      <c r="B57" s="1177"/>
      <c r="C57" s="1177"/>
      <c r="D57" s="1177"/>
      <c r="E57" s="1178"/>
      <c r="F57" s="1179"/>
      <c r="G57" s="1180"/>
      <c r="H57" s="30"/>
      <c r="I57" s="30"/>
      <c r="J57" s="30"/>
      <c r="K57" s="30"/>
      <c r="L57" s="30"/>
      <c r="M57" s="30"/>
      <c r="N57" s="30"/>
      <c r="O57" s="30"/>
      <c r="P57" s="30"/>
      <c r="Q57" s="30"/>
      <c r="R57" s="30"/>
      <c r="S57" s="30"/>
      <c r="T57" s="30"/>
      <c r="U57" s="30"/>
      <c r="V57" s="30"/>
      <c r="W57" s="30">
        <v>8</v>
      </c>
      <c r="X57" s="30">
        <v>8</v>
      </c>
      <c r="Y57" s="30">
        <v>8</v>
      </c>
      <c r="Z57" s="30">
        <v>8</v>
      </c>
      <c r="AA57" s="30">
        <v>8</v>
      </c>
      <c r="AB57" s="30"/>
      <c r="AC57" s="30"/>
      <c r="AD57" s="30"/>
      <c r="AE57" s="30"/>
      <c r="AF57" s="30"/>
      <c r="AG57" s="30"/>
      <c r="AH57" s="30"/>
      <c r="AI57" s="30"/>
      <c r="AJ57" s="30"/>
      <c r="AK57" s="30"/>
      <c r="AL57" s="30"/>
      <c r="AM57" s="30"/>
      <c r="AN57" s="30"/>
      <c r="AO57" s="30"/>
      <c r="AP57" s="30"/>
      <c r="AQ57" s="30">
        <v>8</v>
      </c>
      <c r="AR57" s="30">
        <v>8</v>
      </c>
      <c r="AS57" s="30">
        <v>8</v>
      </c>
      <c r="AT57" s="30">
        <v>8</v>
      </c>
      <c r="AU57" s="30">
        <v>8</v>
      </c>
      <c r="AV57" s="1189"/>
      <c r="AW57" s="1189"/>
      <c r="AX57" s="12"/>
      <c r="AY57" s="12"/>
      <c r="AZ57" s="12"/>
      <c r="BA57" s="12"/>
      <c r="BB57" s="12"/>
      <c r="BC57" s="12"/>
      <c r="BD57" s="12"/>
      <c r="BE57" s="12"/>
      <c r="BF57" s="12"/>
      <c r="BG57" s="12"/>
      <c r="BH57" s="12"/>
      <c r="BI57" s="12"/>
      <c r="BJ57" s="12"/>
      <c r="BK57" s="12"/>
      <c r="BL57" s="12"/>
      <c r="BM57" s="12"/>
      <c r="BN57" s="12"/>
      <c r="BO57" s="12"/>
      <c r="BP57" s="12"/>
    </row>
    <row r="58" spans="1:68" ht="22.5" customHeight="1" x14ac:dyDescent="0.2">
      <c r="A58" s="1174">
        <v>5</v>
      </c>
      <c r="B58" s="1177" t="s">
        <v>232</v>
      </c>
      <c r="C58" s="1177"/>
      <c r="D58" s="1177"/>
      <c r="E58" s="1178">
        <f>COUNTIF(H58:AU58,"x")</f>
        <v>20</v>
      </c>
      <c r="F58" s="1179">
        <f>(SUM(H59:AU59))</f>
        <v>70</v>
      </c>
      <c r="G58" s="1180">
        <f>F58/$F$68</f>
        <v>1.1178537208559566E-2</v>
      </c>
      <c r="H58" s="19"/>
      <c r="I58" s="19"/>
      <c r="J58" s="19"/>
      <c r="K58" s="19"/>
      <c r="L58" s="19"/>
      <c r="M58" s="19"/>
      <c r="N58" s="19"/>
      <c r="O58" s="19"/>
      <c r="P58" s="19"/>
      <c r="Q58" s="19"/>
      <c r="R58" s="19"/>
      <c r="S58" s="19"/>
      <c r="T58" s="19"/>
      <c r="U58" s="19"/>
      <c r="V58" s="19"/>
      <c r="W58" s="19"/>
      <c r="X58" s="19"/>
      <c r="Y58" s="19"/>
      <c r="Z58" s="19"/>
      <c r="AA58" s="19"/>
      <c r="AB58" s="19" t="s">
        <v>209</v>
      </c>
      <c r="AC58" s="19" t="s">
        <v>209</v>
      </c>
      <c r="AD58" s="19" t="s">
        <v>209</v>
      </c>
      <c r="AE58" s="19" t="s">
        <v>209</v>
      </c>
      <c r="AF58" s="19" t="s">
        <v>209</v>
      </c>
      <c r="AG58" s="19" t="s">
        <v>209</v>
      </c>
      <c r="AH58" s="19" t="s">
        <v>209</v>
      </c>
      <c r="AI58" s="19" t="s">
        <v>209</v>
      </c>
      <c r="AJ58" s="19" t="s">
        <v>209</v>
      </c>
      <c r="AK58" s="19" t="s">
        <v>209</v>
      </c>
      <c r="AL58" s="19" t="s">
        <v>209</v>
      </c>
      <c r="AM58" s="19" t="s">
        <v>209</v>
      </c>
      <c r="AN58" s="19" t="s">
        <v>209</v>
      </c>
      <c r="AO58" s="19" t="s">
        <v>209</v>
      </c>
      <c r="AP58" s="19" t="s">
        <v>209</v>
      </c>
      <c r="AQ58" s="19" t="s">
        <v>209</v>
      </c>
      <c r="AR58" s="19" t="s">
        <v>209</v>
      </c>
      <c r="AS58" s="19" t="s">
        <v>209</v>
      </c>
      <c r="AT58" s="19" t="s">
        <v>209</v>
      </c>
      <c r="AU58" s="19" t="s">
        <v>209</v>
      </c>
      <c r="AV58" s="1189"/>
      <c r="AW58" s="1189"/>
      <c r="AX58" s="12"/>
      <c r="AY58" s="12"/>
      <c r="AZ58" s="12"/>
      <c r="BA58" s="12"/>
      <c r="BB58" s="12"/>
      <c r="BC58" s="12"/>
      <c r="BD58" s="12"/>
      <c r="BE58" s="12"/>
      <c r="BF58" s="12"/>
      <c r="BG58" s="12"/>
      <c r="BH58" s="12"/>
      <c r="BI58" s="12"/>
      <c r="BJ58" s="12"/>
      <c r="BK58" s="12"/>
      <c r="BL58" s="12"/>
      <c r="BM58" s="12"/>
      <c r="BN58" s="12"/>
      <c r="BO58" s="12"/>
      <c r="BP58" s="12"/>
    </row>
    <row r="59" spans="1:68" ht="22.5" customHeight="1" x14ac:dyDescent="0.2">
      <c r="A59" s="1174"/>
      <c r="B59" s="1177"/>
      <c r="C59" s="1177"/>
      <c r="D59" s="1177"/>
      <c r="E59" s="1178"/>
      <c r="F59" s="1179"/>
      <c r="G59" s="1180"/>
      <c r="H59" s="18"/>
      <c r="I59" s="18"/>
      <c r="J59" s="18"/>
      <c r="K59" s="18"/>
      <c r="L59" s="18"/>
      <c r="M59" s="18"/>
      <c r="N59" s="18"/>
      <c r="O59" s="18"/>
      <c r="P59" s="18"/>
      <c r="Q59" s="18"/>
      <c r="R59" s="18"/>
      <c r="S59" s="18"/>
      <c r="T59" s="18"/>
      <c r="U59" s="18"/>
      <c r="V59" s="18"/>
      <c r="W59" s="18"/>
      <c r="X59" s="18"/>
      <c r="Y59" s="18"/>
      <c r="Z59" s="18"/>
      <c r="AA59" s="18"/>
      <c r="AB59" s="18">
        <v>2</v>
      </c>
      <c r="AC59" s="18">
        <v>2</v>
      </c>
      <c r="AD59" s="18">
        <v>2</v>
      </c>
      <c r="AE59" s="18">
        <v>2</v>
      </c>
      <c r="AF59" s="18">
        <v>2</v>
      </c>
      <c r="AG59" s="18">
        <v>2</v>
      </c>
      <c r="AH59" s="18">
        <v>2</v>
      </c>
      <c r="AI59" s="18">
        <v>2</v>
      </c>
      <c r="AJ59" s="18">
        <v>2</v>
      </c>
      <c r="AK59" s="18">
        <v>2</v>
      </c>
      <c r="AL59" s="18">
        <v>2</v>
      </c>
      <c r="AM59" s="18">
        <v>2</v>
      </c>
      <c r="AN59" s="18">
        <v>2</v>
      </c>
      <c r="AO59" s="18">
        <v>2</v>
      </c>
      <c r="AP59" s="18">
        <v>2</v>
      </c>
      <c r="AQ59" s="18">
        <v>8</v>
      </c>
      <c r="AR59" s="18">
        <v>8</v>
      </c>
      <c r="AS59" s="18">
        <v>8</v>
      </c>
      <c r="AT59" s="18">
        <v>8</v>
      </c>
      <c r="AU59" s="18">
        <v>8</v>
      </c>
      <c r="AV59" s="1189"/>
      <c r="AW59" s="1189"/>
      <c r="AX59" s="12"/>
      <c r="AY59" s="12"/>
      <c r="AZ59" s="12"/>
      <c r="BA59" s="12"/>
      <c r="BB59" s="12"/>
      <c r="BC59" s="12"/>
      <c r="BD59" s="12"/>
      <c r="BE59" s="12"/>
      <c r="BF59" s="12"/>
      <c r="BG59" s="12"/>
      <c r="BH59" s="12"/>
      <c r="BI59" s="12"/>
      <c r="BJ59" s="12"/>
      <c r="BK59" s="12"/>
      <c r="BL59" s="12"/>
      <c r="BM59" s="12"/>
      <c r="BN59" s="12"/>
      <c r="BO59" s="12"/>
      <c r="BP59" s="12"/>
    </row>
    <row r="60" spans="1:68" ht="22.5" customHeight="1" x14ac:dyDescent="0.2">
      <c r="A60" s="1174">
        <v>6</v>
      </c>
      <c r="B60" s="1177" t="s">
        <v>233</v>
      </c>
      <c r="C60" s="1177"/>
      <c r="D60" s="1177"/>
      <c r="E60" s="1178">
        <f>COUNTIF(H60:AU60,"x")*6</f>
        <v>240</v>
      </c>
      <c r="F60" s="1179">
        <f>(SUM(H61:AU61))*6</f>
        <v>960</v>
      </c>
      <c r="G60" s="1180">
        <f>F60/$F$68</f>
        <v>0.15330565314595976</v>
      </c>
      <c r="H60" s="19" t="s">
        <v>209</v>
      </c>
      <c r="I60" s="19" t="s">
        <v>209</v>
      </c>
      <c r="J60" s="19" t="s">
        <v>209</v>
      </c>
      <c r="K60" s="19" t="s">
        <v>209</v>
      </c>
      <c r="L60" s="19" t="s">
        <v>209</v>
      </c>
      <c r="M60" s="19" t="s">
        <v>209</v>
      </c>
      <c r="N60" s="19" t="s">
        <v>209</v>
      </c>
      <c r="O60" s="19" t="s">
        <v>209</v>
      </c>
      <c r="P60" s="19" t="s">
        <v>209</v>
      </c>
      <c r="Q60" s="19" t="s">
        <v>209</v>
      </c>
      <c r="R60" s="19" t="s">
        <v>209</v>
      </c>
      <c r="S60" s="19" t="s">
        <v>209</v>
      </c>
      <c r="T60" s="19" t="s">
        <v>209</v>
      </c>
      <c r="U60" s="19" t="s">
        <v>209</v>
      </c>
      <c r="V60" s="19" t="s">
        <v>209</v>
      </c>
      <c r="W60" s="19" t="s">
        <v>209</v>
      </c>
      <c r="X60" s="19" t="s">
        <v>209</v>
      </c>
      <c r="Y60" s="19" t="s">
        <v>209</v>
      </c>
      <c r="Z60" s="19" t="s">
        <v>209</v>
      </c>
      <c r="AA60" s="19" t="s">
        <v>209</v>
      </c>
      <c r="AB60" s="19" t="s">
        <v>209</v>
      </c>
      <c r="AC60" s="19" t="s">
        <v>209</v>
      </c>
      <c r="AD60" s="19" t="s">
        <v>209</v>
      </c>
      <c r="AE60" s="19" t="s">
        <v>209</v>
      </c>
      <c r="AF60" s="19" t="s">
        <v>209</v>
      </c>
      <c r="AG60" s="19" t="s">
        <v>209</v>
      </c>
      <c r="AH60" s="19" t="s">
        <v>209</v>
      </c>
      <c r="AI60" s="19" t="s">
        <v>209</v>
      </c>
      <c r="AJ60" s="19" t="s">
        <v>209</v>
      </c>
      <c r="AK60" s="19" t="s">
        <v>209</v>
      </c>
      <c r="AL60" s="19" t="s">
        <v>209</v>
      </c>
      <c r="AM60" s="19" t="s">
        <v>209</v>
      </c>
      <c r="AN60" s="19" t="s">
        <v>209</v>
      </c>
      <c r="AO60" s="19" t="s">
        <v>209</v>
      </c>
      <c r="AP60" s="19" t="s">
        <v>209</v>
      </c>
      <c r="AQ60" s="19" t="s">
        <v>209</v>
      </c>
      <c r="AR60" s="19" t="s">
        <v>209</v>
      </c>
      <c r="AS60" s="19" t="s">
        <v>209</v>
      </c>
      <c r="AT60" s="19" t="s">
        <v>209</v>
      </c>
      <c r="AU60" s="19" t="s">
        <v>209</v>
      </c>
      <c r="AV60" s="1189"/>
      <c r="AW60" s="1189"/>
      <c r="AX60" s="12"/>
      <c r="AY60" s="12"/>
      <c r="AZ60" s="12"/>
      <c r="BA60" s="12"/>
      <c r="BB60" s="12"/>
      <c r="BC60" s="12"/>
      <c r="BD60" s="12"/>
      <c r="BE60" s="12"/>
      <c r="BF60" s="12"/>
      <c r="BG60" s="12"/>
      <c r="BH60" s="12"/>
      <c r="BI60" s="12"/>
      <c r="BJ60" s="12"/>
      <c r="BK60" s="12"/>
      <c r="BL60" s="12"/>
      <c r="BM60" s="12"/>
      <c r="BN60" s="12"/>
      <c r="BO60" s="12"/>
      <c r="BP60" s="12"/>
    </row>
    <row r="61" spans="1:68" ht="22.5" customHeight="1" x14ac:dyDescent="0.2">
      <c r="A61" s="1174"/>
      <c r="B61" s="1177"/>
      <c r="C61" s="1177"/>
      <c r="D61" s="1177"/>
      <c r="E61" s="1178"/>
      <c r="F61" s="1179"/>
      <c r="G61" s="1180"/>
      <c r="H61" s="18">
        <v>4</v>
      </c>
      <c r="I61" s="18">
        <v>4</v>
      </c>
      <c r="J61" s="18">
        <v>4</v>
      </c>
      <c r="K61" s="18">
        <v>4</v>
      </c>
      <c r="L61" s="18">
        <v>4</v>
      </c>
      <c r="M61" s="18">
        <v>4</v>
      </c>
      <c r="N61" s="18">
        <v>4</v>
      </c>
      <c r="O61" s="18">
        <v>4</v>
      </c>
      <c r="P61" s="18">
        <v>4</v>
      </c>
      <c r="Q61" s="18">
        <v>4</v>
      </c>
      <c r="R61" s="18">
        <v>4</v>
      </c>
      <c r="S61" s="18">
        <v>4</v>
      </c>
      <c r="T61" s="18">
        <v>4</v>
      </c>
      <c r="U61" s="18">
        <v>4</v>
      </c>
      <c r="V61" s="18">
        <v>4</v>
      </c>
      <c r="W61" s="18">
        <v>4</v>
      </c>
      <c r="X61" s="18">
        <v>4</v>
      </c>
      <c r="Y61" s="18">
        <v>4</v>
      </c>
      <c r="Z61" s="18">
        <v>4</v>
      </c>
      <c r="AA61" s="18">
        <v>4</v>
      </c>
      <c r="AB61" s="18">
        <v>4</v>
      </c>
      <c r="AC61" s="18">
        <v>4</v>
      </c>
      <c r="AD61" s="18">
        <v>4</v>
      </c>
      <c r="AE61" s="18">
        <v>4</v>
      </c>
      <c r="AF61" s="18">
        <v>4</v>
      </c>
      <c r="AG61" s="18">
        <v>4</v>
      </c>
      <c r="AH61" s="18">
        <v>4</v>
      </c>
      <c r="AI61" s="18">
        <v>4</v>
      </c>
      <c r="AJ61" s="18">
        <v>4</v>
      </c>
      <c r="AK61" s="18">
        <v>4</v>
      </c>
      <c r="AL61" s="18">
        <v>4</v>
      </c>
      <c r="AM61" s="18">
        <v>4</v>
      </c>
      <c r="AN61" s="18">
        <v>4</v>
      </c>
      <c r="AO61" s="18">
        <v>4</v>
      </c>
      <c r="AP61" s="18">
        <v>4</v>
      </c>
      <c r="AQ61" s="18">
        <v>4</v>
      </c>
      <c r="AR61" s="18">
        <v>4</v>
      </c>
      <c r="AS61" s="18">
        <v>4</v>
      </c>
      <c r="AT61" s="18">
        <v>4</v>
      </c>
      <c r="AU61" s="18">
        <v>4</v>
      </c>
      <c r="AV61" s="1189"/>
      <c r="AW61" s="1189"/>
      <c r="AX61" s="12"/>
      <c r="AY61" s="12"/>
      <c r="AZ61" s="12"/>
      <c r="BA61" s="12"/>
      <c r="BB61" s="12"/>
      <c r="BC61" s="12"/>
      <c r="BD61" s="12"/>
      <c r="BE61" s="12"/>
      <c r="BF61" s="12"/>
      <c r="BG61" s="12"/>
      <c r="BH61" s="12"/>
      <c r="BI61" s="12"/>
      <c r="BJ61" s="12"/>
      <c r="BK61" s="12"/>
      <c r="BL61" s="12"/>
      <c r="BM61" s="12"/>
      <c r="BN61" s="12"/>
      <c r="BO61" s="12"/>
      <c r="BP61" s="12"/>
    </row>
    <row r="62" spans="1:68" ht="22.5" customHeight="1" x14ac:dyDescent="0.2">
      <c r="A62" s="1174">
        <v>7</v>
      </c>
      <c r="B62" s="1177" t="s">
        <v>234</v>
      </c>
      <c r="C62" s="1177"/>
      <c r="D62" s="1177"/>
      <c r="E62" s="1178">
        <f>COUNTIF(H62:AU62,"x")*6</f>
        <v>240</v>
      </c>
      <c r="F62" s="1179">
        <f>(SUM(H63:AU63))*6</f>
        <v>1920</v>
      </c>
      <c r="G62" s="1180">
        <f>F62/$F$68</f>
        <v>0.30661130629191952</v>
      </c>
      <c r="H62" s="19" t="s">
        <v>209</v>
      </c>
      <c r="I62" s="19" t="s">
        <v>209</v>
      </c>
      <c r="J62" s="19" t="s">
        <v>209</v>
      </c>
      <c r="K62" s="19" t="s">
        <v>209</v>
      </c>
      <c r="L62" s="19" t="s">
        <v>209</v>
      </c>
      <c r="M62" s="19" t="s">
        <v>209</v>
      </c>
      <c r="N62" s="19" t="s">
        <v>209</v>
      </c>
      <c r="O62" s="19" t="s">
        <v>209</v>
      </c>
      <c r="P62" s="19" t="s">
        <v>209</v>
      </c>
      <c r="Q62" s="19" t="s">
        <v>209</v>
      </c>
      <c r="R62" s="19" t="s">
        <v>209</v>
      </c>
      <c r="S62" s="19" t="s">
        <v>209</v>
      </c>
      <c r="T62" s="19" t="s">
        <v>209</v>
      </c>
      <c r="U62" s="19" t="s">
        <v>209</v>
      </c>
      <c r="V62" s="19" t="s">
        <v>209</v>
      </c>
      <c r="W62" s="19" t="s">
        <v>209</v>
      </c>
      <c r="X62" s="19" t="s">
        <v>209</v>
      </c>
      <c r="Y62" s="19" t="s">
        <v>209</v>
      </c>
      <c r="Z62" s="19" t="s">
        <v>209</v>
      </c>
      <c r="AA62" s="19" t="s">
        <v>209</v>
      </c>
      <c r="AB62" s="19" t="s">
        <v>209</v>
      </c>
      <c r="AC62" s="19" t="s">
        <v>209</v>
      </c>
      <c r="AD62" s="19" t="s">
        <v>209</v>
      </c>
      <c r="AE62" s="19" t="s">
        <v>209</v>
      </c>
      <c r="AF62" s="19" t="s">
        <v>209</v>
      </c>
      <c r="AG62" s="19" t="s">
        <v>209</v>
      </c>
      <c r="AH62" s="19" t="s">
        <v>209</v>
      </c>
      <c r="AI62" s="19" t="s">
        <v>209</v>
      </c>
      <c r="AJ62" s="19" t="s">
        <v>209</v>
      </c>
      <c r="AK62" s="19" t="s">
        <v>209</v>
      </c>
      <c r="AL62" s="19" t="s">
        <v>209</v>
      </c>
      <c r="AM62" s="19" t="s">
        <v>209</v>
      </c>
      <c r="AN62" s="19" t="s">
        <v>209</v>
      </c>
      <c r="AO62" s="19" t="s">
        <v>209</v>
      </c>
      <c r="AP62" s="19" t="s">
        <v>209</v>
      </c>
      <c r="AQ62" s="19" t="s">
        <v>209</v>
      </c>
      <c r="AR62" s="19" t="s">
        <v>209</v>
      </c>
      <c r="AS62" s="19" t="s">
        <v>209</v>
      </c>
      <c r="AT62" s="19" t="s">
        <v>209</v>
      </c>
      <c r="AU62" s="19" t="s">
        <v>209</v>
      </c>
      <c r="AV62" s="1189"/>
      <c r="AW62" s="1189"/>
      <c r="AX62" s="12"/>
      <c r="AY62" s="12"/>
      <c r="AZ62" s="12"/>
      <c r="BA62" s="12"/>
      <c r="BB62" s="12"/>
      <c r="BC62" s="12"/>
      <c r="BD62" s="12"/>
      <c r="BE62" s="12"/>
      <c r="BF62" s="12"/>
      <c r="BG62" s="12"/>
      <c r="BH62" s="12"/>
      <c r="BI62" s="12"/>
      <c r="BJ62" s="12"/>
      <c r="BK62" s="12"/>
      <c r="BL62" s="12"/>
      <c r="BM62" s="12"/>
      <c r="BN62" s="12"/>
      <c r="BO62" s="12"/>
      <c r="BP62" s="12"/>
    </row>
    <row r="63" spans="1:68" ht="22.5" customHeight="1" x14ac:dyDescent="0.2">
      <c r="A63" s="1174"/>
      <c r="B63" s="1177"/>
      <c r="C63" s="1177"/>
      <c r="D63" s="1177"/>
      <c r="E63" s="1178"/>
      <c r="F63" s="1179"/>
      <c r="G63" s="1180"/>
      <c r="H63" s="18">
        <v>8</v>
      </c>
      <c r="I63" s="18">
        <v>8</v>
      </c>
      <c r="J63" s="18">
        <v>8</v>
      </c>
      <c r="K63" s="18">
        <v>8</v>
      </c>
      <c r="L63" s="18">
        <v>8</v>
      </c>
      <c r="M63" s="18">
        <v>8</v>
      </c>
      <c r="N63" s="18">
        <v>8</v>
      </c>
      <c r="O63" s="18">
        <v>8</v>
      </c>
      <c r="P63" s="18">
        <v>8</v>
      </c>
      <c r="Q63" s="18">
        <v>8</v>
      </c>
      <c r="R63" s="18">
        <v>8</v>
      </c>
      <c r="S63" s="18">
        <v>8</v>
      </c>
      <c r="T63" s="18">
        <v>8</v>
      </c>
      <c r="U63" s="18">
        <v>8</v>
      </c>
      <c r="V63" s="18">
        <v>8</v>
      </c>
      <c r="W63" s="18">
        <v>8</v>
      </c>
      <c r="X63" s="18">
        <v>8</v>
      </c>
      <c r="Y63" s="18">
        <v>8</v>
      </c>
      <c r="Z63" s="18">
        <v>8</v>
      </c>
      <c r="AA63" s="18">
        <v>8</v>
      </c>
      <c r="AB63" s="18">
        <v>8</v>
      </c>
      <c r="AC63" s="18">
        <v>8</v>
      </c>
      <c r="AD63" s="18">
        <v>8</v>
      </c>
      <c r="AE63" s="18">
        <v>8</v>
      </c>
      <c r="AF63" s="18">
        <v>8</v>
      </c>
      <c r="AG63" s="18">
        <v>8</v>
      </c>
      <c r="AH63" s="18">
        <v>8</v>
      </c>
      <c r="AI63" s="18">
        <v>8</v>
      </c>
      <c r="AJ63" s="18">
        <v>8</v>
      </c>
      <c r="AK63" s="18">
        <v>8</v>
      </c>
      <c r="AL63" s="18">
        <v>8</v>
      </c>
      <c r="AM63" s="18">
        <v>8</v>
      </c>
      <c r="AN63" s="18">
        <v>8</v>
      </c>
      <c r="AO63" s="18">
        <v>8</v>
      </c>
      <c r="AP63" s="18">
        <v>8</v>
      </c>
      <c r="AQ63" s="18">
        <v>8</v>
      </c>
      <c r="AR63" s="18">
        <v>8</v>
      </c>
      <c r="AS63" s="18">
        <v>8</v>
      </c>
      <c r="AT63" s="18">
        <v>8</v>
      </c>
      <c r="AU63" s="18">
        <v>8</v>
      </c>
      <c r="AV63" s="1189"/>
      <c r="AW63" s="1189"/>
      <c r="AX63" s="12"/>
      <c r="AY63" s="12"/>
      <c r="AZ63" s="12"/>
      <c r="BA63" s="12"/>
      <c r="BB63" s="12"/>
      <c r="BC63" s="12"/>
      <c r="BD63" s="12"/>
      <c r="BE63" s="12"/>
      <c r="BF63" s="12"/>
      <c r="BG63" s="12"/>
      <c r="BH63" s="12"/>
      <c r="BI63" s="12"/>
      <c r="BJ63" s="12"/>
      <c r="BK63" s="12"/>
      <c r="BL63" s="12"/>
      <c r="BM63" s="12"/>
      <c r="BN63" s="12"/>
      <c r="BO63" s="12"/>
      <c r="BP63" s="12"/>
    </row>
    <row r="64" spans="1:68" ht="22.5" customHeight="1" x14ac:dyDescent="0.2">
      <c r="A64" s="1174">
        <v>8</v>
      </c>
      <c r="B64" s="1177" t="s">
        <v>235</v>
      </c>
      <c r="C64" s="1177"/>
      <c r="D64" s="1177"/>
      <c r="E64" s="1178">
        <f>COUNTIF(H64:AU64,"x")*6</f>
        <v>48</v>
      </c>
      <c r="F64" s="1179">
        <f>(SUM(H65:AU65))*6</f>
        <v>384</v>
      </c>
      <c r="G64" s="1180">
        <f>F64/$F$68</f>
        <v>6.1322261258383901E-2</v>
      </c>
      <c r="H64" s="19"/>
      <c r="I64" s="19"/>
      <c r="J64" s="19"/>
      <c r="K64" s="19"/>
      <c r="L64" s="19" t="s">
        <v>209</v>
      </c>
      <c r="M64" s="19"/>
      <c r="N64" s="19"/>
      <c r="O64" s="19"/>
      <c r="P64" s="19"/>
      <c r="Q64" s="19" t="s">
        <v>209</v>
      </c>
      <c r="R64" s="19"/>
      <c r="S64" s="19"/>
      <c r="T64" s="19"/>
      <c r="U64" s="19"/>
      <c r="V64" s="19" t="s">
        <v>209</v>
      </c>
      <c r="W64" s="19"/>
      <c r="X64" s="19"/>
      <c r="Y64" s="19"/>
      <c r="Z64" s="19"/>
      <c r="AA64" s="19" t="s">
        <v>209</v>
      </c>
      <c r="AB64" s="19"/>
      <c r="AC64" s="19"/>
      <c r="AD64" s="19"/>
      <c r="AE64" s="19"/>
      <c r="AF64" s="19" t="s">
        <v>209</v>
      </c>
      <c r="AG64" s="19"/>
      <c r="AH64" s="19"/>
      <c r="AI64" s="19"/>
      <c r="AJ64" s="19"/>
      <c r="AK64" s="19" t="s">
        <v>209</v>
      </c>
      <c r="AL64" s="19"/>
      <c r="AM64" s="19"/>
      <c r="AN64" s="19"/>
      <c r="AO64" s="19"/>
      <c r="AP64" s="19" t="s">
        <v>209</v>
      </c>
      <c r="AQ64" s="19"/>
      <c r="AR64" s="19"/>
      <c r="AS64" s="19"/>
      <c r="AT64" s="19"/>
      <c r="AU64" s="19" t="s">
        <v>209</v>
      </c>
      <c r="AV64" s="1189"/>
      <c r="AW64" s="1189"/>
      <c r="AX64" s="12"/>
      <c r="AY64" s="12"/>
      <c r="AZ64" s="12"/>
      <c r="BA64" s="12"/>
      <c r="BB64" s="12"/>
      <c r="BC64" s="12"/>
      <c r="BD64" s="12"/>
      <c r="BE64" s="12"/>
      <c r="BF64" s="12"/>
      <c r="BG64" s="12"/>
      <c r="BH64" s="12"/>
      <c r="BI64" s="12"/>
      <c r="BJ64" s="12"/>
      <c r="BK64" s="12"/>
      <c r="BL64" s="12"/>
      <c r="BM64" s="12"/>
      <c r="BN64" s="12"/>
      <c r="BO64" s="12"/>
      <c r="BP64" s="12"/>
    </row>
    <row r="65" spans="1:68" ht="22.5" customHeight="1" x14ac:dyDescent="0.2">
      <c r="A65" s="1174"/>
      <c r="B65" s="1177"/>
      <c r="C65" s="1177"/>
      <c r="D65" s="1177"/>
      <c r="E65" s="1178"/>
      <c r="F65" s="1179"/>
      <c r="G65" s="1180"/>
      <c r="H65" s="18"/>
      <c r="I65" s="18"/>
      <c r="J65" s="18"/>
      <c r="K65" s="18"/>
      <c r="L65" s="18">
        <v>8</v>
      </c>
      <c r="M65" s="18"/>
      <c r="N65" s="18"/>
      <c r="O65" s="18"/>
      <c r="P65" s="18"/>
      <c r="Q65" s="18">
        <v>8</v>
      </c>
      <c r="R65" s="18"/>
      <c r="S65" s="18"/>
      <c r="T65" s="18"/>
      <c r="U65" s="18"/>
      <c r="V65" s="18">
        <v>8</v>
      </c>
      <c r="W65" s="18"/>
      <c r="X65" s="18"/>
      <c r="Y65" s="18"/>
      <c r="Z65" s="18"/>
      <c r="AA65" s="18">
        <v>8</v>
      </c>
      <c r="AB65" s="18"/>
      <c r="AC65" s="18"/>
      <c r="AD65" s="18"/>
      <c r="AE65" s="18"/>
      <c r="AF65" s="18">
        <v>8</v>
      </c>
      <c r="AG65" s="18"/>
      <c r="AH65" s="18"/>
      <c r="AI65" s="18"/>
      <c r="AJ65" s="18"/>
      <c r="AK65" s="18">
        <v>8</v>
      </c>
      <c r="AL65" s="18"/>
      <c r="AM65" s="18"/>
      <c r="AN65" s="18"/>
      <c r="AO65" s="18"/>
      <c r="AP65" s="18">
        <v>8</v>
      </c>
      <c r="AQ65" s="18"/>
      <c r="AR65" s="18"/>
      <c r="AS65" s="18"/>
      <c r="AT65" s="18"/>
      <c r="AU65" s="18">
        <v>8</v>
      </c>
      <c r="AV65" s="1189"/>
      <c r="AW65" s="1189"/>
      <c r="AX65" s="12"/>
      <c r="AY65" s="12"/>
      <c r="AZ65" s="12"/>
      <c r="BA65" s="12"/>
      <c r="BB65" s="12"/>
      <c r="BC65" s="12"/>
      <c r="BD65" s="12"/>
      <c r="BE65" s="12"/>
      <c r="BF65" s="12"/>
      <c r="BG65" s="12"/>
      <c r="BH65" s="12"/>
      <c r="BI65" s="12"/>
      <c r="BJ65" s="12"/>
      <c r="BK65" s="12"/>
      <c r="BL65" s="12"/>
      <c r="BM65" s="12"/>
      <c r="BN65" s="12"/>
      <c r="BO65" s="12"/>
      <c r="BP65" s="12"/>
    </row>
    <row r="66" spans="1:68" ht="22.5" customHeight="1" x14ac:dyDescent="0.2">
      <c r="A66" s="1174">
        <v>9</v>
      </c>
      <c r="B66" s="1177" t="s">
        <v>236</v>
      </c>
      <c r="C66" s="1177"/>
      <c r="D66" s="1177"/>
      <c r="E66" s="1178">
        <f>COUNTIF(H66:AU66,"x")*6</f>
        <v>240</v>
      </c>
      <c r="F66" s="1179">
        <f>(SUM(H67:AU67))*6</f>
        <v>1920</v>
      </c>
      <c r="G66" s="1180">
        <f>F66/$F$68</f>
        <v>0.30661130629191952</v>
      </c>
      <c r="H66" s="19" t="s">
        <v>209</v>
      </c>
      <c r="I66" s="19" t="s">
        <v>209</v>
      </c>
      <c r="J66" s="19" t="s">
        <v>209</v>
      </c>
      <c r="K66" s="19" t="s">
        <v>209</v>
      </c>
      <c r="L66" s="19" t="s">
        <v>209</v>
      </c>
      <c r="M66" s="19" t="s">
        <v>209</v>
      </c>
      <c r="N66" s="19" t="s">
        <v>209</v>
      </c>
      <c r="O66" s="19" t="s">
        <v>209</v>
      </c>
      <c r="P66" s="19" t="s">
        <v>209</v>
      </c>
      <c r="Q66" s="19" t="s">
        <v>209</v>
      </c>
      <c r="R66" s="19" t="s">
        <v>209</v>
      </c>
      <c r="S66" s="19" t="s">
        <v>209</v>
      </c>
      <c r="T66" s="19" t="s">
        <v>209</v>
      </c>
      <c r="U66" s="19" t="s">
        <v>209</v>
      </c>
      <c r="V66" s="19" t="s">
        <v>209</v>
      </c>
      <c r="W66" s="19" t="s">
        <v>209</v>
      </c>
      <c r="X66" s="19" t="s">
        <v>209</v>
      </c>
      <c r="Y66" s="19" t="s">
        <v>209</v>
      </c>
      <c r="Z66" s="19" t="s">
        <v>209</v>
      </c>
      <c r="AA66" s="19" t="s">
        <v>209</v>
      </c>
      <c r="AB66" s="19" t="s">
        <v>209</v>
      </c>
      <c r="AC66" s="19" t="s">
        <v>209</v>
      </c>
      <c r="AD66" s="19" t="s">
        <v>209</v>
      </c>
      <c r="AE66" s="19" t="s">
        <v>209</v>
      </c>
      <c r="AF66" s="19" t="s">
        <v>209</v>
      </c>
      <c r="AG66" s="19" t="s">
        <v>209</v>
      </c>
      <c r="AH66" s="19" t="s">
        <v>209</v>
      </c>
      <c r="AI66" s="19" t="s">
        <v>209</v>
      </c>
      <c r="AJ66" s="19" t="s">
        <v>209</v>
      </c>
      <c r="AK66" s="19" t="s">
        <v>209</v>
      </c>
      <c r="AL66" s="19" t="s">
        <v>209</v>
      </c>
      <c r="AM66" s="19" t="s">
        <v>209</v>
      </c>
      <c r="AN66" s="19" t="s">
        <v>209</v>
      </c>
      <c r="AO66" s="19" t="s">
        <v>209</v>
      </c>
      <c r="AP66" s="19" t="s">
        <v>209</v>
      </c>
      <c r="AQ66" s="19" t="s">
        <v>209</v>
      </c>
      <c r="AR66" s="19" t="s">
        <v>209</v>
      </c>
      <c r="AS66" s="19" t="s">
        <v>209</v>
      </c>
      <c r="AT66" s="19" t="s">
        <v>209</v>
      </c>
      <c r="AU66" s="19" t="s">
        <v>209</v>
      </c>
      <c r="AV66" s="1189"/>
      <c r="AW66" s="1189"/>
      <c r="AX66" s="12"/>
      <c r="AY66" s="12"/>
      <c r="AZ66" s="12"/>
      <c r="BA66" s="12"/>
      <c r="BB66" s="12"/>
      <c r="BC66" s="12"/>
      <c r="BD66" s="12"/>
      <c r="BE66" s="12"/>
      <c r="BF66" s="12"/>
      <c r="BG66" s="12"/>
      <c r="BH66" s="12"/>
      <c r="BI66" s="12"/>
      <c r="BJ66" s="12"/>
      <c r="BK66" s="12"/>
      <c r="BL66" s="12"/>
      <c r="BM66" s="12"/>
      <c r="BN66" s="12"/>
      <c r="BO66" s="12"/>
      <c r="BP66" s="12"/>
    </row>
    <row r="67" spans="1:68" ht="22.5" customHeight="1" x14ac:dyDescent="0.2">
      <c r="A67" s="1174"/>
      <c r="B67" s="1177"/>
      <c r="C67" s="1177"/>
      <c r="D67" s="1177"/>
      <c r="E67" s="1178"/>
      <c r="F67" s="1179"/>
      <c r="G67" s="1180"/>
      <c r="H67" s="18">
        <v>8</v>
      </c>
      <c r="I67" s="18">
        <v>8</v>
      </c>
      <c r="J67" s="18">
        <v>8</v>
      </c>
      <c r="K67" s="18">
        <v>8</v>
      </c>
      <c r="L67" s="18">
        <v>8</v>
      </c>
      <c r="M67" s="18">
        <v>8</v>
      </c>
      <c r="N67" s="18">
        <v>8</v>
      </c>
      <c r="O67" s="18">
        <v>8</v>
      </c>
      <c r="P67" s="18">
        <v>8</v>
      </c>
      <c r="Q67" s="18">
        <v>8</v>
      </c>
      <c r="R67" s="18">
        <v>8</v>
      </c>
      <c r="S67" s="18">
        <v>8</v>
      </c>
      <c r="T67" s="18">
        <v>8</v>
      </c>
      <c r="U67" s="18">
        <v>8</v>
      </c>
      <c r="V67" s="18">
        <v>8</v>
      </c>
      <c r="W67" s="18">
        <v>8</v>
      </c>
      <c r="X67" s="18">
        <v>8</v>
      </c>
      <c r="Y67" s="18">
        <v>8</v>
      </c>
      <c r="Z67" s="18">
        <v>8</v>
      </c>
      <c r="AA67" s="18">
        <v>8</v>
      </c>
      <c r="AB67" s="18">
        <v>8</v>
      </c>
      <c r="AC67" s="18">
        <v>8</v>
      </c>
      <c r="AD67" s="18">
        <v>8</v>
      </c>
      <c r="AE67" s="18">
        <v>8</v>
      </c>
      <c r="AF67" s="18">
        <v>8</v>
      </c>
      <c r="AG67" s="18">
        <v>8</v>
      </c>
      <c r="AH67" s="18">
        <v>8</v>
      </c>
      <c r="AI67" s="18">
        <v>8</v>
      </c>
      <c r="AJ67" s="18">
        <v>8</v>
      </c>
      <c r="AK67" s="18">
        <v>8</v>
      </c>
      <c r="AL67" s="18">
        <v>8</v>
      </c>
      <c r="AM67" s="18">
        <v>8</v>
      </c>
      <c r="AN67" s="18">
        <v>8</v>
      </c>
      <c r="AO67" s="18">
        <v>8</v>
      </c>
      <c r="AP67" s="18">
        <v>8</v>
      </c>
      <c r="AQ67" s="18">
        <v>8</v>
      </c>
      <c r="AR67" s="18">
        <v>8</v>
      </c>
      <c r="AS67" s="18">
        <v>8</v>
      </c>
      <c r="AT67" s="18">
        <v>8</v>
      </c>
      <c r="AU67" s="18">
        <v>8</v>
      </c>
      <c r="AV67" s="1189"/>
      <c r="AW67" s="1189"/>
      <c r="AX67" s="12"/>
      <c r="AY67" s="12"/>
      <c r="AZ67" s="12"/>
      <c r="BA67" s="12"/>
      <c r="BB67" s="12"/>
      <c r="BC67" s="12"/>
      <c r="BD67" s="12"/>
      <c r="BE67" s="12"/>
      <c r="BF67" s="12"/>
      <c r="BG67" s="12"/>
      <c r="BH67" s="12"/>
      <c r="BI67" s="12"/>
      <c r="BJ67" s="12"/>
      <c r="BK67" s="12"/>
      <c r="BL67" s="12"/>
      <c r="BM67" s="12"/>
      <c r="BN67" s="12"/>
      <c r="BO67" s="12"/>
      <c r="BP67" s="12"/>
    </row>
    <row r="68" spans="1:68" ht="22.5" customHeight="1" x14ac:dyDescent="0.2">
      <c r="A68" s="20"/>
      <c r="B68" s="1182" t="s">
        <v>226</v>
      </c>
      <c r="C68" s="1182"/>
      <c r="D68" s="1182"/>
      <c r="E68" s="20"/>
      <c r="F68" s="21">
        <f>SUM(F50:F67)</f>
        <v>6262</v>
      </c>
      <c r="G68" s="22">
        <f>SUM(G50:G67)</f>
        <v>1</v>
      </c>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12"/>
      <c r="AW68" s="12"/>
      <c r="AX68" s="12"/>
      <c r="AY68" s="12"/>
      <c r="AZ68" s="12"/>
      <c r="BA68" s="12"/>
      <c r="BB68" s="12"/>
      <c r="BC68" s="12"/>
      <c r="BD68" s="12"/>
      <c r="BE68" s="12"/>
      <c r="BF68" s="12"/>
      <c r="BG68" s="12"/>
      <c r="BH68" s="12"/>
      <c r="BI68" s="12"/>
      <c r="BJ68" s="12"/>
      <c r="BK68" s="12"/>
      <c r="BL68" s="12"/>
      <c r="BM68" s="12"/>
      <c r="BN68" s="12"/>
      <c r="BO68" s="12"/>
      <c r="BP68" s="12"/>
    </row>
    <row r="69" spans="1:68" x14ac:dyDescent="0.2">
      <c r="A69" s="24"/>
      <c r="B69" s="1174" t="s">
        <v>132</v>
      </c>
      <c r="C69" s="1174"/>
      <c r="D69" s="1174"/>
      <c r="E69" s="1174"/>
      <c r="F69" s="1174"/>
      <c r="G69" s="1174"/>
      <c r="H69" s="1206">
        <f>SUM(H36:L68)</f>
        <v>540.04878671775225</v>
      </c>
      <c r="I69" s="1207"/>
      <c r="J69" s="1207"/>
      <c r="K69" s="1207"/>
      <c r="L69" s="1207"/>
      <c r="M69" s="1206">
        <f>SUM(M36:Q68)</f>
        <v>659.0639846743295</v>
      </c>
      <c r="N69" s="1207"/>
      <c r="O69" s="1207"/>
      <c r="P69" s="1207"/>
      <c r="Q69" s="1207"/>
      <c r="R69" s="1206">
        <f>SUM(R36:V68)</f>
        <v>842.08735632183902</v>
      </c>
      <c r="S69" s="1207"/>
      <c r="T69" s="1207"/>
      <c r="U69" s="1207"/>
      <c r="V69" s="1207"/>
      <c r="W69" s="1206">
        <f>SUM(W36:AA68)</f>
        <v>1123.1130268199233</v>
      </c>
      <c r="X69" s="1207"/>
      <c r="Y69" s="1207"/>
      <c r="Z69" s="1207"/>
      <c r="AA69" s="1207"/>
      <c r="AB69" s="1206">
        <f>SUM(AB36:AF68)</f>
        <v>1410.1586206896552</v>
      </c>
      <c r="AC69" s="1207"/>
      <c r="AD69" s="1207"/>
      <c r="AE69" s="1207"/>
      <c r="AF69" s="1207"/>
      <c r="AG69" s="1206">
        <f>SUM(AG36:AK68)</f>
        <v>1729.199361430396</v>
      </c>
      <c r="AH69" s="1207"/>
      <c r="AI69" s="1207"/>
      <c r="AJ69" s="1207"/>
      <c r="AK69" s="1207"/>
      <c r="AL69" s="1206">
        <f>SUM(AL36:AP68)</f>
        <v>2022.2367816091955</v>
      </c>
      <c r="AM69" s="1207"/>
      <c r="AN69" s="1207"/>
      <c r="AO69" s="1207"/>
      <c r="AP69" s="1207"/>
      <c r="AQ69" s="1206">
        <f>SUM(AQ36:AU68)</f>
        <v>2394.2681992337161</v>
      </c>
      <c r="AR69" s="1207"/>
      <c r="AS69" s="1207"/>
      <c r="AT69" s="1207"/>
      <c r="AU69" s="1207"/>
      <c r="AV69" s="12"/>
      <c r="AW69" s="12"/>
      <c r="AX69" s="12"/>
      <c r="AY69" s="12"/>
      <c r="AZ69" s="12"/>
      <c r="BA69" s="12"/>
      <c r="BB69" s="12"/>
      <c r="BC69" s="12"/>
      <c r="BD69" s="12"/>
      <c r="BE69" s="12"/>
      <c r="BF69" s="12"/>
      <c r="BG69" s="12"/>
      <c r="BH69" s="12"/>
      <c r="BI69" s="12"/>
      <c r="BJ69" s="12"/>
      <c r="BK69" s="12"/>
      <c r="BL69" s="12"/>
      <c r="BM69" s="12"/>
      <c r="BN69" s="12"/>
      <c r="BO69" s="12"/>
      <c r="BP69" s="12"/>
    </row>
    <row r="70" spans="1:68" x14ac:dyDescent="0.2">
      <c r="A70" s="24"/>
      <c r="B70" s="1174" t="s">
        <v>133</v>
      </c>
      <c r="C70" s="1174"/>
      <c r="D70" s="1174"/>
      <c r="E70" s="1174"/>
      <c r="F70" s="1174"/>
      <c r="G70" s="1174"/>
      <c r="H70" s="1176">
        <f>H69/F68</f>
        <v>8.6242220810883466E-2</v>
      </c>
      <c r="I70" s="1176"/>
      <c r="J70" s="1176"/>
      <c r="K70" s="1176"/>
      <c r="L70" s="1176"/>
      <c r="M70" s="1176">
        <f>M69/F68</f>
        <v>0.10524816107862177</v>
      </c>
      <c r="N70" s="1176"/>
      <c r="O70" s="1176"/>
      <c r="P70" s="1176"/>
      <c r="Q70" s="1176"/>
      <c r="R70" s="1176">
        <f>R69/F68</f>
        <v>0.1344757835071605</v>
      </c>
      <c r="S70" s="1176"/>
      <c r="T70" s="1176"/>
      <c r="U70" s="1176"/>
      <c r="V70" s="1176"/>
      <c r="W70" s="1176">
        <f>W69/F68</f>
        <v>0.17935372513892101</v>
      </c>
      <c r="X70" s="1176"/>
      <c r="Y70" s="1176"/>
      <c r="Z70" s="1176"/>
      <c r="AA70" s="1176"/>
      <c r="AB70" s="1176">
        <f>AB69/F68</f>
        <v>0.22519300873357637</v>
      </c>
      <c r="AC70" s="1176"/>
      <c r="AD70" s="1176"/>
      <c r="AE70" s="1176"/>
      <c r="AF70" s="1176"/>
      <c r="AG70" s="1176">
        <f>AG69/F68</f>
        <v>0.27614170575381602</v>
      </c>
      <c r="AH70" s="1176"/>
      <c r="AI70" s="1176"/>
      <c r="AJ70" s="1176"/>
      <c r="AK70" s="1176"/>
      <c r="AL70" s="1176">
        <f>AL69/F68</f>
        <v>0.32293784439623052</v>
      </c>
      <c r="AM70" s="1176"/>
      <c r="AN70" s="1176"/>
      <c r="AO70" s="1176"/>
      <c r="AP70" s="1176"/>
      <c r="AQ70" s="1176">
        <f>AQ69/F68</f>
        <v>0.38234880217721434</v>
      </c>
      <c r="AR70" s="1176"/>
      <c r="AS70" s="1176"/>
      <c r="AT70" s="1176"/>
      <c r="AU70" s="1176"/>
      <c r="AV70" s="12"/>
      <c r="AW70" s="12"/>
      <c r="AX70" s="12"/>
      <c r="AY70" s="12"/>
      <c r="AZ70" s="12"/>
      <c r="BA70" s="12"/>
      <c r="BB70" s="12"/>
      <c r="BC70" s="12"/>
      <c r="BD70" s="12"/>
      <c r="BE70" s="12"/>
      <c r="BF70" s="12"/>
      <c r="BG70" s="12"/>
      <c r="BH70" s="12"/>
      <c r="BI70" s="12"/>
      <c r="BJ70" s="12"/>
      <c r="BK70" s="12"/>
      <c r="BL70" s="12"/>
      <c r="BM70" s="12"/>
      <c r="BN70" s="12"/>
      <c r="BO70" s="12"/>
      <c r="BP70" s="12"/>
    </row>
    <row r="71" spans="1:68" x14ac:dyDescent="0.2">
      <c r="A71" s="24"/>
      <c r="B71" s="1174" t="s">
        <v>134</v>
      </c>
      <c r="C71" s="1174"/>
      <c r="D71" s="1174"/>
      <c r="E71" s="1174"/>
      <c r="F71" s="1174"/>
      <c r="G71" s="1174"/>
      <c r="H71" s="1208">
        <f>H69</f>
        <v>540.04878671775225</v>
      </c>
      <c r="I71" s="1208"/>
      <c r="J71" s="1208"/>
      <c r="K71" s="1208"/>
      <c r="L71" s="1208"/>
      <c r="M71" s="1208">
        <f>H71+M69</f>
        <v>1199.1127713920819</v>
      </c>
      <c r="N71" s="1208"/>
      <c r="O71" s="1208"/>
      <c r="P71" s="1208"/>
      <c r="Q71" s="1208"/>
      <c r="R71" s="1208">
        <f>M71+R69</f>
        <v>2041.2001277139209</v>
      </c>
      <c r="S71" s="1208"/>
      <c r="T71" s="1208"/>
      <c r="U71" s="1208"/>
      <c r="V71" s="1208"/>
      <c r="W71" s="1208">
        <f>R71+W69</f>
        <v>3164.3131545338442</v>
      </c>
      <c r="X71" s="1208"/>
      <c r="Y71" s="1208"/>
      <c r="Z71" s="1208"/>
      <c r="AA71" s="1208"/>
      <c r="AB71" s="1208">
        <f>W71+AB69</f>
        <v>4574.4717752234992</v>
      </c>
      <c r="AC71" s="1208"/>
      <c r="AD71" s="1208"/>
      <c r="AE71" s="1208"/>
      <c r="AF71" s="1208"/>
      <c r="AG71" s="1208">
        <f>AB71+AG69</f>
        <v>6303.6711366538948</v>
      </c>
      <c r="AH71" s="1208"/>
      <c r="AI71" s="1208"/>
      <c r="AJ71" s="1208"/>
      <c r="AK71" s="1208"/>
      <c r="AL71" s="1208">
        <f>AG71+AL69</f>
        <v>8325.9079182630903</v>
      </c>
      <c r="AM71" s="1208"/>
      <c r="AN71" s="1208"/>
      <c r="AO71" s="1208"/>
      <c r="AP71" s="1208"/>
      <c r="AQ71" s="1208">
        <f>AL71+AQ69</f>
        <v>10720.176117496807</v>
      </c>
      <c r="AR71" s="1208"/>
      <c r="AS71" s="1208"/>
      <c r="AT71" s="1208"/>
      <c r="AU71" s="1208"/>
      <c r="AV71" s="12"/>
      <c r="AW71" s="12"/>
      <c r="AX71" s="12"/>
      <c r="AY71" s="12"/>
      <c r="AZ71" s="12"/>
      <c r="BA71" s="12"/>
      <c r="BB71" s="12"/>
      <c r="BC71" s="12"/>
      <c r="BD71" s="12"/>
      <c r="BE71" s="12"/>
      <c r="BF71" s="12"/>
      <c r="BG71" s="12"/>
      <c r="BH71" s="12"/>
      <c r="BI71" s="12"/>
      <c r="BJ71" s="12"/>
      <c r="BK71" s="12"/>
      <c r="BL71" s="12"/>
      <c r="BM71" s="12"/>
      <c r="BN71" s="12"/>
      <c r="BO71" s="12"/>
      <c r="BP71" s="12"/>
    </row>
    <row r="72" spans="1:68" x14ac:dyDescent="0.2">
      <c r="A72" s="24"/>
      <c r="B72" s="1172" t="s">
        <v>135</v>
      </c>
      <c r="C72" s="1172"/>
      <c r="D72" s="1172"/>
      <c r="E72" s="1172"/>
      <c r="F72" s="1172"/>
      <c r="G72" s="1172"/>
      <c r="H72" s="1173">
        <f>H70</f>
        <v>8.6242220810883466E-2</v>
      </c>
      <c r="I72" s="1173"/>
      <c r="J72" s="1173"/>
      <c r="K72" s="1173"/>
      <c r="L72" s="1173"/>
      <c r="M72" s="1173">
        <f>H72+M70</f>
        <v>0.19149038188950523</v>
      </c>
      <c r="N72" s="1173"/>
      <c r="O72" s="1173"/>
      <c r="P72" s="1173"/>
      <c r="Q72" s="1173"/>
      <c r="R72" s="1173">
        <f>M72+R70</f>
        <v>0.32596616539666573</v>
      </c>
      <c r="S72" s="1173"/>
      <c r="T72" s="1173"/>
      <c r="U72" s="1173"/>
      <c r="V72" s="1173"/>
      <c r="W72" s="1173">
        <f>R72+W70</f>
        <v>0.50531989053558668</v>
      </c>
      <c r="X72" s="1173"/>
      <c r="Y72" s="1173"/>
      <c r="Z72" s="1173"/>
      <c r="AA72" s="1173"/>
      <c r="AB72" s="1173">
        <f>W72+AB70</f>
        <v>0.73051289926916307</v>
      </c>
      <c r="AC72" s="1173"/>
      <c r="AD72" s="1173"/>
      <c r="AE72" s="1173"/>
      <c r="AF72" s="1173"/>
      <c r="AG72" s="1173">
        <f>AB72+AG70</f>
        <v>1.006654605022979</v>
      </c>
      <c r="AH72" s="1173"/>
      <c r="AI72" s="1173"/>
      <c r="AJ72" s="1173"/>
      <c r="AK72" s="1173"/>
      <c r="AL72" s="1173">
        <f>AG72+AL70</f>
        <v>1.3295924494192095</v>
      </c>
      <c r="AM72" s="1173"/>
      <c r="AN72" s="1173"/>
      <c r="AO72" s="1173"/>
      <c r="AP72" s="1173"/>
      <c r="AQ72" s="1173">
        <f>AL72+AQ70</f>
        <v>1.7119412515964239</v>
      </c>
      <c r="AR72" s="1173"/>
      <c r="AS72" s="1173"/>
      <c r="AT72" s="1173"/>
      <c r="AU72" s="1173"/>
      <c r="AV72" s="12"/>
      <c r="AW72" s="12"/>
      <c r="AX72" s="12"/>
      <c r="AY72" s="12"/>
      <c r="AZ72" s="12"/>
      <c r="BA72" s="12"/>
      <c r="BB72" s="12"/>
      <c r="BC72" s="12"/>
      <c r="BD72" s="12"/>
      <c r="BE72" s="12"/>
      <c r="BF72" s="12"/>
      <c r="BG72" s="12"/>
      <c r="BH72" s="12"/>
      <c r="BI72" s="12"/>
      <c r="BJ72" s="12"/>
      <c r="BK72" s="12"/>
      <c r="BL72" s="12"/>
      <c r="BM72" s="12"/>
      <c r="BN72" s="12"/>
      <c r="BO72" s="12"/>
      <c r="BP72" s="12"/>
    </row>
    <row r="73" spans="1:68" ht="22.5" customHeight="1" x14ac:dyDescent="0.2">
      <c r="A73" s="31"/>
      <c r="B73" s="32"/>
      <c r="C73" s="32"/>
      <c r="D73" s="32"/>
      <c r="E73" s="33"/>
      <c r="F73" s="34"/>
      <c r="G73" s="35"/>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7"/>
      <c r="AW73" s="37"/>
    </row>
    <row r="74" spans="1:68" ht="22.5" customHeight="1" x14ac:dyDescent="0.2">
      <c r="A74" s="1186"/>
      <c r="B74" s="1186"/>
      <c r="C74" s="1186"/>
      <c r="D74" s="1186"/>
      <c r="E74" s="1186"/>
      <c r="F74" s="1186"/>
      <c r="G74" s="1186"/>
      <c r="H74" s="1174" t="s">
        <v>122</v>
      </c>
      <c r="I74" s="1174"/>
      <c r="J74" s="1174"/>
      <c r="K74" s="1174"/>
      <c r="L74" s="1174"/>
      <c r="M74" s="1174"/>
      <c r="N74" s="1174"/>
      <c r="O74" s="1174"/>
      <c r="P74" s="1174"/>
      <c r="Q74" s="1174"/>
      <c r="R74" s="1174"/>
      <c r="S74" s="1174"/>
      <c r="T74" s="1174"/>
      <c r="U74" s="1174"/>
      <c r="V74" s="1174"/>
      <c r="W74" s="1174"/>
      <c r="X74" s="1174"/>
      <c r="Y74" s="1174"/>
      <c r="Z74" s="1174"/>
      <c r="AA74" s="1174"/>
      <c r="AB74" s="1174" t="s">
        <v>155</v>
      </c>
      <c r="AC74" s="1174"/>
      <c r="AD74" s="1174"/>
      <c r="AE74" s="1174"/>
      <c r="AF74" s="1174"/>
      <c r="AG74" s="1174"/>
      <c r="AH74" s="1174"/>
      <c r="AI74" s="1174"/>
      <c r="AJ74" s="1174"/>
      <c r="AK74" s="1174"/>
      <c r="AL74" s="1174"/>
      <c r="AM74" s="1174"/>
      <c r="AN74" s="1174"/>
      <c r="AO74" s="1174"/>
      <c r="AP74" s="1174"/>
      <c r="AQ74" s="1174"/>
      <c r="AR74" s="1174"/>
      <c r="AS74" s="1174"/>
      <c r="AT74" s="1174"/>
      <c r="AU74" s="1174"/>
      <c r="AV74" s="1205" t="s">
        <v>175</v>
      </c>
      <c r="AW74" s="1187" t="s">
        <v>123</v>
      </c>
      <c r="AX74" s="12"/>
      <c r="AY74" s="12"/>
      <c r="AZ74" s="12"/>
      <c r="BA74" s="12"/>
      <c r="BB74" s="12"/>
      <c r="BC74" s="12"/>
      <c r="BD74" s="12"/>
      <c r="BE74" s="12"/>
      <c r="BF74" s="12"/>
      <c r="BG74" s="12"/>
      <c r="BH74" s="12"/>
      <c r="BI74" s="12"/>
      <c r="BJ74" s="12"/>
      <c r="BK74" s="12"/>
      <c r="BL74" s="12"/>
      <c r="BM74" s="12"/>
      <c r="BN74" s="12"/>
      <c r="BO74" s="12"/>
      <c r="BP74" s="12"/>
    </row>
    <row r="75" spans="1:68" ht="22.5" customHeight="1" x14ac:dyDescent="0.2">
      <c r="A75" s="1186"/>
      <c r="B75" s="1186"/>
      <c r="C75" s="1186"/>
      <c r="D75" s="1186"/>
      <c r="E75" s="1186"/>
      <c r="F75" s="1186"/>
      <c r="G75" s="1186"/>
      <c r="H75" s="1175" t="s">
        <v>151</v>
      </c>
      <c r="I75" s="1175"/>
      <c r="J75" s="1175"/>
      <c r="K75" s="1175"/>
      <c r="L75" s="1175"/>
      <c r="M75" s="1175" t="s">
        <v>152</v>
      </c>
      <c r="N75" s="1175"/>
      <c r="O75" s="1175"/>
      <c r="P75" s="1175"/>
      <c r="Q75" s="1175"/>
      <c r="R75" s="1175" t="s">
        <v>153</v>
      </c>
      <c r="S75" s="1175"/>
      <c r="T75" s="1175"/>
      <c r="U75" s="1175"/>
      <c r="V75" s="1175"/>
      <c r="W75" s="1175" t="s">
        <v>154</v>
      </c>
      <c r="X75" s="1175"/>
      <c r="Y75" s="1175"/>
      <c r="Z75" s="1175"/>
      <c r="AA75" s="1175"/>
      <c r="AB75" s="1175" t="s">
        <v>151</v>
      </c>
      <c r="AC75" s="1175"/>
      <c r="AD75" s="1175"/>
      <c r="AE75" s="1175"/>
      <c r="AF75" s="1175"/>
      <c r="AG75" s="1175" t="s">
        <v>152</v>
      </c>
      <c r="AH75" s="1175"/>
      <c r="AI75" s="1175"/>
      <c r="AJ75" s="1175"/>
      <c r="AK75" s="1175"/>
      <c r="AL75" s="1175" t="s">
        <v>153</v>
      </c>
      <c r="AM75" s="1175"/>
      <c r="AN75" s="1175"/>
      <c r="AO75" s="1175"/>
      <c r="AP75" s="1175"/>
      <c r="AQ75" s="1175" t="s">
        <v>154</v>
      </c>
      <c r="AR75" s="1175"/>
      <c r="AS75" s="1175"/>
      <c r="AT75" s="1175"/>
      <c r="AU75" s="1175"/>
      <c r="AV75" s="1205"/>
      <c r="AW75" s="1187"/>
      <c r="AX75" s="12"/>
      <c r="AY75" s="12"/>
      <c r="AZ75" s="12"/>
      <c r="BA75" s="12"/>
      <c r="BB75" s="12"/>
      <c r="BC75" s="12"/>
      <c r="BD75" s="12"/>
      <c r="BE75" s="12"/>
      <c r="BF75" s="12"/>
      <c r="BG75" s="12"/>
      <c r="BH75" s="12"/>
      <c r="BI75" s="12"/>
      <c r="BJ75" s="12"/>
      <c r="BK75" s="12"/>
      <c r="BL75" s="12"/>
      <c r="BM75" s="12"/>
      <c r="BN75" s="12"/>
      <c r="BO75" s="12"/>
      <c r="BP75" s="12"/>
    </row>
    <row r="76" spans="1:68" ht="22.5" customHeight="1" x14ac:dyDescent="0.2">
      <c r="A76" s="1174" t="s">
        <v>1</v>
      </c>
      <c r="B76" s="1187" t="s">
        <v>124</v>
      </c>
      <c r="C76" s="1187"/>
      <c r="D76" s="1187"/>
      <c r="E76" s="1187" t="s">
        <v>206</v>
      </c>
      <c r="F76" s="1187" t="s">
        <v>207</v>
      </c>
      <c r="G76" s="1188" t="s">
        <v>125</v>
      </c>
      <c r="H76" s="13" t="s">
        <v>126</v>
      </c>
      <c r="I76" s="13" t="s">
        <v>127</v>
      </c>
      <c r="J76" s="13" t="s">
        <v>128</v>
      </c>
      <c r="K76" s="13" t="s">
        <v>129</v>
      </c>
      <c r="L76" s="13" t="s">
        <v>130</v>
      </c>
      <c r="M76" s="13" t="s">
        <v>126</v>
      </c>
      <c r="N76" s="13" t="s">
        <v>127</v>
      </c>
      <c r="O76" s="13" t="s">
        <v>128</v>
      </c>
      <c r="P76" s="13" t="s">
        <v>129</v>
      </c>
      <c r="Q76" s="13" t="s">
        <v>130</v>
      </c>
      <c r="R76" s="13" t="s">
        <v>126</v>
      </c>
      <c r="S76" s="13" t="s">
        <v>127</v>
      </c>
      <c r="T76" s="13" t="s">
        <v>128</v>
      </c>
      <c r="U76" s="13" t="s">
        <v>129</v>
      </c>
      <c r="V76" s="13" t="s">
        <v>130</v>
      </c>
      <c r="W76" s="13" t="s">
        <v>126</v>
      </c>
      <c r="X76" s="13" t="s">
        <v>127</v>
      </c>
      <c r="Y76" s="13" t="s">
        <v>128</v>
      </c>
      <c r="Z76" s="13" t="s">
        <v>129</v>
      </c>
      <c r="AA76" s="13" t="s">
        <v>130</v>
      </c>
      <c r="AB76" s="13" t="s">
        <v>126</v>
      </c>
      <c r="AC76" s="13" t="s">
        <v>127</v>
      </c>
      <c r="AD76" s="13" t="s">
        <v>128</v>
      </c>
      <c r="AE76" s="13" t="s">
        <v>129</v>
      </c>
      <c r="AF76" s="13" t="s">
        <v>130</v>
      </c>
      <c r="AG76" s="13" t="s">
        <v>126</v>
      </c>
      <c r="AH76" s="13" t="s">
        <v>127</v>
      </c>
      <c r="AI76" s="13" t="s">
        <v>128</v>
      </c>
      <c r="AJ76" s="13" t="s">
        <v>129</v>
      </c>
      <c r="AK76" s="13" t="s">
        <v>130</v>
      </c>
      <c r="AL76" s="13" t="s">
        <v>126</v>
      </c>
      <c r="AM76" s="13" t="s">
        <v>127</v>
      </c>
      <c r="AN76" s="13" t="s">
        <v>128</v>
      </c>
      <c r="AO76" s="13" t="s">
        <v>129</v>
      </c>
      <c r="AP76" s="13" t="s">
        <v>130</v>
      </c>
      <c r="AQ76" s="13" t="s">
        <v>126</v>
      </c>
      <c r="AR76" s="13" t="s">
        <v>127</v>
      </c>
      <c r="AS76" s="13" t="s">
        <v>128</v>
      </c>
      <c r="AT76" s="13" t="s">
        <v>129</v>
      </c>
      <c r="AU76" s="13" t="s">
        <v>130</v>
      </c>
      <c r="AV76" s="1205"/>
      <c r="AW76" s="1187"/>
      <c r="AX76" s="12"/>
      <c r="AY76" s="12"/>
      <c r="AZ76" s="12"/>
      <c r="BA76" s="12"/>
      <c r="BB76" s="12"/>
      <c r="BC76" s="12"/>
      <c r="BD76" s="12"/>
      <c r="BE76" s="12"/>
      <c r="BF76" s="12"/>
      <c r="BG76" s="12"/>
      <c r="BH76" s="12"/>
      <c r="BI76" s="12"/>
      <c r="BJ76" s="12"/>
      <c r="BK76" s="12"/>
      <c r="BL76" s="12"/>
      <c r="BM76" s="12"/>
      <c r="BN76" s="12"/>
      <c r="BO76" s="12"/>
      <c r="BP76" s="12"/>
    </row>
    <row r="77" spans="1:68" ht="22.5" customHeight="1" x14ac:dyDescent="0.2">
      <c r="A77" s="1174"/>
      <c r="B77" s="1187"/>
      <c r="C77" s="1187"/>
      <c r="D77" s="1187"/>
      <c r="E77" s="1187"/>
      <c r="F77" s="1187"/>
      <c r="G77" s="1188"/>
      <c r="H77" s="14"/>
      <c r="I77" s="15"/>
      <c r="J77" s="16"/>
      <c r="K77" s="15"/>
      <c r="L77" s="15"/>
      <c r="M77" s="14"/>
      <c r="N77" s="15"/>
      <c r="O77" s="16"/>
      <c r="P77" s="15"/>
      <c r="Q77" s="15"/>
      <c r="R77" s="14"/>
      <c r="S77" s="15"/>
      <c r="T77" s="16"/>
      <c r="U77" s="15"/>
      <c r="V77" s="15"/>
      <c r="W77" s="14"/>
      <c r="X77" s="15"/>
      <c r="Y77" s="16"/>
      <c r="Z77" s="15"/>
      <c r="AA77" s="15"/>
      <c r="AB77" s="14"/>
      <c r="AC77" s="15"/>
      <c r="AD77" s="16"/>
      <c r="AE77" s="15"/>
      <c r="AF77" s="15"/>
      <c r="AG77" s="14"/>
      <c r="AH77" s="15"/>
      <c r="AI77" s="16"/>
      <c r="AJ77" s="15"/>
      <c r="AK77" s="15"/>
      <c r="AL77" s="14"/>
      <c r="AM77" s="15"/>
      <c r="AN77" s="16"/>
      <c r="AO77" s="15"/>
      <c r="AP77" s="15"/>
      <c r="AQ77" s="14"/>
      <c r="AR77" s="15"/>
      <c r="AS77" s="16"/>
      <c r="AT77" s="15"/>
      <c r="AU77" s="15"/>
      <c r="AV77" s="1205"/>
      <c r="AW77" s="1187"/>
      <c r="AX77" s="12"/>
      <c r="AY77" s="12"/>
      <c r="AZ77" s="12"/>
      <c r="BA77" s="12"/>
      <c r="BB77" s="12"/>
      <c r="BC77" s="12"/>
      <c r="BD77" s="12"/>
      <c r="BE77" s="12"/>
      <c r="BF77" s="12"/>
      <c r="BG77" s="12"/>
      <c r="BH77" s="12"/>
      <c r="BI77" s="12"/>
      <c r="BJ77" s="12"/>
      <c r="BK77" s="12"/>
      <c r="BL77" s="12"/>
      <c r="BM77" s="12"/>
      <c r="BN77" s="12"/>
      <c r="BO77" s="12"/>
      <c r="BP77" s="12"/>
    </row>
    <row r="78" spans="1:68" ht="22.5" customHeight="1" x14ac:dyDescent="0.2">
      <c r="A78" s="1174">
        <v>1</v>
      </c>
      <c r="B78" s="1177" t="s">
        <v>237</v>
      </c>
      <c r="C78" s="1177"/>
      <c r="D78" s="1177"/>
      <c r="E78" s="1178">
        <f>COUNTIF(H78:AU78,"x")*6</f>
        <v>240</v>
      </c>
      <c r="F78" s="1179">
        <f>(SUM(H79:AU79))*6</f>
        <v>960</v>
      </c>
      <c r="G78" s="1180">
        <f>F78/F100</f>
        <v>0.14988290398126464</v>
      </c>
      <c r="H78" s="19" t="s">
        <v>209</v>
      </c>
      <c r="I78" s="19" t="s">
        <v>209</v>
      </c>
      <c r="J78" s="19" t="s">
        <v>209</v>
      </c>
      <c r="K78" s="19" t="s">
        <v>209</v>
      </c>
      <c r="L78" s="19" t="s">
        <v>209</v>
      </c>
      <c r="M78" s="19" t="s">
        <v>209</v>
      </c>
      <c r="N78" s="19" t="s">
        <v>209</v>
      </c>
      <c r="O78" s="19" t="s">
        <v>209</v>
      </c>
      <c r="P78" s="19" t="s">
        <v>209</v>
      </c>
      <c r="Q78" s="19" t="s">
        <v>209</v>
      </c>
      <c r="R78" s="19" t="s">
        <v>209</v>
      </c>
      <c r="S78" s="19" t="s">
        <v>209</v>
      </c>
      <c r="T78" s="19" t="s">
        <v>209</v>
      </c>
      <c r="U78" s="19" t="s">
        <v>209</v>
      </c>
      <c r="V78" s="19" t="s">
        <v>209</v>
      </c>
      <c r="W78" s="19" t="s">
        <v>209</v>
      </c>
      <c r="X78" s="19" t="s">
        <v>209</v>
      </c>
      <c r="Y78" s="19" t="s">
        <v>209</v>
      </c>
      <c r="Z78" s="19" t="s">
        <v>209</v>
      </c>
      <c r="AA78" s="19" t="s">
        <v>209</v>
      </c>
      <c r="AB78" s="19" t="s">
        <v>209</v>
      </c>
      <c r="AC78" s="19" t="s">
        <v>209</v>
      </c>
      <c r="AD78" s="19" t="s">
        <v>209</v>
      </c>
      <c r="AE78" s="19" t="s">
        <v>209</v>
      </c>
      <c r="AF78" s="19" t="s">
        <v>209</v>
      </c>
      <c r="AG78" s="19" t="s">
        <v>209</v>
      </c>
      <c r="AH78" s="19" t="s">
        <v>209</v>
      </c>
      <c r="AI78" s="19" t="s">
        <v>209</v>
      </c>
      <c r="AJ78" s="19" t="s">
        <v>209</v>
      </c>
      <c r="AK78" s="19" t="s">
        <v>209</v>
      </c>
      <c r="AL78" s="19" t="s">
        <v>209</v>
      </c>
      <c r="AM78" s="19" t="s">
        <v>209</v>
      </c>
      <c r="AN78" s="19" t="s">
        <v>209</v>
      </c>
      <c r="AO78" s="19" t="s">
        <v>209</v>
      </c>
      <c r="AP78" s="19" t="s">
        <v>209</v>
      </c>
      <c r="AQ78" s="19" t="s">
        <v>209</v>
      </c>
      <c r="AR78" s="19" t="s">
        <v>209</v>
      </c>
      <c r="AS78" s="19" t="s">
        <v>209</v>
      </c>
      <c r="AT78" s="19" t="s">
        <v>209</v>
      </c>
      <c r="AU78" s="19" t="s">
        <v>209</v>
      </c>
      <c r="AV78" s="1189" t="s">
        <v>238</v>
      </c>
      <c r="AW78" s="1189" t="s">
        <v>239</v>
      </c>
      <c r="AX78" s="12"/>
      <c r="AY78" s="12"/>
      <c r="AZ78" s="12"/>
      <c r="BA78" s="12"/>
      <c r="BB78" s="12"/>
      <c r="BC78" s="12"/>
      <c r="BD78" s="12"/>
      <c r="BE78" s="12"/>
      <c r="BF78" s="12"/>
      <c r="BG78" s="12"/>
      <c r="BH78" s="12"/>
      <c r="BI78" s="12"/>
      <c r="BJ78" s="12"/>
      <c r="BK78" s="12"/>
      <c r="BL78" s="12"/>
      <c r="BM78" s="12"/>
      <c r="BN78" s="12"/>
      <c r="BO78" s="12"/>
      <c r="BP78" s="12"/>
    </row>
    <row r="79" spans="1:68" ht="22.5" customHeight="1" x14ac:dyDescent="0.2">
      <c r="A79" s="1174"/>
      <c r="B79" s="1177"/>
      <c r="C79" s="1177"/>
      <c r="D79" s="1177"/>
      <c r="E79" s="1178"/>
      <c r="F79" s="1179"/>
      <c r="G79" s="1180"/>
      <c r="H79" s="18">
        <v>4</v>
      </c>
      <c r="I79" s="18">
        <v>4</v>
      </c>
      <c r="J79" s="18">
        <v>4</v>
      </c>
      <c r="K79" s="18">
        <v>4</v>
      </c>
      <c r="L79" s="18">
        <v>4</v>
      </c>
      <c r="M79" s="18">
        <v>4</v>
      </c>
      <c r="N79" s="18">
        <v>4</v>
      </c>
      <c r="O79" s="18">
        <v>4</v>
      </c>
      <c r="P79" s="18">
        <v>4</v>
      </c>
      <c r="Q79" s="18">
        <v>4</v>
      </c>
      <c r="R79" s="18">
        <v>4</v>
      </c>
      <c r="S79" s="18">
        <v>4</v>
      </c>
      <c r="T79" s="18">
        <v>4</v>
      </c>
      <c r="U79" s="18">
        <v>4</v>
      </c>
      <c r="V79" s="18">
        <v>4</v>
      </c>
      <c r="W79" s="18">
        <v>4</v>
      </c>
      <c r="X79" s="18">
        <v>4</v>
      </c>
      <c r="Y79" s="18">
        <v>4</v>
      </c>
      <c r="Z79" s="18">
        <v>4</v>
      </c>
      <c r="AA79" s="18">
        <v>4</v>
      </c>
      <c r="AB79" s="18">
        <v>4</v>
      </c>
      <c r="AC79" s="18">
        <v>4</v>
      </c>
      <c r="AD79" s="18">
        <v>4</v>
      </c>
      <c r="AE79" s="18">
        <v>4</v>
      </c>
      <c r="AF79" s="18">
        <v>4</v>
      </c>
      <c r="AG79" s="18">
        <v>4</v>
      </c>
      <c r="AH79" s="18">
        <v>4</v>
      </c>
      <c r="AI79" s="18">
        <v>4</v>
      </c>
      <c r="AJ79" s="18">
        <v>4</v>
      </c>
      <c r="AK79" s="18">
        <v>4</v>
      </c>
      <c r="AL79" s="18">
        <v>4</v>
      </c>
      <c r="AM79" s="18">
        <v>4</v>
      </c>
      <c r="AN79" s="18">
        <v>4</v>
      </c>
      <c r="AO79" s="18">
        <v>4</v>
      </c>
      <c r="AP79" s="18">
        <v>4</v>
      </c>
      <c r="AQ79" s="18">
        <v>4</v>
      </c>
      <c r="AR79" s="18">
        <v>4</v>
      </c>
      <c r="AS79" s="18">
        <v>4</v>
      </c>
      <c r="AT79" s="18">
        <v>4</v>
      </c>
      <c r="AU79" s="18">
        <v>4</v>
      </c>
      <c r="AV79" s="1189"/>
      <c r="AW79" s="1189"/>
      <c r="AX79" s="12"/>
      <c r="AY79" s="12"/>
      <c r="AZ79" s="12"/>
      <c r="BA79" s="12"/>
      <c r="BB79" s="12"/>
      <c r="BC79" s="12"/>
      <c r="BD79" s="12"/>
      <c r="BE79" s="12"/>
      <c r="BF79" s="12"/>
      <c r="BG79" s="12"/>
      <c r="BH79" s="12"/>
      <c r="BI79" s="12"/>
      <c r="BJ79" s="12"/>
      <c r="BK79" s="12"/>
      <c r="BL79" s="12"/>
      <c r="BM79" s="12"/>
      <c r="BN79" s="12"/>
      <c r="BO79" s="12"/>
      <c r="BP79" s="12"/>
    </row>
    <row r="80" spans="1:68" ht="22.5" customHeight="1" x14ac:dyDescent="0.2">
      <c r="A80" s="1174">
        <v>2</v>
      </c>
      <c r="B80" s="1177" t="s">
        <v>240</v>
      </c>
      <c r="C80" s="1177"/>
      <c r="D80" s="1177"/>
      <c r="E80" s="1178">
        <f>COUNTIF(H80:AU80,"x")</f>
        <v>10</v>
      </c>
      <c r="F80" s="1179">
        <f>(SUM(H81:AU81))</f>
        <v>60</v>
      </c>
      <c r="G80" s="1180">
        <f>F80/F100</f>
        <v>9.3676814988290398E-3</v>
      </c>
      <c r="H80" s="19" t="s">
        <v>209</v>
      </c>
      <c r="I80" s="19" t="s">
        <v>209</v>
      </c>
      <c r="J80" s="19" t="s">
        <v>209</v>
      </c>
      <c r="K80" s="19" t="s">
        <v>209</v>
      </c>
      <c r="L80" s="19" t="s">
        <v>209</v>
      </c>
      <c r="M80" s="19" t="s">
        <v>209</v>
      </c>
      <c r="N80" s="19" t="s">
        <v>209</v>
      </c>
      <c r="O80" s="19" t="s">
        <v>209</v>
      </c>
      <c r="P80" s="19" t="s">
        <v>209</v>
      </c>
      <c r="Q80" s="19" t="s">
        <v>209</v>
      </c>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189"/>
      <c r="AW80" s="1189"/>
      <c r="AX80" s="12"/>
      <c r="AY80" s="12"/>
      <c r="AZ80" s="12"/>
      <c r="BA80" s="12"/>
      <c r="BB80" s="12"/>
      <c r="BC80" s="12"/>
      <c r="BD80" s="12"/>
      <c r="BE80" s="12"/>
      <c r="BF80" s="12"/>
      <c r="BG80" s="12"/>
      <c r="BH80" s="12"/>
      <c r="BI80" s="12"/>
      <c r="BJ80" s="12"/>
      <c r="BK80" s="12"/>
      <c r="BL80" s="12"/>
      <c r="BM80" s="12"/>
      <c r="BN80" s="12"/>
      <c r="BO80" s="12"/>
      <c r="BP80" s="12"/>
    </row>
    <row r="81" spans="1:68" ht="22.5" customHeight="1" x14ac:dyDescent="0.2">
      <c r="A81" s="1174"/>
      <c r="B81" s="1177"/>
      <c r="C81" s="1177"/>
      <c r="D81" s="1177"/>
      <c r="E81" s="1178"/>
      <c r="F81" s="1179"/>
      <c r="G81" s="1180"/>
      <c r="H81" s="18">
        <v>6</v>
      </c>
      <c r="I81" s="18">
        <v>6</v>
      </c>
      <c r="J81" s="18">
        <v>6</v>
      </c>
      <c r="K81" s="18">
        <v>6</v>
      </c>
      <c r="L81" s="18">
        <v>6</v>
      </c>
      <c r="M81" s="18">
        <v>6</v>
      </c>
      <c r="N81" s="18">
        <v>6</v>
      </c>
      <c r="O81" s="18">
        <v>6</v>
      </c>
      <c r="P81" s="18">
        <v>6</v>
      </c>
      <c r="Q81" s="18">
        <v>6</v>
      </c>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189"/>
      <c r="AW81" s="1189"/>
      <c r="AX81" s="12"/>
      <c r="AY81" s="12"/>
      <c r="AZ81" s="12"/>
      <c r="BA81" s="12"/>
      <c r="BB81" s="12"/>
      <c r="BC81" s="12"/>
      <c r="BD81" s="12"/>
      <c r="BE81" s="12"/>
      <c r="BF81" s="12"/>
      <c r="BG81" s="12"/>
      <c r="BH81" s="12"/>
      <c r="BI81" s="12"/>
      <c r="BJ81" s="12"/>
      <c r="BK81" s="12"/>
      <c r="BL81" s="12"/>
      <c r="BM81" s="12"/>
      <c r="BN81" s="12"/>
      <c r="BO81" s="12"/>
      <c r="BP81" s="12"/>
    </row>
    <row r="82" spans="1:68" ht="22.5" customHeight="1" x14ac:dyDescent="0.2">
      <c r="A82" s="1174">
        <v>3</v>
      </c>
      <c r="B82" s="1177" t="s">
        <v>241</v>
      </c>
      <c r="C82" s="1177"/>
      <c r="D82" s="1177"/>
      <c r="E82" s="1178">
        <f>COUNTIF(H82:AU82,"x")*6</f>
        <v>240</v>
      </c>
      <c r="F82" s="1179">
        <f>(SUM(H83:AU83))*6</f>
        <v>1440</v>
      </c>
      <c r="G82" s="1180">
        <f>F82/F100</f>
        <v>0.22482435597189696</v>
      </c>
      <c r="H82" s="19" t="s">
        <v>209</v>
      </c>
      <c r="I82" s="19" t="s">
        <v>209</v>
      </c>
      <c r="J82" s="19" t="s">
        <v>209</v>
      </c>
      <c r="K82" s="19" t="s">
        <v>209</v>
      </c>
      <c r="L82" s="19" t="s">
        <v>209</v>
      </c>
      <c r="M82" s="19" t="s">
        <v>209</v>
      </c>
      <c r="N82" s="19" t="s">
        <v>209</v>
      </c>
      <c r="O82" s="19" t="s">
        <v>209</v>
      </c>
      <c r="P82" s="19" t="s">
        <v>209</v>
      </c>
      <c r="Q82" s="19" t="s">
        <v>209</v>
      </c>
      <c r="R82" s="19" t="s">
        <v>209</v>
      </c>
      <c r="S82" s="19" t="s">
        <v>209</v>
      </c>
      <c r="T82" s="19" t="s">
        <v>209</v>
      </c>
      <c r="U82" s="19" t="s">
        <v>209</v>
      </c>
      <c r="V82" s="19" t="s">
        <v>209</v>
      </c>
      <c r="W82" s="19" t="s">
        <v>209</v>
      </c>
      <c r="X82" s="19" t="s">
        <v>209</v>
      </c>
      <c r="Y82" s="19" t="s">
        <v>209</v>
      </c>
      <c r="Z82" s="19" t="s">
        <v>209</v>
      </c>
      <c r="AA82" s="19" t="s">
        <v>209</v>
      </c>
      <c r="AB82" s="19" t="s">
        <v>209</v>
      </c>
      <c r="AC82" s="19" t="s">
        <v>209</v>
      </c>
      <c r="AD82" s="19" t="s">
        <v>209</v>
      </c>
      <c r="AE82" s="19" t="s">
        <v>209</v>
      </c>
      <c r="AF82" s="19" t="s">
        <v>209</v>
      </c>
      <c r="AG82" s="19" t="s">
        <v>209</v>
      </c>
      <c r="AH82" s="19" t="s">
        <v>209</v>
      </c>
      <c r="AI82" s="19" t="s">
        <v>209</v>
      </c>
      <c r="AJ82" s="19" t="s">
        <v>209</v>
      </c>
      <c r="AK82" s="19" t="s">
        <v>209</v>
      </c>
      <c r="AL82" s="19" t="s">
        <v>209</v>
      </c>
      <c r="AM82" s="19" t="s">
        <v>209</v>
      </c>
      <c r="AN82" s="19" t="s">
        <v>209</v>
      </c>
      <c r="AO82" s="19" t="s">
        <v>209</v>
      </c>
      <c r="AP82" s="19" t="s">
        <v>209</v>
      </c>
      <c r="AQ82" s="19" t="s">
        <v>209</v>
      </c>
      <c r="AR82" s="19" t="s">
        <v>209</v>
      </c>
      <c r="AS82" s="19" t="s">
        <v>209</v>
      </c>
      <c r="AT82" s="19" t="s">
        <v>209</v>
      </c>
      <c r="AU82" s="19" t="s">
        <v>209</v>
      </c>
      <c r="AV82" s="1189"/>
      <c r="AW82" s="1189"/>
      <c r="AX82" s="12"/>
      <c r="AY82" s="12"/>
      <c r="AZ82" s="12"/>
      <c r="BA82" s="12"/>
      <c r="BB82" s="12"/>
      <c r="BC82" s="12"/>
      <c r="BD82" s="12"/>
      <c r="BE82" s="12"/>
      <c r="BF82" s="12"/>
      <c r="BG82" s="12"/>
      <c r="BH82" s="12"/>
      <c r="BI82" s="12"/>
      <c r="BJ82" s="12"/>
      <c r="BK82" s="12"/>
      <c r="BL82" s="12"/>
      <c r="BM82" s="12"/>
      <c r="BN82" s="12"/>
      <c r="BO82" s="12"/>
      <c r="BP82" s="12"/>
    </row>
    <row r="83" spans="1:68" ht="22.5" customHeight="1" x14ac:dyDescent="0.2">
      <c r="A83" s="1174"/>
      <c r="B83" s="1177"/>
      <c r="C83" s="1177"/>
      <c r="D83" s="1177"/>
      <c r="E83" s="1178"/>
      <c r="F83" s="1179"/>
      <c r="G83" s="1180"/>
      <c r="H83" s="18">
        <v>6</v>
      </c>
      <c r="I83" s="18">
        <v>6</v>
      </c>
      <c r="J83" s="18">
        <v>6</v>
      </c>
      <c r="K83" s="18">
        <v>6</v>
      </c>
      <c r="L83" s="18">
        <v>6</v>
      </c>
      <c r="M83" s="18">
        <v>6</v>
      </c>
      <c r="N83" s="18">
        <v>6</v>
      </c>
      <c r="O83" s="18">
        <v>6</v>
      </c>
      <c r="P83" s="18">
        <v>6</v>
      </c>
      <c r="Q83" s="18">
        <v>6</v>
      </c>
      <c r="R83" s="18">
        <v>6</v>
      </c>
      <c r="S83" s="18">
        <v>6</v>
      </c>
      <c r="T83" s="18">
        <v>6</v>
      </c>
      <c r="U83" s="18">
        <v>6</v>
      </c>
      <c r="V83" s="18">
        <v>6</v>
      </c>
      <c r="W83" s="18">
        <v>6</v>
      </c>
      <c r="X83" s="18">
        <v>6</v>
      </c>
      <c r="Y83" s="18">
        <v>6</v>
      </c>
      <c r="Z83" s="18">
        <v>6</v>
      </c>
      <c r="AA83" s="18">
        <v>6</v>
      </c>
      <c r="AB83" s="18">
        <v>6</v>
      </c>
      <c r="AC83" s="18">
        <v>6</v>
      </c>
      <c r="AD83" s="18">
        <v>6</v>
      </c>
      <c r="AE83" s="18">
        <v>6</v>
      </c>
      <c r="AF83" s="18">
        <v>6</v>
      </c>
      <c r="AG83" s="18">
        <v>6</v>
      </c>
      <c r="AH83" s="18">
        <v>6</v>
      </c>
      <c r="AI83" s="18">
        <v>6</v>
      </c>
      <c r="AJ83" s="18">
        <v>6</v>
      </c>
      <c r="AK83" s="18">
        <v>6</v>
      </c>
      <c r="AL83" s="18">
        <v>6</v>
      </c>
      <c r="AM83" s="18">
        <v>6</v>
      </c>
      <c r="AN83" s="18">
        <v>6</v>
      </c>
      <c r="AO83" s="18">
        <v>6</v>
      </c>
      <c r="AP83" s="18">
        <v>6</v>
      </c>
      <c r="AQ83" s="18">
        <v>6</v>
      </c>
      <c r="AR83" s="18">
        <v>6</v>
      </c>
      <c r="AS83" s="18">
        <v>6</v>
      </c>
      <c r="AT83" s="18">
        <v>6</v>
      </c>
      <c r="AU83" s="18">
        <v>6</v>
      </c>
      <c r="AV83" s="1189"/>
      <c r="AW83" s="1189"/>
      <c r="AX83" s="12"/>
      <c r="AY83" s="12"/>
      <c r="AZ83" s="12"/>
      <c r="BA83" s="12"/>
      <c r="BB83" s="12"/>
      <c r="BC83" s="12"/>
      <c r="BD83" s="12"/>
      <c r="BE83" s="12"/>
      <c r="BF83" s="12"/>
      <c r="BG83" s="12"/>
      <c r="BH83" s="12"/>
      <c r="BI83" s="12"/>
      <c r="BJ83" s="12"/>
      <c r="BK83" s="12"/>
      <c r="BL83" s="12"/>
      <c r="BM83" s="12"/>
      <c r="BN83" s="12"/>
      <c r="BO83" s="12"/>
      <c r="BP83" s="12"/>
    </row>
    <row r="84" spans="1:68" ht="22.5" customHeight="1" x14ac:dyDescent="0.2">
      <c r="A84" s="1174">
        <v>4</v>
      </c>
      <c r="B84" s="1177" t="s">
        <v>242</v>
      </c>
      <c r="C84" s="1177"/>
      <c r="D84" s="1177"/>
      <c r="E84" s="1178">
        <f>COUNTIF(H84:AU84,"x")*6</f>
        <v>60</v>
      </c>
      <c r="F84" s="1179">
        <f>(SUM(H85:AU85))*6</f>
        <v>60</v>
      </c>
      <c r="G84" s="1180">
        <f>F84/F100</f>
        <v>9.3676814988290398E-3</v>
      </c>
      <c r="H84" s="19" t="s">
        <v>209</v>
      </c>
      <c r="I84" s="19" t="s">
        <v>209</v>
      </c>
      <c r="J84" s="19" t="s">
        <v>209</v>
      </c>
      <c r="K84" s="19" t="s">
        <v>209</v>
      </c>
      <c r="L84" s="19" t="s">
        <v>209</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t="s">
        <v>209</v>
      </c>
      <c r="AR84" s="19" t="s">
        <v>209</v>
      </c>
      <c r="AS84" s="19" t="s">
        <v>209</v>
      </c>
      <c r="AT84" s="19" t="s">
        <v>209</v>
      </c>
      <c r="AU84" s="19" t="s">
        <v>209</v>
      </c>
      <c r="AV84" s="1189"/>
      <c r="AW84" s="1189"/>
      <c r="AX84" s="12"/>
      <c r="AY84" s="12"/>
      <c r="AZ84" s="12"/>
      <c r="BA84" s="12"/>
      <c r="BB84" s="12"/>
      <c r="BC84" s="12"/>
      <c r="BD84" s="12"/>
      <c r="BE84" s="12"/>
      <c r="BF84" s="12"/>
      <c r="BG84" s="12"/>
      <c r="BH84" s="12"/>
      <c r="BI84" s="12"/>
      <c r="BJ84" s="12"/>
      <c r="BK84" s="12"/>
      <c r="BL84" s="12"/>
      <c r="BM84" s="12"/>
      <c r="BN84" s="12"/>
      <c r="BO84" s="12"/>
      <c r="BP84" s="12"/>
    </row>
    <row r="85" spans="1:68" ht="22.5" customHeight="1" x14ac:dyDescent="0.2">
      <c r="A85" s="1174"/>
      <c r="B85" s="1177"/>
      <c r="C85" s="1177"/>
      <c r="D85" s="1177"/>
      <c r="E85" s="1178"/>
      <c r="F85" s="1179"/>
      <c r="G85" s="1180"/>
      <c r="H85" s="18">
        <v>1</v>
      </c>
      <c r="I85" s="18">
        <v>1</v>
      </c>
      <c r="J85" s="18">
        <v>1</v>
      </c>
      <c r="K85" s="18">
        <v>1</v>
      </c>
      <c r="L85" s="18">
        <v>1</v>
      </c>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v>1</v>
      </c>
      <c r="AR85" s="18">
        <v>1</v>
      </c>
      <c r="AS85" s="18">
        <v>1</v>
      </c>
      <c r="AT85" s="18">
        <v>1</v>
      </c>
      <c r="AU85" s="18">
        <v>1</v>
      </c>
      <c r="AV85" s="1189"/>
      <c r="AW85" s="1189"/>
      <c r="AX85" s="12"/>
      <c r="AY85" s="12"/>
      <c r="AZ85" s="12"/>
      <c r="BA85" s="12"/>
      <c r="BB85" s="12"/>
      <c r="BC85" s="12"/>
      <c r="BD85" s="12"/>
      <c r="BE85" s="12"/>
      <c r="BF85" s="12"/>
      <c r="BG85" s="12"/>
      <c r="BH85" s="12"/>
      <c r="BI85" s="12"/>
      <c r="BJ85" s="12"/>
      <c r="BK85" s="12"/>
      <c r="BL85" s="12"/>
      <c r="BM85" s="12"/>
      <c r="BN85" s="12"/>
      <c r="BO85" s="12"/>
      <c r="BP85" s="12"/>
    </row>
    <row r="86" spans="1:68" ht="22.5" customHeight="1" x14ac:dyDescent="0.2">
      <c r="A86" s="1174">
        <v>5</v>
      </c>
      <c r="B86" s="1177" t="s">
        <v>243</v>
      </c>
      <c r="C86" s="1177"/>
      <c r="D86" s="1177"/>
      <c r="E86" s="1178">
        <f>COUNTIF(H86:AU86,"x")</f>
        <v>5</v>
      </c>
      <c r="F86" s="1179">
        <f>(SUM(H87:AU87))</f>
        <v>20</v>
      </c>
      <c r="G86" s="1180">
        <f>F86/F100</f>
        <v>3.1225604996096799E-3</v>
      </c>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t="s">
        <v>209</v>
      </c>
      <c r="AR86" s="19" t="s">
        <v>209</v>
      </c>
      <c r="AS86" s="19" t="s">
        <v>209</v>
      </c>
      <c r="AT86" s="19" t="s">
        <v>209</v>
      </c>
      <c r="AU86" s="19" t="s">
        <v>209</v>
      </c>
      <c r="AV86" s="1189"/>
      <c r="AW86" s="1189"/>
      <c r="AX86" s="12"/>
      <c r="AY86" s="12"/>
      <c r="AZ86" s="12"/>
      <c r="BA86" s="12"/>
      <c r="BB86" s="12"/>
      <c r="BC86" s="12"/>
      <c r="BD86" s="12"/>
      <c r="BE86" s="12"/>
      <c r="BF86" s="12"/>
      <c r="BG86" s="12"/>
      <c r="BH86" s="12"/>
      <c r="BI86" s="12"/>
      <c r="BJ86" s="12"/>
      <c r="BK86" s="12"/>
      <c r="BL86" s="12"/>
      <c r="BM86" s="12"/>
      <c r="BN86" s="12"/>
      <c r="BO86" s="12"/>
      <c r="BP86" s="12"/>
    </row>
    <row r="87" spans="1:68" ht="22.5" customHeight="1" x14ac:dyDescent="0.2">
      <c r="A87" s="1174"/>
      <c r="B87" s="1177"/>
      <c r="C87" s="1177"/>
      <c r="D87" s="1177"/>
      <c r="E87" s="1178"/>
      <c r="F87" s="1179"/>
      <c r="G87" s="1180"/>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v>4</v>
      </c>
      <c r="AR87" s="18">
        <v>4</v>
      </c>
      <c r="AS87" s="18">
        <v>4</v>
      </c>
      <c r="AT87" s="18">
        <v>4</v>
      </c>
      <c r="AU87" s="18">
        <v>4</v>
      </c>
      <c r="AV87" s="1189"/>
      <c r="AW87" s="1189"/>
      <c r="AX87" s="12"/>
      <c r="AY87" s="12"/>
      <c r="AZ87" s="12"/>
      <c r="BA87" s="12"/>
      <c r="BB87" s="12"/>
      <c r="BC87" s="12"/>
      <c r="BD87" s="12"/>
      <c r="BE87" s="12"/>
      <c r="BF87" s="12"/>
      <c r="BG87" s="12"/>
      <c r="BH87" s="12"/>
      <c r="BI87" s="12"/>
      <c r="BJ87" s="12"/>
      <c r="BK87" s="12"/>
      <c r="BL87" s="12"/>
      <c r="BM87" s="12"/>
      <c r="BN87" s="12"/>
      <c r="BO87" s="12"/>
      <c r="BP87" s="12"/>
    </row>
    <row r="88" spans="1:68" ht="22.5" customHeight="1" x14ac:dyDescent="0.2">
      <c r="A88" s="1174">
        <v>6</v>
      </c>
      <c r="B88" s="1177" t="s">
        <v>244</v>
      </c>
      <c r="C88" s="1177"/>
      <c r="D88" s="1177"/>
      <c r="E88" s="1178">
        <f>COUNTIF(H88:AU88,"x")</f>
        <v>5</v>
      </c>
      <c r="F88" s="1179">
        <f>(SUM(H89:AU89))</f>
        <v>20</v>
      </c>
      <c r="G88" s="1180">
        <f>F88/F100</f>
        <v>3.1225604996096799E-3</v>
      </c>
      <c r="H88" s="19" t="s">
        <v>209</v>
      </c>
      <c r="I88" s="19" t="s">
        <v>209</v>
      </c>
      <c r="J88" s="19" t="s">
        <v>209</v>
      </c>
      <c r="K88" s="19" t="s">
        <v>209</v>
      </c>
      <c r="L88" s="19" t="s">
        <v>209</v>
      </c>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189"/>
      <c r="AW88" s="1189"/>
      <c r="AX88" s="12"/>
      <c r="AY88" s="12"/>
      <c r="AZ88" s="12"/>
      <c r="BA88" s="12"/>
      <c r="BB88" s="12"/>
      <c r="BC88" s="12"/>
      <c r="BD88" s="12"/>
      <c r="BE88" s="12"/>
      <c r="BF88" s="12"/>
      <c r="BG88" s="12"/>
      <c r="BH88" s="12"/>
      <c r="BI88" s="12"/>
      <c r="BJ88" s="12"/>
      <c r="BK88" s="12"/>
      <c r="BL88" s="12"/>
      <c r="BM88" s="12"/>
      <c r="BN88" s="12"/>
      <c r="BO88" s="12"/>
      <c r="BP88" s="12"/>
    </row>
    <row r="89" spans="1:68" ht="22.5" customHeight="1" x14ac:dyDescent="0.2">
      <c r="A89" s="1174"/>
      <c r="B89" s="1177"/>
      <c r="C89" s="1177"/>
      <c r="D89" s="1177"/>
      <c r="E89" s="1178"/>
      <c r="F89" s="1179"/>
      <c r="G89" s="1180"/>
      <c r="H89" s="18">
        <v>4</v>
      </c>
      <c r="I89" s="18">
        <v>4</v>
      </c>
      <c r="J89" s="18">
        <v>4</v>
      </c>
      <c r="K89" s="18">
        <v>4</v>
      </c>
      <c r="L89" s="18">
        <v>4</v>
      </c>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189"/>
      <c r="AW89" s="1189"/>
      <c r="AX89" s="12"/>
      <c r="AY89" s="12"/>
      <c r="AZ89" s="12"/>
      <c r="BA89" s="12"/>
      <c r="BB89" s="12"/>
      <c r="BC89" s="12"/>
      <c r="BD89" s="12"/>
      <c r="BE89" s="12"/>
      <c r="BF89" s="12"/>
      <c r="BG89" s="12"/>
      <c r="BH89" s="12"/>
      <c r="BI89" s="12"/>
      <c r="BJ89" s="12"/>
      <c r="BK89" s="12"/>
      <c r="BL89" s="12"/>
      <c r="BM89" s="12"/>
      <c r="BN89" s="12"/>
      <c r="BO89" s="12"/>
      <c r="BP89" s="12"/>
    </row>
    <row r="90" spans="1:68" ht="22.5" customHeight="1" x14ac:dyDescent="0.2">
      <c r="A90" s="1174">
        <v>7</v>
      </c>
      <c r="B90" s="1177" t="s">
        <v>245</v>
      </c>
      <c r="C90" s="1177"/>
      <c r="D90" s="1177"/>
      <c r="E90" s="1178">
        <f>COUNTIF(H90:AU90,"x")</f>
        <v>5</v>
      </c>
      <c r="F90" s="1179">
        <f>(SUM(H91:AU91))</f>
        <v>5</v>
      </c>
      <c r="G90" s="1180">
        <f>F90/F100</f>
        <v>7.8064012490241998E-4</v>
      </c>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t="s">
        <v>209</v>
      </c>
      <c r="AR90" s="19" t="s">
        <v>209</v>
      </c>
      <c r="AS90" s="19" t="s">
        <v>209</v>
      </c>
      <c r="AT90" s="19" t="s">
        <v>209</v>
      </c>
      <c r="AU90" s="19" t="s">
        <v>209</v>
      </c>
      <c r="AV90" s="1189"/>
      <c r="AW90" s="1189"/>
      <c r="AX90" s="12"/>
      <c r="AY90" s="12"/>
      <c r="AZ90" s="12"/>
      <c r="BA90" s="12"/>
      <c r="BB90" s="12"/>
      <c r="BC90" s="12"/>
      <c r="BD90" s="12"/>
      <c r="BE90" s="12"/>
      <c r="BF90" s="12"/>
      <c r="BG90" s="12"/>
      <c r="BH90" s="12"/>
      <c r="BI90" s="12"/>
      <c r="BJ90" s="12"/>
      <c r="BK90" s="12"/>
      <c r="BL90" s="12"/>
      <c r="BM90" s="12"/>
      <c r="BN90" s="12"/>
      <c r="BO90" s="12"/>
      <c r="BP90" s="12"/>
    </row>
    <row r="91" spans="1:68" ht="22.5" customHeight="1" x14ac:dyDescent="0.2">
      <c r="A91" s="1174"/>
      <c r="B91" s="1177"/>
      <c r="C91" s="1177"/>
      <c r="D91" s="1177"/>
      <c r="E91" s="1178"/>
      <c r="F91" s="1179"/>
      <c r="G91" s="1180"/>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v>1</v>
      </c>
      <c r="AR91" s="18">
        <v>1</v>
      </c>
      <c r="AS91" s="18">
        <v>1</v>
      </c>
      <c r="AT91" s="18">
        <v>1</v>
      </c>
      <c r="AU91" s="18">
        <v>1</v>
      </c>
      <c r="AV91" s="1189"/>
      <c r="AW91" s="1189"/>
      <c r="AX91" s="12"/>
      <c r="AY91" s="12"/>
      <c r="AZ91" s="12"/>
      <c r="BA91" s="12"/>
      <c r="BB91" s="12"/>
      <c r="BC91" s="12"/>
      <c r="BD91" s="12"/>
      <c r="BE91" s="12"/>
      <c r="BF91" s="12"/>
      <c r="BG91" s="12"/>
      <c r="BH91" s="12"/>
      <c r="BI91" s="12"/>
      <c r="BJ91" s="12"/>
      <c r="BK91" s="12"/>
      <c r="BL91" s="12"/>
      <c r="BM91" s="12"/>
      <c r="BN91" s="12"/>
      <c r="BO91" s="12"/>
      <c r="BP91" s="12"/>
    </row>
    <row r="92" spans="1:68" ht="22.5" customHeight="1" x14ac:dyDescent="0.2">
      <c r="A92" s="1174">
        <v>8</v>
      </c>
      <c r="B92" s="1177" t="s">
        <v>246</v>
      </c>
      <c r="C92" s="1177"/>
      <c r="D92" s="1177"/>
      <c r="E92" s="1178">
        <f>COUNTIF(H92:AU92,"x")*6</f>
        <v>240</v>
      </c>
      <c r="F92" s="1179">
        <f>(SUM(H93:AU93))*6</f>
        <v>240</v>
      </c>
      <c r="G92" s="1180">
        <f>F92/F100</f>
        <v>3.7470725995316159E-2</v>
      </c>
      <c r="H92" s="19" t="s">
        <v>209</v>
      </c>
      <c r="I92" s="19" t="s">
        <v>209</v>
      </c>
      <c r="J92" s="19" t="s">
        <v>209</v>
      </c>
      <c r="K92" s="19" t="s">
        <v>209</v>
      </c>
      <c r="L92" s="19" t="s">
        <v>209</v>
      </c>
      <c r="M92" s="19" t="s">
        <v>209</v>
      </c>
      <c r="N92" s="19" t="s">
        <v>209</v>
      </c>
      <c r="O92" s="19" t="s">
        <v>209</v>
      </c>
      <c r="P92" s="19" t="s">
        <v>209</v>
      </c>
      <c r="Q92" s="19" t="s">
        <v>209</v>
      </c>
      <c r="R92" s="19" t="s">
        <v>209</v>
      </c>
      <c r="S92" s="19" t="s">
        <v>209</v>
      </c>
      <c r="T92" s="19" t="s">
        <v>209</v>
      </c>
      <c r="U92" s="19" t="s">
        <v>209</v>
      </c>
      <c r="V92" s="19" t="s">
        <v>209</v>
      </c>
      <c r="W92" s="19" t="s">
        <v>209</v>
      </c>
      <c r="X92" s="19" t="s">
        <v>209</v>
      </c>
      <c r="Y92" s="19" t="s">
        <v>209</v>
      </c>
      <c r="Z92" s="19" t="s">
        <v>209</v>
      </c>
      <c r="AA92" s="19" t="s">
        <v>209</v>
      </c>
      <c r="AB92" s="19" t="s">
        <v>209</v>
      </c>
      <c r="AC92" s="19" t="s">
        <v>209</v>
      </c>
      <c r="AD92" s="19" t="s">
        <v>209</v>
      </c>
      <c r="AE92" s="19" t="s">
        <v>209</v>
      </c>
      <c r="AF92" s="19" t="s">
        <v>209</v>
      </c>
      <c r="AG92" s="19" t="s">
        <v>209</v>
      </c>
      <c r="AH92" s="19" t="s">
        <v>209</v>
      </c>
      <c r="AI92" s="19" t="s">
        <v>209</v>
      </c>
      <c r="AJ92" s="19" t="s">
        <v>209</v>
      </c>
      <c r="AK92" s="19" t="s">
        <v>209</v>
      </c>
      <c r="AL92" s="19" t="s">
        <v>209</v>
      </c>
      <c r="AM92" s="19" t="s">
        <v>209</v>
      </c>
      <c r="AN92" s="19" t="s">
        <v>209</v>
      </c>
      <c r="AO92" s="19" t="s">
        <v>209</v>
      </c>
      <c r="AP92" s="19" t="s">
        <v>209</v>
      </c>
      <c r="AQ92" s="19" t="s">
        <v>209</v>
      </c>
      <c r="AR92" s="19" t="s">
        <v>209</v>
      </c>
      <c r="AS92" s="19" t="s">
        <v>209</v>
      </c>
      <c r="AT92" s="19" t="s">
        <v>209</v>
      </c>
      <c r="AU92" s="19" t="s">
        <v>209</v>
      </c>
      <c r="AV92" s="1189"/>
      <c r="AW92" s="1189"/>
      <c r="AX92" s="12"/>
      <c r="AY92" s="12"/>
      <c r="AZ92" s="12"/>
      <c r="BA92" s="12"/>
      <c r="BB92" s="12"/>
      <c r="BC92" s="12"/>
      <c r="BD92" s="12"/>
      <c r="BE92" s="12"/>
      <c r="BF92" s="12"/>
      <c r="BG92" s="12"/>
      <c r="BH92" s="12"/>
      <c r="BI92" s="12"/>
      <c r="BJ92" s="12"/>
      <c r="BK92" s="12"/>
      <c r="BL92" s="12"/>
      <c r="BM92" s="12"/>
      <c r="BN92" s="12"/>
      <c r="BO92" s="12"/>
      <c r="BP92" s="12"/>
    </row>
    <row r="93" spans="1:68" ht="31.5" customHeight="1" x14ac:dyDescent="0.2">
      <c r="A93" s="1174"/>
      <c r="B93" s="1177"/>
      <c r="C93" s="1177"/>
      <c r="D93" s="1177"/>
      <c r="E93" s="1178"/>
      <c r="F93" s="1179"/>
      <c r="G93" s="1180"/>
      <c r="H93" s="18">
        <v>1</v>
      </c>
      <c r="I93" s="18">
        <v>1</v>
      </c>
      <c r="J93" s="18">
        <v>1</v>
      </c>
      <c r="K93" s="18">
        <v>1</v>
      </c>
      <c r="L93" s="18">
        <v>1</v>
      </c>
      <c r="M93" s="18">
        <v>1</v>
      </c>
      <c r="N93" s="18">
        <v>1</v>
      </c>
      <c r="O93" s="18">
        <v>1</v>
      </c>
      <c r="P93" s="18">
        <v>1</v>
      </c>
      <c r="Q93" s="18">
        <v>1</v>
      </c>
      <c r="R93" s="18">
        <v>1</v>
      </c>
      <c r="S93" s="18">
        <v>1</v>
      </c>
      <c r="T93" s="18">
        <v>1</v>
      </c>
      <c r="U93" s="18">
        <v>1</v>
      </c>
      <c r="V93" s="18">
        <v>1</v>
      </c>
      <c r="W93" s="18">
        <v>1</v>
      </c>
      <c r="X93" s="18">
        <v>1</v>
      </c>
      <c r="Y93" s="18">
        <v>1</v>
      </c>
      <c r="Z93" s="18">
        <v>1</v>
      </c>
      <c r="AA93" s="18">
        <v>1</v>
      </c>
      <c r="AB93" s="18">
        <v>1</v>
      </c>
      <c r="AC93" s="18">
        <v>1</v>
      </c>
      <c r="AD93" s="18">
        <v>1</v>
      </c>
      <c r="AE93" s="18">
        <v>1</v>
      </c>
      <c r="AF93" s="18">
        <v>1</v>
      </c>
      <c r="AG93" s="18">
        <v>1</v>
      </c>
      <c r="AH93" s="18">
        <v>1</v>
      </c>
      <c r="AI93" s="18">
        <v>1</v>
      </c>
      <c r="AJ93" s="18">
        <v>1</v>
      </c>
      <c r="AK93" s="18">
        <v>1</v>
      </c>
      <c r="AL93" s="18">
        <v>1</v>
      </c>
      <c r="AM93" s="18">
        <v>1</v>
      </c>
      <c r="AN93" s="18">
        <v>1</v>
      </c>
      <c r="AO93" s="18">
        <v>1</v>
      </c>
      <c r="AP93" s="18">
        <v>1</v>
      </c>
      <c r="AQ93" s="18">
        <v>1</v>
      </c>
      <c r="AR93" s="18">
        <v>1</v>
      </c>
      <c r="AS93" s="18">
        <v>1</v>
      </c>
      <c r="AT93" s="18">
        <v>1</v>
      </c>
      <c r="AU93" s="18">
        <v>1</v>
      </c>
      <c r="AV93" s="1189"/>
      <c r="AW93" s="1189"/>
      <c r="AX93" s="12"/>
      <c r="AY93" s="12"/>
      <c r="AZ93" s="12"/>
      <c r="BA93" s="12"/>
      <c r="BB93" s="12"/>
      <c r="BC93" s="12"/>
      <c r="BD93" s="12"/>
      <c r="BE93" s="12"/>
      <c r="BF93" s="12"/>
      <c r="BG93" s="12"/>
      <c r="BH93" s="12"/>
      <c r="BI93" s="12"/>
      <c r="BJ93" s="12"/>
      <c r="BK93" s="12"/>
      <c r="BL93" s="12"/>
      <c r="BM93" s="12"/>
      <c r="BN93" s="12"/>
      <c r="BO93" s="12"/>
      <c r="BP93" s="12"/>
    </row>
    <row r="94" spans="1:68" ht="22.5" customHeight="1" x14ac:dyDescent="0.2">
      <c r="A94" s="1174">
        <v>9</v>
      </c>
      <c r="B94" s="1177" t="s">
        <v>247</v>
      </c>
      <c r="C94" s="1177"/>
      <c r="D94" s="1177"/>
      <c r="E94" s="1178">
        <f>COUNTIF(H94:AU94,"x")*6</f>
        <v>240</v>
      </c>
      <c r="F94" s="1179">
        <f>(SUM(H95:AU95))*6</f>
        <v>720</v>
      </c>
      <c r="G94" s="1180">
        <f>F94/F100</f>
        <v>0.11241217798594848</v>
      </c>
      <c r="H94" s="19" t="s">
        <v>209</v>
      </c>
      <c r="I94" s="19" t="s">
        <v>209</v>
      </c>
      <c r="J94" s="19" t="s">
        <v>209</v>
      </c>
      <c r="K94" s="19" t="s">
        <v>209</v>
      </c>
      <c r="L94" s="19" t="s">
        <v>209</v>
      </c>
      <c r="M94" s="19" t="s">
        <v>209</v>
      </c>
      <c r="N94" s="19" t="s">
        <v>209</v>
      </c>
      <c r="O94" s="19" t="s">
        <v>209</v>
      </c>
      <c r="P94" s="19" t="s">
        <v>209</v>
      </c>
      <c r="Q94" s="19" t="s">
        <v>209</v>
      </c>
      <c r="R94" s="19" t="s">
        <v>209</v>
      </c>
      <c r="S94" s="19" t="s">
        <v>209</v>
      </c>
      <c r="T94" s="19" t="s">
        <v>209</v>
      </c>
      <c r="U94" s="19" t="s">
        <v>209</v>
      </c>
      <c r="V94" s="19" t="s">
        <v>209</v>
      </c>
      <c r="W94" s="19" t="s">
        <v>209</v>
      </c>
      <c r="X94" s="19" t="s">
        <v>209</v>
      </c>
      <c r="Y94" s="19" t="s">
        <v>209</v>
      </c>
      <c r="Z94" s="19" t="s">
        <v>209</v>
      </c>
      <c r="AA94" s="19" t="s">
        <v>209</v>
      </c>
      <c r="AB94" s="19" t="s">
        <v>209</v>
      </c>
      <c r="AC94" s="19" t="s">
        <v>209</v>
      </c>
      <c r="AD94" s="19" t="s">
        <v>209</v>
      </c>
      <c r="AE94" s="19" t="s">
        <v>209</v>
      </c>
      <c r="AF94" s="19" t="s">
        <v>209</v>
      </c>
      <c r="AG94" s="19" t="s">
        <v>209</v>
      </c>
      <c r="AH94" s="19" t="s">
        <v>209</v>
      </c>
      <c r="AI94" s="19" t="s">
        <v>209</v>
      </c>
      <c r="AJ94" s="19" t="s">
        <v>209</v>
      </c>
      <c r="AK94" s="19" t="s">
        <v>209</v>
      </c>
      <c r="AL94" s="19" t="s">
        <v>209</v>
      </c>
      <c r="AM94" s="19" t="s">
        <v>209</v>
      </c>
      <c r="AN94" s="19" t="s">
        <v>209</v>
      </c>
      <c r="AO94" s="19" t="s">
        <v>209</v>
      </c>
      <c r="AP94" s="19" t="s">
        <v>209</v>
      </c>
      <c r="AQ94" s="19" t="s">
        <v>209</v>
      </c>
      <c r="AR94" s="19" t="s">
        <v>209</v>
      </c>
      <c r="AS94" s="19" t="s">
        <v>209</v>
      </c>
      <c r="AT94" s="19" t="s">
        <v>209</v>
      </c>
      <c r="AU94" s="19" t="s">
        <v>209</v>
      </c>
      <c r="AV94" s="1189"/>
      <c r="AW94" s="1189"/>
      <c r="AX94" s="12"/>
      <c r="AY94" s="12"/>
      <c r="AZ94" s="12"/>
      <c r="BA94" s="12"/>
      <c r="BB94" s="12"/>
      <c r="BC94" s="12"/>
      <c r="BD94" s="12"/>
      <c r="BE94" s="12"/>
      <c r="BF94" s="12"/>
      <c r="BG94" s="12"/>
      <c r="BH94" s="12"/>
      <c r="BI94" s="12"/>
      <c r="BJ94" s="12"/>
      <c r="BK94" s="12"/>
      <c r="BL94" s="12"/>
      <c r="BM94" s="12"/>
      <c r="BN94" s="12"/>
      <c r="BO94" s="12"/>
      <c r="BP94" s="12"/>
    </row>
    <row r="95" spans="1:68" ht="42.75" customHeight="1" x14ac:dyDescent="0.2">
      <c r="A95" s="1174"/>
      <c r="B95" s="1177"/>
      <c r="C95" s="1177"/>
      <c r="D95" s="1177"/>
      <c r="E95" s="1178"/>
      <c r="F95" s="1179"/>
      <c r="G95" s="1180"/>
      <c r="H95" s="18">
        <v>3</v>
      </c>
      <c r="I95" s="18">
        <v>3</v>
      </c>
      <c r="J95" s="18">
        <v>3</v>
      </c>
      <c r="K95" s="18">
        <v>3</v>
      </c>
      <c r="L95" s="18">
        <v>3</v>
      </c>
      <c r="M95" s="18">
        <v>3</v>
      </c>
      <c r="N95" s="18">
        <v>3</v>
      </c>
      <c r="O95" s="18">
        <v>3</v>
      </c>
      <c r="P95" s="18">
        <v>3</v>
      </c>
      <c r="Q95" s="18">
        <v>3</v>
      </c>
      <c r="R95" s="18">
        <v>3</v>
      </c>
      <c r="S95" s="18">
        <v>3</v>
      </c>
      <c r="T95" s="18">
        <v>3</v>
      </c>
      <c r="U95" s="18">
        <v>3</v>
      </c>
      <c r="V95" s="18">
        <v>3</v>
      </c>
      <c r="W95" s="18">
        <v>3</v>
      </c>
      <c r="X95" s="18">
        <v>3</v>
      </c>
      <c r="Y95" s="18">
        <v>3</v>
      </c>
      <c r="Z95" s="18">
        <v>3</v>
      </c>
      <c r="AA95" s="18">
        <v>3</v>
      </c>
      <c r="AB95" s="18">
        <v>3</v>
      </c>
      <c r="AC95" s="18">
        <v>3</v>
      </c>
      <c r="AD95" s="18">
        <v>3</v>
      </c>
      <c r="AE95" s="18">
        <v>3</v>
      </c>
      <c r="AF95" s="18">
        <v>3</v>
      </c>
      <c r="AG95" s="18">
        <v>3</v>
      </c>
      <c r="AH95" s="18">
        <v>3</v>
      </c>
      <c r="AI95" s="18">
        <v>3</v>
      </c>
      <c r="AJ95" s="18">
        <v>3</v>
      </c>
      <c r="AK95" s="18">
        <v>3</v>
      </c>
      <c r="AL95" s="18">
        <v>3</v>
      </c>
      <c r="AM95" s="18">
        <v>3</v>
      </c>
      <c r="AN95" s="18">
        <v>3</v>
      </c>
      <c r="AO95" s="18">
        <v>3</v>
      </c>
      <c r="AP95" s="18">
        <v>3</v>
      </c>
      <c r="AQ95" s="18">
        <v>3</v>
      </c>
      <c r="AR95" s="18">
        <v>3</v>
      </c>
      <c r="AS95" s="18">
        <v>3</v>
      </c>
      <c r="AT95" s="18">
        <v>3</v>
      </c>
      <c r="AU95" s="18">
        <v>3</v>
      </c>
      <c r="AV95" s="1189"/>
      <c r="AW95" s="1189"/>
      <c r="AX95" s="12"/>
      <c r="AY95" s="12"/>
      <c r="AZ95" s="12"/>
      <c r="BA95" s="12"/>
      <c r="BB95" s="12"/>
      <c r="BC95" s="12"/>
      <c r="BD95" s="12"/>
      <c r="BE95" s="12"/>
      <c r="BF95" s="12"/>
      <c r="BG95" s="12"/>
      <c r="BH95" s="12"/>
      <c r="BI95" s="12"/>
      <c r="BJ95" s="12"/>
      <c r="BK95" s="12"/>
      <c r="BL95" s="12"/>
      <c r="BM95" s="12"/>
      <c r="BN95" s="12"/>
      <c r="BO95" s="12"/>
      <c r="BP95" s="12"/>
    </row>
    <row r="96" spans="1:68" ht="22.5" customHeight="1" x14ac:dyDescent="0.2">
      <c r="A96" s="1174">
        <v>10</v>
      </c>
      <c r="B96" s="1177" t="s">
        <v>248</v>
      </c>
      <c r="C96" s="1177"/>
      <c r="D96" s="1177"/>
      <c r="E96" s="1178">
        <f>COUNTIF(H96:AU96,"x")*6</f>
        <v>240</v>
      </c>
      <c r="F96" s="1179">
        <f>(SUM(H97:AU97))*6</f>
        <v>1440</v>
      </c>
      <c r="G96" s="1180">
        <f>F96/F100</f>
        <v>0.22482435597189696</v>
      </c>
      <c r="H96" s="19" t="s">
        <v>209</v>
      </c>
      <c r="I96" s="19" t="s">
        <v>209</v>
      </c>
      <c r="J96" s="19" t="s">
        <v>209</v>
      </c>
      <c r="K96" s="19" t="s">
        <v>209</v>
      </c>
      <c r="L96" s="19" t="s">
        <v>209</v>
      </c>
      <c r="M96" s="19" t="s">
        <v>209</v>
      </c>
      <c r="N96" s="19" t="s">
        <v>209</v>
      </c>
      <c r="O96" s="19" t="s">
        <v>209</v>
      </c>
      <c r="P96" s="19" t="s">
        <v>209</v>
      </c>
      <c r="Q96" s="19" t="s">
        <v>209</v>
      </c>
      <c r="R96" s="19" t="s">
        <v>209</v>
      </c>
      <c r="S96" s="19" t="s">
        <v>209</v>
      </c>
      <c r="T96" s="19" t="s">
        <v>209</v>
      </c>
      <c r="U96" s="19" t="s">
        <v>209</v>
      </c>
      <c r="V96" s="19" t="s">
        <v>209</v>
      </c>
      <c r="W96" s="19" t="s">
        <v>209</v>
      </c>
      <c r="X96" s="19" t="s">
        <v>209</v>
      </c>
      <c r="Y96" s="19" t="s">
        <v>209</v>
      </c>
      <c r="Z96" s="19" t="s">
        <v>209</v>
      </c>
      <c r="AA96" s="19" t="s">
        <v>209</v>
      </c>
      <c r="AB96" s="19" t="s">
        <v>209</v>
      </c>
      <c r="AC96" s="19" t="s">
        <v>209</v>
      </c>
      <c r="AD96" s="19" t="s">
        <v>209</v>
      </c>
      <c r="AE96" s="19" t="s">
        <v>209</v>
      </c>
      <c r="AF96" s="19" t="s">
        <v>209</v>
      </c>
      <c r="AG96" s="19" t="s">
        <v>209</v>
      </c>
      <c r="AH96" s="19" t="s">
        <v>209</v>
      </c>
      <c r="AI96" s="19" t="s">
        <v>209</v>
      </c>
      <c r="AJ96" s="19" t="s">
        <v>209</v>
      </c>
      <c r="AK96" s="19" t="s">
        <v>209</v>
      </c>
      <c r="AL96" s="19" t="s">
        <v>209</v>
      </c>
      <c r="AM96" s="19" t="s">
        <v>209</v>
      </c>
      <c r="AN96" s="19" t="s">
        <v>209</v>
      </c>
      <c r="AO96" s="19" t="s">
        <v>209</v>
      </c>
      <c r="AP96" s="19" t="s">
        <v>209</v>
      </c>
      <c r="AQ96" s="19" t="s">
        <v>209</v>
      </c>
      <c r="AR96" s="19" t="s">
        <v>209</v>
      </c>
      <c r="AS96" s="19" t="s">
        <v>209</v>
      </c>
      <c r="AT96" s="19" t="s">
        <v>209</v>
      </c>
      <c r="AU96" s="19" t="s">
        <v>209</v>
      </c>
      <c r="AV96" s="1189"/>
      <c r="AW96" s="1189"/>
      <c r="AX96" s="12"/>
      <c r="AY96" s="12"/>
      <c r="AZ96" s="12"/>
      <c r="BA96" s="12"/>
      <c r="BB96" s="12"/>
      <c r="BC96" s="12"/>
      <c r="BD96" s="12"/>
      <c r="BE96" s="12"/>
      <c r="BF96" s="12"/>
      <c r="BG96" s="12"/>
      <c r="BH96" s="12"/>
      <c r="BI96" s="12"/>
      <c r="BJ96" s="12"/>
      <c r="BK96" s="12"/>
      <c r="BL96" s="12"/>
      <c r="BM96" s="12"/>
      <c r="BN96" s="12"/>
      <c r="BO96" s="12"/>
      <c r="BP96" s="12"/>
    </row>
    <row r="97" spans="1:68" ht="39.75" customHeight="1" x14ac:dyDescent="0.2">
      <c r="A97" s="1174"/>
      <c r="B97" s="1177"/>
      <c r="C97" s="1177"/>
      <c r="D97" s="1177"/>
      <c r="E97" s="1178"/>
      <c r="F97" s="1179"/>
      <c r="G97" s="1180"/>
      <c r="H97" s="18">
        <v>6</v>
      </c>
      <c r="I97" s="18">
        <v>6</v>
      </c>
      <c r="J97" s="18">
        <v>6</v>
      </c>
      <c r="K97" s="18">
        <v>6</v>
      </c>
      <c r="L97" s="18">
        <v>6</v>
      </c>
      <c r="M97" s="18">
        <v>6</v>
      </c>
      <c r="N97" s="18">
        <v>6</v>
      </c>
      <c r="O97" s="18">
        <v>6</v>
      </c>
      <c r="P97" s="18">
        <v>6</v>
      </c>
      <c r="Q97" s="18">
        <v>6</v>
      </c>
      <c r="R97" s="18">
        <v>6</v>
      </c>
      <c r="S97" s="18">
        <v>6</v>
      </c>
      <c r="T97" s="18">
        <v>6</v>
      </c>
      <c r="U97" s="18">
        <v>6</v>
      </c>
      <c r="V97" s="18">
        <v>6</v>
      </c>
      <c r="W97" s="18">
        <v>6</v>
      </c>
      <c r="X97" s="18">
        <v>6</v>
      </c>
      <c r="Y97" s="18">
        <v>6</v>
      </c>
      <c r="Z97" s="18">
        <v>6</v>
      </c>
      <c r="AA97" s="18">
        <v>6</v>
      </c>
      <c r="AB97" s="18">
        <v>6</v>
      </c>
      <c r="AC97" s="18">
        <v>6</v>
      </c>
      <c r="AD97" s="18">
        <v>6</v>
      </c>
      <c r="AE97" s="18">
        <v>6</v>
      </c>
      <c r="AF97" s="18">
        <v>6</v>
      </c>
      <c r="AG97" s="18">
        <v>6</v>
      </c>
      <c r="AH97" s="18">
        <v>6</v>
      </c>
      <c r="AI97" s="18">
        <v>6</v>
      </c>
      <c r="AJ97" s="18">
        <v>6</v>
      </c>
      <c r="AK97" s="18">
        <v>6</v>
      </c>
      <c r="AL97" s="18">
        <v>6</v>
      </c>
      <c r="AM97" s="18">
        <v>6</v>
      </c>
      <c r="AN97" s="18">
        <v>6</v>
      </c>
      <c r="AO97" s="18">
        <v>6</v>
      </c>
      <c r="AP97" s="18">
        <v>6</v>
      </c>
      <c r="AQ97" s="18">
        <v>6</v>
      </c>
      <c r="AR97" s="18">
        <v>6</v>
      </c>
      <c r="AS97" s="18">
        <v>6</v>
      </c>
      <c r="AT97" s="18">
        <v>6</v>
      </c>
      <c r="AU97" s="18">
        <v>6</v>
      </c>
      <c r="AV97" s="1189"/>
      <c r="AW97" s="1189"/>
      <c r="AX97" s="12"/>
      <c r="AY97" s="12"/>
      <c r="AZ97" s="12"/>
      <c r="BA97" s="12"/>
      <c r="BB97" s="12"/>
      <c r="BC97" s="12"/>
      <c r="BD97" s="12"/>
      <c r="BE97" s="12"/>
      <c r="BF97" s="12"/>
      <c r="BG97" s="12"/>
      <c r="BH97" s="12"/>
      <c r="BI97" s="12"/>
      <c r="BJ97" s="12"/>
      <c r="BK97" s="12"/>
      <c r="BL97" s="12"/>
      <c r="BM97" s="12"/>
      <c r="BN97" s="12"/>
      <c r="BO97" s="12"/>
      <c r="BP97" s="12"/>
    </row>
    <row r="98" spans="1:68" ht="22.5" customHeight="1" x14ac:dyDescent="0.2">
      <c r="A98" s="1174">
        <v>11</v>
      </c>
      <c r="B98" s="1177" t="s">
        <v>249</v>
      </c>
      <c r="C98" s="1177"/>
      <c r="D98" s="1177"/>
      <c r="E98" s="1178">
        <f>COUNTIF(H98:AU98,"x")*6</f>
        <v>240</v>
      </c>
      <c r="F98" s="1179">
        <f>(SUM(H99:AU99))*6</f>
        <v>1440</v>
      </c>
      <c r="G98" s="1180">
        <f>F98/F100</f>
        <v>0.22482435597189696</v>
      </c>
      <c r="H98" s="19" t="s">
        <v>209</v>
      </c>
      <c r="I98" s="19" t="s">
        <v>209</v>
      </c>
      <c r="J98" s="19" t="s">
        <v>209</v>
      </c>
      <c r="K98" s="19" t="s">
        <v>209</v>
      </c>
      <c r="L98" s="19" t="s">
        <v>209</v>
      </c>
      <c r="M98" s="19" t="s">
        <v>209</v>
      </c>
      <c r="N98" s="19" t="s">
        <v>209</v>
      </c>
      <c r="O98" s="19" t="s">
        <v>209</v>
      </c>
      <c r="P98" s="19" t="s">
        <v>209</v>
      </c>
      <c r="Q98" s="19" t="s">
        <v>209</v>
      </c>
      <c r="R98" s="19" t="s">
        <v>209</v>
      </c>
      <c r="S98" s="19" t="s">
        <v>209</v>
      </c>
      <c r="T98" s="19" t="s">
        <v>209</v>
      </c>
      <c r="U98" s="19" t="s">
        <v>209</v>
      </c>
      <c r="V98" s="19" t="s">
        <v>209</v>
      </c>
      <c r="W98" s="19" t="s">
        <v>209</v>
      </c>
      <c r="X98" s="19" t="s">
        <v>209</v>
      </c>
      <c r="Y98" s="19" t="s">
        <v>209</v>
      </c>
      <c r="Z98" s="19" t="s">
        <v>209</v>
      </c>
      <c r="AA98" s="19" t="s">
        <v>209</v>
      </c>
      <c r="AB98" s="19" t="s">
        <v>209</v>
      </c>
      <c r="AC98" s="19" t="s">
        <v>209</v>
      </c>
      <c r="AD98" s="19" t="s">
        <v>209</v>
      </c>
      <c r="AE98" s="19" t="s">
        <v>209</v>
      </c>
      <c r="AF98" s="19" t="s">
        <v>209</v>
      </c>
      <c r="AG98" s="19" t="s">
        <v>209</v>
      </c>
      <c r="AH98" s="19" t="s">
        <v>209</v>
      </c>
      <c r="AI98" s="19" t="s">
        <v>209</v>
      </c>
      <c r="AJ98" s="19" t="s">
        <v>209</v>
      </c>
      <c r="AK98" s="19" t="s">
        <v>209</v>
      </c>
      <c r="AL98" s="19" t="s">
        <v>209</v>
      </c>
      <c r="AM98" s="19" t="s">
        <v>209</v>
      </c>
      <c r="AN98" s="19" t="s">
        <v>209</v>
      </c>
      <c r="AO98" s="19" t="s">
        <v>209</v>
      </c>
      <c r="AP98" s="19" t="s">
        <v>209</v>
      </c>
      <c r="AQ98" s="19" t="s">
        <v>209</v>
      </c>
      <c r="AR98" s="19" t="s">
        <v>209</v>
      </c>
      <c r="AS98" s="19" t="s">
        <v>209</v>
      </c>
      <c r="AT98" s="19" t="s">
        <v>209</v>
      </c>
      <c r="AU98" s="19" t="s">
        <v>209</v>
      </c>
      <c r="AV98" s="1189"/>
      <c r="AW98" s="1189"/>
      <c r="AX98" s="12"/>
      <c r="AY98" s="12"/>
      <c r="AZ98" s="12"/>
      <c r="BA98" s="12"/>
      <c r="BB98" s="12"/>
      <c r="BC98" s="12"/>
      <c r="BD98" s="12"/>
      <c r="BE98" s="12"/>
      <c r="BF98" s="12"/>
      <c r="BG98" s="12"/>
      <c r="BH98" s="12"/>
      <c r="BI98" s="12"/>
      <c r="BJ98" s="12"/>
      <c r="BK98" s="12"/>
      <c r="BL98" s="12"/>
      <c r="BM98" s="12"/>
      <c r="BN98" s="12"/>
      <c r="BO98" s="12"/>
      <c r="BP98" s="12"/>
    </row>
    <row r="99" spans="1:68" ht="44.25" customHeight="1" x14ac:dyDescent="0.2">
      <c r="A99" s="1174"/>
      <c r="B99" s="1177"/>
      <c r="C99" s="1177"/>
      <c r="D99" s="1177"/>
      <c r="E99" s="1178"/>
      <c r="F99" s="1179"/>
      <c r="G99" s="1180"/>
      <c r="H99" s="18">
        <v>6</v>
      </c>
      <c r="I99" s="18">
        <v>6</v>
      </c>
      <c r="J99" s="18">
        <v>6</v>
      </c>
      <c r="K99" s="18">
        <v>6</v>
      </c>
      <c r="L99" s="18">
        <v>6</v>
      </c>
      <c r="M99" s="18">
        <v>6</v>
      </c>
      <c r="N99" s="18">
        <v>6</v>
      </c>
      <c r="O99" s="18">
        <v>6</v>
      </c>
      <c r="P99" s="18">
        <v>6</v>
      </c>
      <c r="Q99" s="18">
        <v>6</v>
      </c>
      <c r="R99" s="18">
        <v>6</v>
      </c>
      <c r="S99" s="18">
        <v>6</v>
      </c>
      <c r="T99" s="18">
        <v>6</v>
      </c>
      <c r="U99" s="18">
        <v>6</v>
      </c>
      <c r="V99" s="18">
        <v>6</v>
      </c>
      <c r="W99" s="18">
        <v>6</v>
      </c>
      <c r="X99" s="18">
        <v>6</v>
      </c>
      <c r="Y99" s="18">
        <v>6</v>
      </c>
      <c r="Z99" s="18">
        <v>6</v>
      </c>
      <c r="AA99" s="18">
        <v>6</v>
      </c>
      <c r="AB99" s="18">
        <v>6</v>
      </c>
      <c r="AC99" s="18">
        <v>6</v>
      </c>
      <c r="AD99" s="18">
        <v>6</v>
      </c>
      <c r="AE99" s="18">
        <v>6</v>
      </c>
      <c r="AF99" s="18">
        <v>6</v>
      </c>
      <c r="AG99" s="18">
        <v>6</v>
      </c>
      <c r="AH99" s="18">
        <v>6</v>
      </c>
      <c r="AI99" s="18">
        <v>6</v>
      </c>
      <c r="AJ99" s="18">
        <v>6</v>
      </c>
      <c r="AK99" s="18">
        <v>6</v>
      </c>
      <c r="AL99" s="18">
        <v>6</v>
      </c>
      <c r="AM99" s="18">
        <v>6</v>
      </c>
      <c r="AN99" s="18">
        <v>6</v>
      </c>
      <c r="AO99" s="18">
        <v>6</v>
      </c>
      <c r="AP99" s="18">
        <v>6</v>
      </c>
      <c r="AQ99" s="18">
        <v>6</v>
      </c>
      <c r="AR99" s="18">
        <v>6</v>
      </c>
      <c r="AS99" s="18">
        <v>6</v>
      </c>
      <c r="AT99" s="18">
        <v>6</v>
      </c>
      <c r="AU99" s="18">
        <v>6</v>
      </c>
      <c r="AV99" s="1189"/>
      <c r="AW99" s="1189"/>
      <c r="AX99" s="12"/>
      <c r="AY99" s="12"/>
      <c r="AZ99" s="12"/>
      <c r="BA99" s="12"/>
      <c r="BB99" s="12"/>
      <c r="BC99" s="12"/>
      <c r="BD99" s="12"/>
      <c r="BE99" s="12"/>
      <c r="BF99" s="12"/>
      <c r="BG99" s="12"/>
      <c r="BH99" s="12"/>
      <c r="BI99" s="12"/>
      <c r="BJ99" s="12"/>
      <c r="BK99" s="12"/>
      <c r="BL99" s="12"/>
      <c r="BM99" s="12"/>
      <c r="BN99" s="12"/>
      <c r="BO99" s="12"/>
      <c r="BP99" s="12"/>
    </row>
    <row r="100" spans="1:68" ht="22.5" customHeight="1" x14ac:dyDescent="0.2">
      <c r="A100" s="20"/>
      <c r="B100" s="1182" t="s">
        <v>226</v>
      </c>
      <c r="C100" s="1182"/>
      <c r="D100" s="1182"/>
      <c r="E100" s="20"/>
      <c r="F100" s="21">
        <f>SUM(F78:F99)</f>
        <v>6405</v>
      </c>
      <c r="G100" s="22">
        <f>SUM(G78:G99)</f>
        <v>1</v>
      </c>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12"/>
      <c r="AW100" s="12"/>
      <c r="AX100" s="12"/>
      <c r="AY100" s="12"/>
      <c r="AZ100" s="12"/>
      <c r="BA100" s="12"/>
      <c r="BB100" s="12"/>
      <c r="BC100" s="12"/>
      <c r="BD100" s="12"/>
      <c r="BE100" s="12"/>
      <c r="BF100" s="12"/>
      <c r="BG100" s="12"/>
      <c r="BH100" s="12"/>
      <c r="BI100" s="12"/>
      <c r="BJ100" s="12"/>
      <c r="BK100" s="12"/>
      <c r="BL100" s="12"/>
      <c r="BM100" s="12"/>
      <c r="BN100" s="12"/>
      <c r="BO100" s="12"/>
      <c r="BP100" s="12"/>
    </row>
    <row r="101" spans="1:68" x14ac:dyDescent="0.2">
      <c r="A101" s="24"/>
      <c r="B101" s="1174" t="s">
        <v>132</v>
      </c>
      <c r="C101" s="1174"/>
      <c r="D101" s="1174"/>
      <c r="E101" s="1174"/>
      <c r="F101" s="1174"/>
      <c r="G101" s="1174"/>
      <c r="H101" s="1183">
        <f>SUM(H78:L100)</f>
        <v>185</v>
      </c>
      <c r="I101" s="1183"/>
      <c r="J101" s="1183"/>
      <c r="K101" s="1183"/>
      <c r="L101" s="1183"/>
      <c r="M101" s="1183">
        <f>SUM(M78:Q100)</f>
        <v>160</v>
      </c>
      <c r="N101" s="1183"/>
      <c r="O101" s="1183"/>
      <c r="P101" s="1183"/>
      <c r="Q101" s="1183"/>
      <c r="R101" s="1183">
        <f>SUM(R78:V100)</f>
        <v>130</v>
      </c>
      <c r="S101" s="1183"/>
      <c r="T101" s="1183"/>
      <c r="U101" s="1183"/>
      <c r="V101" s="1183"/>
      <c r="W101" s="1183">
        <f>SUM(W78:AA100)</f>
        <v>130</v>
      </c>
      <c r="X101" s="1183"/>
      <c r="Y101" s="1183"/>
      <c r="Z101" s="1183"/>
      <c r="AA101" s="1183"/>
      <c r="AB101" s="1183">
        <f>SUM(AB78:AF100)</f>
        <v>130</v>
      </c>
      <c r="AC101" s="1183"/>
      <c r="AD101" s="1183"/>
      <c r="AE101" s="1183"/>
      <c r="AF101" s="1183"/>
      <c r="AG101" s="1183">
        <f>SUM(AG78:AK100)</f>
        <v>130</v>
      </c>
      <c r="AH101" s="1183"/>
      <c r="AI101" s="1183"/>
      <c r="AJ101" s="1183"/>
      <c r="AK101" s="1183"/>
      <c r="AL101" s="1183">
        <f>SUM(AL78:AP100)</f>
        <v>130</v>
      </c>
      <c r="AM101" s="1183"/>
      <c r="AN101" s="1183"/>
      <c r="AO101" s="1183"/>
      <c r="AP101" s="1183"/>
      <c r="AQ101" s="1183">
        <f>SUM(AQ78:AU100)</f>
        <v>160</v>
      </c>
      <c r="AR101" s="1183"/>
      <c r="AS101" s="1183"/>
      <c r="AT101" s="1183"/>
      <c r="AU101" s="1183"/>
      <c r="AV101" s="12"/>
      <c r="AW101" s="12"/>
      <c r="AX101" s="12"/>
      <c r="AY101" s="12"/>
      <c r="AZ101" s="12"/>
      <c r="BA101" s="12"/>
      <c r="BB101" s="12"/>
      <c r="BC101" s="12"/>
      <c r="BD101" s="12"/>
      <c r="BE101" s="12"/>
      <c r="BF101" s="12"/>
      <c r="BG101" s="12"/>
      <c r="BH101" s="12"/>
      <c r="BI101" s="12"/>
      <c r="BJ101" s="12"/>
      <c r="BK101" s="12"/>
      <c r="BL101" s="12"/>
      <c r="BM101" s="12"/>
      <c r="BN101" s="12"/>
      <c r="BO101" s="12"/>
      <c r="BP101" s="12"/>
    </row>
    <row r="102" spans="1:68" x14ac:dyDescent="0.2">
      <c r="A102" s="24"/>
      <c r="B102" s="1174" t="s">
        <v>133</v>
      </c>
      <c r="C102" s="1174"/>
      <c r="D102" s="1174"/>
      <c r="E102" s="1174"/>
      <c r="F102" s="1174"/>
      <c r="G102" s="1174"/>
      <c r="H102" s="1176">
        <f>H101/F100</f>
        <v>2.888368462138954E-2</v>
      </c>
      <c r="I102" s="1176"/>
      <c r="J102" s="1176"/>
      <c r="K102" s="1176"/>
      <c r="L102" s="1176"/>
      <c r="M102" s="1176">
        <f>M101/F100</f>
        <v>2.4980483996877439E-2</v>
      </c>
      <c r="N102" s="1176"/>
      <c r="O102" s="1176"/>
      <c r="P102" s="1176"/>
      <c r="Q102" s="1176"/>
      <c r="R102" s="1176">
        <f>R101/F100</f>
        <v>2.0296643247462921E-2</v>
      </c>
      <c r="S102" s="1176"/>
      <c r="T102" s="1176"/>
      <c r="U102" s="1176"/>
      <c r="V102" s="1176"/>
      <c r="W102" s="1176">
        <f>W101/F100</f>
        <v>2.0296643247462921E-2</v>
      </c>
      <c r="X102" s="1176"/>
      <c r="Y102" s="1176"/>
      <c r="Z102" s="1176"/>
      <c r="AA102" s="1176"/>
      <c r="AB102" s="1176">
        <f>AB101/F100</f>
        <v>2.0296643247462921E-2</v>
      </c>
      <c r="AC102" s="1176"/>
      <c r="AD102" s="1176"/>
      <c r="AE102" s="1176"/>
      <c r="AF102" s="1176"/>
      <c r="AG102" s="1176">
        <f>AG101/F100</f>
        <v>2.0296643247462921E-2</v>
      </c>
      <c r="AH102" s="1176"/>
      <c r="AI102" s="1176"/>
      <c r="AJ102" s="1176"/>
      <c r="AK102" s="1176"/>
      <c r="AL102" s="1176">
        <f>AL101/F100</f>
        <v>2.0296643247462921E-2</v>
      </c>
      <c r="AM102" s="1176"/>
      <c r="AN102" s="1176"/>
      <c r="AO102" s="1176"/>
      <c r="AP102" s="1176"/>
      <c r="AQ102" s="1176">
        <f>AQ101/F100</f>
        <v>2.4980483996877439E-2</v>
      </c>
      <c r="AR102" s="1176"/>
      <c r="AS102" s="1176"/>
      <c r="AT102" s="1176"/>
      <c r="AU102" s="1176"/>
      <c r="AV102" s="12"/>
      <c r="AW102" s="12"/>
      <c r="AX102" s="12"/>
      <c r="AY102" s="12"/>
      <c r="AZ102" s="12"/>
      <c r="BA102" s="12"/>
      <c r="BB102" s="12"/>
      <c r="BC102" s="12"/>
      <c r="BD102" s="12"/>
      <c r="BE102" s="12"/>
      <c r="BF102" s="12"/>
      <c r="BG102" s="12"/>
      <c r="BH102" s="12"/>
      <c r="BI102" s="12"/>
      <c r="BJ102" s="12"/>
      <c r="BK102" s="12"/>
      <c r="BL102" s="12"/>
      <c r="BM102" s="12"/>
      <c r="BN102" s="12"/>
      <c r="BO102" s="12"/>
      <c r="BP102" s="12"/>
    </row>
    <row r="103" spans="1:68" x14ac:dyDescent="0.2">
      <c r="A103" s="24"/>
      <c r="B103" s="1174" t="s">
        <v>134</v>
      </c>
      <c r="C103" s="1174"/>
      <c r="D103" s="1174"/>
      <c r="E103" s="1174"/>
      <c r="F103" s="1174"/>
      <c r="G103" s="1174"/>
      <c r="H103" s="1201">
        <f>H101</f>
        <v>185</v>
      </c>
      <c r="I103" s="1201"/>
      <c r="J103" s="1201"/>
      <c r="K103" s="1201"/>
      <c r="L103" s="1201"/>
      <c r="M103" s="1201">
        <f>H103+M101</f>
        <v>345</v>
      </c>
      <c r="N103" s="1201"/>
      <c r="O103" s="1201"/>
      <c r="P103" s="1201"/>
      <c r="Q103" s="1201"/>
      <c r="R103" s="1201">
        <f>M103+R101</f>
        <v>475</v>
      </c>
      <c r="S103" s="1201"/>
      <c r="T103" s="1201"/>
      <c r="U103" s="1201"/>
      <c r="V103" s="1201"/>
      <c r="W103" s="1175">
        <f>R103+W101</f>
        <v>605</v>
      </c>
      <c r="X103" s="1175"/>
      <c r="Y103" s="1175"/>
      <c r="Z103" s="1175"/>
      <c r="AA103" s="1175"/>
      <c r="AB103" s="1175">
        <f>W103+AB101</f>
        <v>735</v>
      </c>
      <c r="AC103" s="1175"/>
      <c r="AD103" s="1175"/>
      <c r="AE103" s="1175"/>
      <c r="AF103" s="1175"/>
      <c r="AG103" s="1175">
        <f>AB103+AG101</f>
        <v>865</v>
      </c>
      <c r="AH103" s="1175"/>
      <c r="AI103" s="1175"/>
      <c r="AJ103" s="1175"/>
      <c r="AK103" s="1175"/>
      <c r="AL103" s="1175">
        <f>AG103+AL101</f>
        <v>995</v>
      </c>
      <c r="AM103" s="1175"/>
      <c r="AN103" s="1175"/>
      <c r="AO103" s="1175"/>
      <c r="AP103" s="1175"/>
      <c r="AQ103" s="1175">
        <f>AL103+AQ101</f>
        <v>1155</v>
      </c>
      <c r="AR103" s="1175"/>
      <c r="AS103" s="1175"/>
      <c r="AT103" s="1175"/>
      <c r="AU103" s="1175"/>
      <c r="AV103" s="12"/>
      <c r="AW103" s="12"/>
      <c r="AX103" s="12"/>
      <c r="AY103" s="12"/>
      <c r="AZ103" s="12"/>
      <c r="BA103" s="12"/>
      <c r="BB103" s="12"/>
      <c r="BC103" s="12"/>
      <c r="BD103" s="12"/>
      <c r="BE103" s="12"/>
      <c r="BF103" s="12"/>
      <c r="BG103" s="12"/>
      <c r="BH103" s="12"/>
      <c r="BI103" s="12"/>
      <c r="BJ103" s="12"/>
      <c r="BK103" s="12"/>
      <c r="BL103" s="12"/>
      <c r="BM103" s="12"/>
      <c r="BN103" s="12"/>
      <c r="BO103" s="12"/>
      <c r="BP103" s="12"/>
    </row>
    <row r="104" spans="1:68" x14ac:dyDescent="0.2">
      <c r="A104" s="24"/>
      <c r="B104" s="1172" t="s">
        <v>135</v>
      </c>
      <c r="C104" s="1172"/>
      <c r="D104" s="1172"/>
      <c r="E104" s="1172"/>
      <c r="F104" s="1172"/>
      <c r="G104" s="1172"/>
      <c r="H104" s="1173">
        <f>H102</f>
        <v>2.888368462138954E-2</v>
      </c>
      <c r="I104" s="1173"/>
      <c r="J104" s="1173"/>
      <c r="K104" s="1173"/>
      <c r="L104" s="1173"/>
      <c r="M104" s="1173">
        <f>H104+M102</f>
        <v>5.3864168618266983E-2</v>
      </c>
      <c r="N104" s="1173"/>
      <c r="O104" s="1173"/>
      <c r="P104" s="1173"/>
      <c r="Q104" s="1173"/>
      <c r="R104" s="1173">
        <f>M104+R102</f>
        <v>7.4160811865729898E-2</v>
      </c>
      <c r="S104" s="1173"/>
      <c r="T104" s="1173"/>
      <c r="U104" s="1173"/>
      <c r="V104" s="1173"/>
      <c r="W104" s="1173">
        <f>R104+W102</f>
        <v>9.4457455113192812E-2</v>
      </c>
      <c r="X104" s="1173"/>
      <c r="Y104" s="1173"/>
      <c r="Z104" s="1173"/>
      <c r="AA104" s="1173"/>
      <c r="AB104" s="1173">
        <f>W104+AB102</f>
        <v>0.11475409836065573</v>
      </c>
      <c r="AC104" s="1173"/>
      <c r="AD104" s="1173"/>
      <c r="AE104" s="1173"/>
      <c r="AF104" s="1173"/>
      <c r="AG104" s="1173">
        <f>AB104+AG102</f>
        <v>0.13505074160811864</v>
      </c>
      <c r="AH104" s="1173"/>
      <c r="AI104" s="1173"/>
      <c r="AJ104" s="1173"/>
      <c r="AK104" s="1173"/>
      <c r="AL104" s="1173">
        <f>AG104+AL102</f>
        <v>0.15534738485558156</v>
      </c>
      <c r="AM104" s="1173"/>
      <c r="AN104" s="1173"/>
      <c r="AO104" s="1173"/>
      <c r="AP104" s="1173"/>
      <c r="AQ104" s="1173">
        <f>AL104+AQ102</f>
        <v>0.18032786885245899</v>
      </c>
      <c r="AR104" s="1173"/>
      <c r="AS104" s="1173"/>
      <c r="AT104" s="1173"/>
      <c r="AU104" s="1173"/>
      <c r="AV104" s="12"/>
      <c r="AW104" s="12"/>
      <c r="AX104" s="12"/>
      <c r="AY104" s="12"/>
      <c r="AZ104" s="12"/>
      <c r="BA104" s="12"/>
      <c r="BB104" s="12"/>
      <c r="BC104" s="12"/>
      <c r="BD104" s="12"/>
      <c r="BE104" s="12"/>
      <c r="BF104" s="12"/>
      <c r="BG104" s="12"/>
      <c r="BH104" s="12"/>
      <c r="BI104" s="12"/>
      <c r="BJ104" s="12"/>
      <c r="BK104" s="12"/>
      <c r="BL104" s="12"/>
      <c r="BM104" s="12"/>
      <c r="BN104" s="12"/>
      <c r="BO104" s="12"/>
      <c r="BP104" s="12"/>
    </row>
    <row r="105" spans="1:68" ht="22.5" customHeight="1" x14ac:dyDescent="0.2">
      <c r="A105" s="31"/>
      <c r="B105" s="32"/>
      <c r="C105" s="32"/>
      <c r="D105" s="32"/>
      <c r="E105" s="33"/>
      <c r="F105" s="38"/>
      <c r="G105" s="35"/>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7"/>
      <c r="AW105" s="37"/>
    </row>
    <row r="106" spans="1:68" ht="33.950000000000003" customHeight="1" x14ac:dyDescent="0.2">
      <c r="A106" s="1186"/>
      <c r="B106" s="1186"/>
      <c r="C106" s="1186"/>
      <c r="D106" s="1186"/>
      <c r="E106" s="1186"/>
      <c r="F106" s="1186"/>
      <c r="G106" s="1186"/>
      <c r="H106" s="1174" t="s">
        <v>122</v>
      </c>
      <c r="I106" s="1174"/>
      <c r="J106" s="1174"/>
      <c r="K106" s="1174"/>
      <c r="L106" s="1174"/>
      <c r="M106" s="1174"/>
      <c r="N106" s="1174"/>
      <c r="O106" s="1174"/>
      <c r="P106" s="1174"/>
      <c r="Q106" s="1174"/>
      <c r="R106" s="1174"/>
      <c r="S106" s="1174"/>
      <c r="T106" s="1174"/>
      <c r="U106" s="1174"/>
      <c r="V106" s="1174"/>
      <c r="W106" s="1174"/>
      <c r="X106" s="1174"/>
      <c r="Y106" s="1174"/>
      <c r="Z106" s="1174"/>
      <c r="AA106" s="1174"/>
      <c r="AB106" s="1174" t="s">
        <v>155</v>
      </c>
      <c r="AC106" s="1174"/>
      <c r="AD106" s="1174"/>
      <c r="AE106" s="1174"/>
      <c r="AF106" s="1174"/>
      <c r="AG106" s="1174"/>
      <c r="AH106" s="1174"/>
      <c r="AI106" s="1174"/>
      <c r="AJ106" s="1174"/>
      <c r="AK106" s="1174"/>
      <c r="AL106" s="1174"/>
      <c r="AM106" s="1174"/>
      <c r="AN106" s="1174"/>
      <c r="AO106" s="1174"/>
      <c r="AP106" s="1174"/>
      <c r="AQ106" s="1174"/>
      <c r="AR106" s="1174"/>
      <c r="AS106" s="1174"/>
      <c r="AT106" s="1174"/>
      <c r="AU106" s="1174"/>
      <c r="AV106" s="1174" t="s">
        <v>175</v>
      </c>
      <c r="AW106" s="1187" t="s">
        <v>123</v>
      </c>
      <c r="AX106" s="12"/>
      <c r="AY106" s="12"/>
      <c r="AZ106" s="12"/>
      <c r="BA106" s="12"/>
      <c r="BB106" s="12"/>
      <c r="BC106" s="12"/>
      <c r="BD106" s="12"/>
      <c r="BE106" s="12"/>
      <c r="BF106" s="12"/>
      <c r="BG106" s="12"/>
      <c r="BH106" s="12"/>
      <c r="BI106" s="12"/>
      <c r="BJ106" s="12"/>
      <c r="BK106" s="12"/>
      <c r="BL106" s="12"/>
      <c r="BM106" s="12"/>
      <c r="BN106" s="12"/>
      <c r="BO106" s="12"/>
      <c r="BP106" s="12"/>
    </row>
    <row r="107" spans="1:68" ht="33.950000000000003" customHeight="1" x14ac:dyDescent="0.2">
      <c r="A107" s="1186"/>
      <c r="B107" s="1186"/>
      <c r="C107" s="1186"/>
      <c r="D107" s="1186"/>
      <c r="E107" s="1186"/>
      <c r="F107" s="1186"/>
      <c r="G107" s="1186"/>
      <c r="H107" s="1175" t="s">
        <v>151</v>
      </c>
      <c r="I107" s="1175"/>
      <c r="J107" s="1175"/>
      <c r="K107" s="1175"/>
      <c r="L107" s="1175"/>
      <c r="M107" s="1175" t="s">
        <v>152</v>
      </c>
      <c r="N107" s="1175"/>
      <c r="O107" s="1175"/>
      <c r="P107" s="1175"/>
      <c r="Q107" s="1175"/>
      <c r="R107" s="1175" t="s">
        <v>153</v>
      </c>
      <c r="S107" s="1175"/>
      <c r="T107" s="1175"/>
      <c r="U107" s="1175"/>
      <c r="V107" s="1175"/>
      <c r="W107" s="1175" t="s">
        <v>154</v>
      </c>
      <c r="X107" s="1175"/>
      <c r="Y107" s="1175"/>
      <c r="Z107" s="1175"/>
      <c r="AA107" s="1175"/>
      <c r="AB107" s="1175" t="s">
        <v>151</v>
      </c>
      <c r="AC107" s="1175"/>
      <c r="AD107" s="1175"/>
      <c r="AE107" s="1175"/>
      <c r="AF107" s="1175"/>
      <c r="AG107" s="1175" t="s">
        <v>152</v>
      </c>
      <c r="AH107" s="1175"/>
      <c r="AI107" s="1175"/>
      <c r="AJ107" s="1175"/>
      <c r="AK107" s="1175"/>
      <c r="AL107" s="1175" t="s">
        <v>153</v>
      </c>
      <c r="AM107" s="1175"/>
      <c r="AN107" s="1175"/>
      <c r="AO107" s="1175"/>
      <c r="AP107" s="1175"/>
      <c r="AQ107" s="1175" t="s">
        <v>154</v>
      </c>
      <c r="AR107" s="1175"/>
      <c r="AS107" s="1175"/>
      <c r="AT107" s="1175"/>
      <c r="AU107" s="1175"/>
      <c r="AV107" s="1174"/>
      <c r="AW107" s="1187"/>
      <c r="AX107" s="12"/>
      <c r="AY107" s="12"/>
      <c r="AZ107" s="12"/>
      <c r="BA107" s="12"/>
      <c r="BB107" s="12"/>
      <c r="BC107" s="12"/>
      <c r="BD107" s="12"/>
      <c r="BE107" s="12"/>
      <c r="BF107" s="12"/>
      <c r="BG107" s="12"/>
      <c r="BH107" s="12"/>
      <c r="BI107" s="12"/>
      <c r="BJ107" s="12"/>
      <c r="BK107" s="12"/>
      <c r="BL107" s="12"/>
      <c r="BM107" s="12"/>
      <c r="BN107" s="12"/>
      <c r="BO107" s="12"/>
      <c r="BP107" s="12"/>
    </row>
    <row r="108" spans="1:68" ht="33.950000000000003" customHeight="1" x14ac:dyDescent="0.2">
      <c r="A108" s="1174" t="s">
        <v>1</v>
      </c>
      <c r="B108" s="1187" t="s">
        <v>124</v>
      </c>
      <c r="C108" s="1187"/>
      <c r="D108" s="1187"/>
      <c r="E108" s="1187" t="s">
        <v>206</v>
      </c>
      <c r="F108" s="1187" t="s">
        <v>207</v>
      </c>
      <c r="G108" s="1188" t="s">
        <v>125</v>
      </c>
      <c r="H108" s="13" t="s">
        <v>126</v>
      </c>
      <c r="I108" s="13" t="s">
        <v>127</v>
      </c>
      <c r="J108" s="13" t="s">
        <v>128</v>
      </c>
      <c r="K108" s="13" t="s">
        <v>129</v>
      </c>
      <c r="L108" s="13" t="s">
        <v>130</v>
      </c>
      <c r="M108" s="13" t="s">
        <v>126</v>
      </c>
      <c r="N108" s="13" t="s">
        <v>127</v>
      </c>
      <c r="O108" s="13" t="s">
        <v>128</v>
      </c>
      <c r="P108" s="13" t="s">
        <v>129</v>
      </c>
      <c r="Q108" s="13" t="s">
        <v>130</v>
      </c>
      <c r="R108" s="13" t="s">
        <v>126</v>
      </c>
      <c r="S108" s="13" t="s">
        <v>127</v>
      </c>
      <c r="T108" s="13" t="s">
        <v>128</v>
      </c>
      <c r="U108" s="13" t="s">
        <v>129</v>
      </c>
      <c r="V108" s="13" t="s">
        <v>130</v>
      </c>
      <c r="W108" s="13" t="s">
        <v>126</v>
      </c>
      <c r="X108" s="13" t="s">
        <v>127</v>
      </c>
      <c r="Y108" s="13" t="s">
        <v>128</v>
      </c>
      <c r="Z108" s="13" t="s">
        <v>129</v>
      </c>
      <c r="AA108" s="13" t="s">
        <v>130</v>
      </c>
      <c r="AB108" s="13" t="s">
        <v>126</v>
      </c>
      <c r="AC108" s="13" t="s">
        <v>127</v>
      </c>
      <c r="AD108" s="13" t="s">
        <v>128</v>
      </c>
      <c r="AE108" s="13" t="s">
        <v>129</v>
      </c>
      <c r="AF108" s="13" t="s">
        <v>130</v>
      </c>
      <c r="AG108" s="13" t="s">
        <v>126</v>
      </c>
      <c r="AH108" s="13" t="s">
        <v>127</v>
      </c>
      <c r="AI108" s="13" t="s">
        <v>128</v>
      </c>
      <c r="AJ108" s="13" t="s">
        <v>129</v>
      </c>
      <c r="AK108" s="13" t="s">
        <v>130</v>
      </c>
      <c r="AL108" s="13" t="s">
        <v>126</v>
      </c>
      <c r="AM108" s="13" t="s">
        <v>127</v>
      </c>
      <c r="AN108" s="13" t="s">
        <v>128</v>
      </c>
      <c r="AO108" s="13" t="s">
        <v>129</v>
      </c>
      <c r="AP108" s="13" t="s">
        <v>130</v>
      </c>
      <c r="AQ108" s="13" t="s">
        <v>126</v>
      </c>
      <c r="AR108" s="13" t="s">
        <v>127</v>
      </c>
      <c r="AS108" s="13" t="s">
        <v>128</v>
      </c>
      <c r="AT108" s="13" t="s">
        <v>129</v>
      </c>
      <c r="AU108" s="13" t="s">
        <v>130</v>
      </c>
      <c r="AV108" s="1174"/>
      <c r="AW108" s="1187"/>
      <c r="AX108" s="12"/>
      <c r="AY108" s="12"/>
      <c r="AZ108" s="12"/>
      <c r="BA108" s="12"/>
      <c r="BB108" s="12"/>
      <c r="BC108" s="12"/>
      <c r="BD108" s="12"/>
      <c r="BE108" s="12"/>
      <c r="BF108" s="12"/>
      <c r="BG108" s="12"/>
      <c r="BH108" s="12"/>
      <c r="BI108" s="12"/>
      <c r="BJ108" s="12"/>
      <c r="BK108" s="12"/>
      <c r="BL108" s="12"/>
      <c r="BM108" s="12"/>
      <c r="BN108" s="12"/>
      <c r="BO108" s="12"/>
      <c r="BP108" s="12"/>
    </row>
    <row r="109" spans="1:68" ht="33.950000000000003" customHeight="1" x14ac:dyDescent="0.2">
      <c r="A109" s="1174"/>
      <c r="B109" s="1187"/>
      <c r="C109" s="1187"/>
      <c r="D109" s="1187"/>
      <c r="E109" s="1187"/>
      <c r="F109" s="1187"/>
      <c r="G109" s="1188"/>
      <c r="H109" s="14"/>
      <c r="I109" s="15"/>
      <c r="J109" s="16"/>
      <c r="K109" s="15"/>
      <c r="L109" s="15"/>
      <c r="M109" s="14"/>
      <c r="N109" s="15"/>
      <c r="O109" s="16"/>
      <c r="P109" s="15"/>
      <c r="Q109" s="15"/>
      <c r="R109" s="14"/>
      <c r="S109" s="15"/>
      <c r="T109" s="16"/>
      <c r="U109" s="15"/>
      <c r="V109" s="15"/>
      <c r="W109" s="14"/>
      <c r="X109" s="15"/>
      <c r="Y109" s="16"/>
      <c r="Z109" s="15"/>
      <c r="AA109" s="15"/>
      <c r="AB109" s="14"/>
      <c r="AC109" s="15"/>
      <c r="AD109" s="16"/>
      <c r="AE109" s="15"/>
      <c r="AF109" s="15"/>
      <c r="AG109" s="14"/>
      <c r="AH109" s="15"/>
      <c r="AI109" s="16"/>
      <c r="AJ109" s="15"/>
      <c r="AK109" s="15"/>
      <c r="AL109" s="14"/>
      <c r="AM109" s="15"/>
      <c r="AN109" s="16"/>
      <c r="AO109" s="15"/>
      <c r="AP109" s="15"/>
      <c r="AQ109" s="14"/>
      <c r="AR109" s="15"/>
      <c r="AS109" s="16"/>
      <c r="AT109" s="15"/>
      <c r="AU109" s="15"/>
      <c r="AV109" s="1174"/>
      <c r="AW109" s="1187"/>
      <c r="AX109" s="12"/>
      <c r="AY109" s="12"/>
      <c r="AZ109" s="12"/>
      <c r="BA109" s="12"/>
      <c r="BB109" s="12"/>
      <c r="BC109" s="12"/>
      <c r="BD109" s="12"/>
      <c r="BE109" s="12"/>
      <c r="BF109" s="12"/>
      <c r="BG109" s="12"/>
      <c r="BH109" s="12"/>
      <c r="BI109" s="12"/>
      <c r="BJ109" s="12"/>
      <c r="BK109" s="12"/>
      <c r="BL109" s="12"/>
      <c r="BM109" s="12"/>
      <c r="BN109" s="12"/>
      <c r="BO109" s="12"/>
      <c r="BP109" s="12"/>
    </row>
    <row r="110" spans="1:68" ht="17.25" customHeight="1" x14ac:dyDescent="0.2">
      <c r="A110" s="1174">
        <v>1</v>
      </c>
      <c r="B110" s="1177" t="s">
        <v>250</v>
      </c>
      <c r="C110" s="1177"/>
      <c r="D110" s="1177"/>
      <c r="E110" s="1178">
        <f>COUNTIF(H110:AU110,"x")*6</f>
        <v>240</v>
      </c>
      <c r="F110" s="1179">
        <f>(SUM(H111:AU111))*6</f>
        <v>960</v>
      </c>
      <c r="G110" s="1180">
        <f>F110/$F$134</f>
        <v>7.8125E-2</v>
      </c>
      <c r="H110" s="19" t="s">
        <v>209</v>
      </c>
      <c r="I110" s="19" t="s">
        <v>209</v>
      </c>
      <c r="J110" s="19" t="s">
        <v>209</v>
      </c>
      <c r="K110" s="19" t="s">
        <v>209</v>
      </c>
      <c r="L110" s="19" t="s">
        <v>209</v>
      </c>
      <c r="M110" s="19" t="s">
        <v>209</v>
      </c>
      <c r="N110" s="19" t="s">
        <v>209</v>
      </c>
      <c r="O110" s="19" t="s">
        <v>209</v>
      </c>
      <c r="P110" s="19" t="s">
        <v>209</v>
      </c>
      <c r="Q110" s="19" t="s">
        <v>209</v>
      </c>
      <c r="R110" s="19" t="s">
        <v>209</v>
      </c>
      <c r="S110" s="19" t="s">
        <v>209</v>
      </c>
      <c r="T110" s="19" t="s">
        <v>209</v>
      </c>
      <c r="U110" s="19" t="s">
        <v>209</v>
      </c>
      <c r="V110" s="19" t="s">
        <v>209</v>
      </c>
      <c r="W110" s="19" t="s">
        <v>209</v>
      </c>
      <c r="X110" s="19" t="s">
        <v>209</v>
      </c>
      <c r="Y110" s="19" t="s">
        <v>209</v>
      </c>
      <c r="Z110" s="19" t="s">
        <v>209</v>
      </c>
      <c r="AA110" s="19" t="s">
        <v>209</v>
      </c>
      <c r="AB110" s="19" t="s">
        <v>209</v>
      </c>
      <c r="AC110" s="19" t="s">
        <v>209</v>
      </c>
      <c r="AD110" s="19" t="s">
        <v>209</v>
      </c>
      <c r="AE110" s="19" t="s">
        <v>209</v>
      </c>
      <c r="AF110" s="19" t="s">
        <v>209</v>
      </c>
      <c r="AG110" s="19" t="s">
        <v>209</v>
      </c>
      <c r="AH110" s="19" t="s">
        <v>209</v>
      </c>
      <c r="AI110" s="19" t="s">
        <v>209</v>
      </c>
      <c r="AJ110" s="19" t="s">
        <v>209</v>
      </c>
      <c r="AK110" s="19" t="s">
        <v>209</v>
      </c>
      <c r="AL110" s="19" t="s">
        <v>209</v>
      </c>
      <c r="AM110" s="19" t="s">
        <v>209</v>
      </c>
      <c r="AN110" s="19" t="s">
        <v>209</v>
      </c>
      <c r="AO110" s="19" t="s">
        <v>209</v>
      </c>
      <c r="AP110" s="19" t="s">
        <v>209</v>
      </c>
      <c r="AQ110" s="19" t="s">
        <v>209</v>
      </c>
      <c r="AR110" s="19" t="s">
        <v>209</v>
      </c>
      <c r="AS110" s="19" t="s">
        <v>209</v>
      </c>
      <c r="AT110" s="19" t="s">
        <v>209</v>
      </c>
      <c r="AU110" s="19" t="s">
        <v>209</v>
      </c>
      <c r="AV110" s="1189" t="s">
        <v>251</v>
      </c>
      <c r="AW110" s="1189" t="s">
        <v>252</v>
      </c>
      <c r="AX110" s="12"/>
      <c r="AY110" s="12"/>
      <c r="AZ110" s="12"/>
      <c r="BA110" s="12"/>
      <c r="BB110" s="12"/>
      <c r="BC110" s="12"/>
      <c r="BD110" s="12"/>
      <c r="BE110" s="12"/>
      <c r="BF110" s="12"/>
      <c r="BG110" s="12"/>
      <c r="BH110" s="12"/>
      <c r="BI110" s="12"/>
      <c r="BJ110" s="12"/>
      <c r="BK110" s="12"/>
      <c r="BL110" s="12"/>
      <c r="BM110" s="12"/>
      <c r="BN110" s="12"/>
      <c r="BO110" s="12"/>
      <c r="BP110" s="12"/>
    </row>
    <row r="111" spans="1:68" ht="21" customHeight="1" x14ac:dyDescent="0.2">
      <c r="A111" s="1174"/>
      <c r="B111" s="1177"/>
      <c r="C111" s="1177"/>
      <c r="D111" s="1177"/>
      <c r="E111" s="1178"/>
      <c r="F111" s="1179"/>
      <c r="G111" s="1180"/>
      <c r="H111" s="18">
        <v>4</v>
      </c>
      <c r="I111" s="18">
        <v>4</v>
      </c>
      <c r="J111" s="18">
        <v>4</v>
      </c>
      <c r="K111" s="18">
        <v>4</v>
      </c>
      <c r="L111" s="18">
        <v>4</v>
      </c>
      <c r="M111" s="18">
        <v>4</v>
      </c>
      <c r="N111" s="18">
        <v>4</v>
      </c>
      <c r="O111" s="18">
        <v>4</v>
      </c>
      <c r="P111" s="18">
        <v>4</v>
      </c>
      <c r="Q111" s="18">
        <v>4</v>
      </c>
      <c r="R111" s="18">
        <v>4</v>
      </c>
      <c r="S111" s="18">
        <v>4</v>
      </c>
      <c r="T111" s="18">
        <v>4</v>
      </c>
      <c r="U111" s="18">
        <v>4</v>
      </c>
      <c r="V111" s="18">
        <v>4</v>
      </c>
      <c r="W111" s="18">
        <v>4</v>
      </c>
      <c r="X111" s="18">
        <v>4</v>
      </c>
      <c r="Y111" s="18">
        <v>4</v>
      </c>
      <c r="Z111" s="18">
        <v>4</v>
      </c>
      <c r="AA111" s="18">
        <v>4</v>
      </c>
      <c r="AB111" s="18">
        <v>4</v>
      </c>
      <c r="AC111" s="18">
        <v>4</v>
      </c>
      <c r="AD111" s="18">
        <v>4</v>
      </c>
      <c r="AE111" s="18">
        <v>4</v>
      </c>
      <c r="AF111" s="18">
        <v>4</v>
      </c>
      <c r="AG111" s="18">
        <v>4</v>
      </c>
      <c r="AH111" s="18">
        <v>4</v>
      </c>
      <c r="AI111" s="18">
        <v>4</v>
      </c>
      <c r="AJ111" s="18">
        <v>4</v>
      </c>
      <c r="AK111" s="18">
        <v>4</v>
      </c>
      <c r="AL111" s="18">
        <v>4</v>
      </c>
      <c r="AM111" s="18">
        <v>4</v>
      </c>
      <c r="AN111" s="18">
        <v>4</v>
      </c>
      <c r="AO111" s="18">
        <v>4</v>
      </c>
      <c r="AP111" s="18">
        <v>4</v>
      </c>
      <c r="AQ111" s="18">
        <v>4</v>
      </c>
      <c r="AR111" s="18">
        <v>4</v>
      </c>
      <c r="AS111" s="18">
        <v>4</v>
      </c>
      <c r="AT111" s="18">
        <v>4</v>
      </c>
      <c r="AU111" s="18">
        <v>4</v>
      </c>
      <c r="AV111" s="1189"/>
      <c r="AW111" s="1189"/>
      <c r="AX111" s="12"/>
      <c r="AY111" s="12"/>
      <c r="AZ111" s="12"/>
      <c r="BA111" s="12"/>
      <c r="BB111" s="12"/>
      <c r="BC111" s="12"/>
      <c r="BD111" s="12"/>
      <c r="BE111" s="12"/>
      <c r="BF111" s="12"/>
      <c r="BG111" s="12"/>
      <c r="BH111" s="12"/>
      <c r="BI111" s="12"/>
      <c r="BJ111" s="12"/>
      <c r="BK111" s="12"/>
      <c r="BL111" s="12"/>
      <c r="BM111" s="12"/>
      <c r="BN111" s="12"/>
      <c r="BO111" s="12"/>
      <c r="BP111" s="12"/>
    </row>
    <row r="112" spans="1:68" ht="17.25" customHeight="1" x14ac:dyDescent="0.2">
      <c r="A112" s="1174">
        <v>2</v>
      </c>
      <c r="B112" s="1177" t="s">
        <v>253</v>
      </c>
      <c r="C112" s="1177"/>
      <c r="D112" s="1177"/>
      <c r="E112" s="1178">
        <f>COUNTIF(H112:AU112,"x")*6</f>
        <v>240</v>
      </c>
      <c r="F112" s="1179">
        <f>(SUM(H113:AU113))*6</f>
        <v>1680</v>
      </c>
      <c r="G112" s="1180">
        <f>F112/$F$134</f>
        <v>0.13671875</v>
      </c>
      <c r="H112" s="19" t="s">
        <v>209</v>
      </c>
      <c r="I112" s="19" t="s">
        <v>209</v>
      </c>
      <c r="J112" s="19" t="s">
        <v>209</v>
      </c>
      <c r="K112" s="19" t="s">
        <v>209</v>
      </c>
      <c r="L112" s="19" t="s">
        <v>209</v>
      </c>
      <c r="M112" s="19" t="s">
        <v>209</v>
      </c>
      <c r="N112" s="19" t="s">
        <v>209</v>
      </c>
      <c r="O112" s="19" t="s">
        <v>209</v>
      </c>
      <c r="P112" s="19" t="s">
        <v>209</v>
      </c>
      <c r="Q112" s="19" t="s">
        <v>209</v>
      </c>
      <c r="R112" s="19" t="s">
        <v>209</v>
      </c>
      <c r="S112" s="19" t="s">
        <v>209</v>
      </c>
      <c r="T112" s="19" t="s">
        <v>209</v>
      </c>
      <c r="U112" s="19" t="s">
        <v>209</v>
      </c>
      <c r="V112" s="19" t="s">
        <v>209</v>
      </c>
      <c r="W112" s="19" t="s">
        <v>209</v>
      </c>
      <c r="X112" s="19" t="s">
        <v>209</v>
      </c>
      <c r="Y112" s="19" t="s">
        <v>209</v>
      </c>
      <c r="Z112" s="19" t="s">
        <v>209</v>
      </c>
      <c r="AA112" s="19" t="s">
        <v>209</v>
      </c>
      <c r="AB112" s="19" t="s">
        <v>209</v>
      </c>
      <c r="AC112" s="19" t="s">
        <v>209</v>
      </c>
      <c r="AD112" s="19" t="s">
        <v>209</v>
      </c>
      <c r="AE112" s="19" t="s">
        <v>209</v>
      </c>
      <c r="AF112" s="19" t="s">
        <v>209</v>
      </c>
      <c r="AG112" s="19" t="s">
        <v>209</v>
      </c>
      <c r="AH112" s="19" t="s">
        <v>209</v>
      </c>
      <c r="AI112" s="19" t="s">
        <v>209</v>
      </c>
      <c r="AJ112" s="19" t="s">
        <v>209</v>
      </c>
      <c r="AK112" s="19" t="s">
        <v>209</v>
      </c>
      <c r="AL112" s="19" t="s">
        <v>209</v>
      </c>
      <c r="AM112" s="19" t="s">
        <v>209</v>
      </c>
      <c r="AN112" s="19" t="s">
        <v>209</v>
      </c>
      <c r="AO112" s="19" t="s">
        <v>209</v>
      </c>
      <c r="AP112" s="19" t="s">
        <v>209</v>
      </c>
      <c r="AQ112" s="19" t="s">
        <v>209</v>
      </c>
      <c r="AR112" s="19" t="s">
        <v>209</v>
      </c>
      <c r="AS112" s="19" t="s">
        <v>209</v>
      </c>
      <c r="AT112" s="19" t="s">
        <v>209</v>
      </c>
      <c r="AU112" s="19" t="s">
        <v>209</v>
      </c>
      <c r="AV112" s="1189"/>
      <c r="AW112" s="1189" t="s">
        <v>254</v>
      </c>
      <c r="AX112" s="12"/>
      <c r="AY112" s="12"/>
      <c r="AZ112" s="12"/>
      <c r="BA112" s="12"/>
      <c r="BB112" s="12"/>
      <c r="BC112" s="12"/>
      <c r="BD112" s="12"/>
      <c r="BE112" s="12"/>
      <c r="BF112" s="12"/>
      <c r="BG112" s="12"/>
      <c r="BH112" s="12"/>
      <c r="BI112" s="12"/>
      <c r="BJ112" s="12"/>
      <c r="BK112" s="12"/>
      <c r="BL112" s="12"/>
      <c r="BM112" s="12"/>
      <c r="BN112" s="12"/>
      <c r="BO112" s="12"/>
      <c r="BP112" s="12"/>
    </row>
    <row r="113" spans="1:68" ht="27" customHeight="1" x14ac:dyDescent="0.2">
      <c r="A113" s="1174"/>
      <c r="B113" s="1177"/>
      <c r="C113" s="1177"/>
      <c r="D113" s="1177"/>
      <c r="E113" s="1178"/>
      <c r="F113" s="1179"/>
      <c r="G113" s="1180"/>
      <c r="H113" s="18">
        <v>7</v>
      </c>
      <c r="I113" s="18">
        <v>7</v>
      </c>
      <c r="J113" s="18">
        <v>7</v>
      </c>
      <c r="K113" s="18">
        <v>7</v>
      </c>
      <c r="L113" s="18">
        <v>7</v>
      </c>
      <c r="M113" s="18">
        <v>7</v>
      </c>
      <c r="N113" s="18">
        <v>7</v>
      </c>
      <c r="O113" s="18">
        <v>7</v>
      </c>
      <c r="P113" s="18">
        <v>7</v>
      </c>
      <c r="Q113" s="18">
        <v>7</v>
      </c>
      <c r="R113" s="18">
        <v>7</v>
      </c>
      <c r="S113" s="18">
        <v>7</v>
      </c>
      <c r="T113" s="18">
        <v>7</v>
      </c>
      <c r="U113" s="18">
        <v>7</v>
      </c>
      <c r="V113" s="18">
        <v>7</v>
      </c>
      <c r="W113" s="18">
        <v>7</v>
      </c>
      <c r="X113" s="18">
        <v>7</v>
      </c>
      <c r="Y113" s="18">
        <v>7</v>
      </c>
      <c r="Z113" s="18">
        <v>7</v>
      </c>
      <c r="AA113" s="18">
        <v>7</v>
      </c>
      <c r="AB113" s="18">
        <v>7</v>
      </c>
      <c r="AC113" s="18">
        <v>7</v>
      </c>
      <c r="AD113" s="18">
        <v>7</v>
      </c>
      <c r="AE113" s="18">
        <v>7</v>
      </c>
      <c r="AF113" s="18">
        <v>7</v>
      </c>
      <c r="AG113" s="18">
        <v>7</v>
      </c>
      <c r="AH113" s="18">
        <v>7</v>
      </c>
      <c r="AI113" s="18">
        <v>7</v>
      </c>
      <c r="AJ113" s="18">
        <v>7</v>
      </c>
      <c r="AK113" s="18">
        <v>7</v>
      </c>
      <c r="AL113" s="18">
        <v>7</v>
      </c>
      <c r="AM113" s="18">
        <v>7</v>
      </c>
      <c r="AN113" s="18">
        <v>7</v>
      </c>
      <c r="AO113" s="18">
        <v>7</v>
      </c>
      <c r="AP113" s="18">
        <v>7</v>
      </c>
      <c r="AQ113" s="18">
        <v>7</v>
      </c>
      <c r="AR113" s="18">
        <v>7</v>
      </c>
      <c r="AS113" s="18">
        <v>7</v>
      </c>
      <c r="AT113" s="18">
        <v>7</v>
      </c>
      <c r="AU113" s="18">
        <v>7</v>
      </c>
      <c r="AV113" s="1189"/>
      <c r="AW113" s="1189"/>
      <c r="AX113" s="12"/>
      <c r="AY113" s="12"/>
      <c r="AZ113" s="12"/>
      <c r="BA113" s="12"/>
      <c r="BB113" s="12"/>
      <c r="BC113" s="12"/>
      <c r="BD113" s="12"/>
      <c r="BE113" s="12"/>
      <c r="BF113" s="12"/>
      <c r="BG113" s="12"/>
      <c r="BH113" s="12"/>
      <c r="BI113" s="12"/>
      <c r="BJ113" s="12"/>
      <c r="BK113" s="12"/>
      <c r="BL113" s="12"/>
      <c r="BM113" s="12"/>
      <c r="BN113" s="12"/>
      <c r="BO113" s="12"/>
      <c r="BP113" s="12"/>
    </row>
    <row r="114" spans="1:68" ht="17.25" customHeight="1" x14ac:dyDescent="0.2">
      <c r="A114" s="1174">
        <v>3</v>
      </c>
      <c r="B114" s="1177" t="s">
        <v>255</v>
      </c>
      <c r="C114" s="1177"/>
      <c r="D114" s="1177"/>
      <c r="E114" s="1178">
        <f>COUNTIF(H114:AU114,"x")*6</f>
        <v>240</v>
      </c>
      <c r="F114" s="1179">
        <f>(SUM(H115:AU115))*6</f>
        <v>1680</v>
      </c>
      <c r="G114" s="1180">
        <f>F114/$F$134</f>
        <v>0.13671875</v>
      </c>
      <c r="H114" s="19" t="s">
        <v>209</v>
      </c>
      <c r="I114" s="19" t="s">
        <v>209</v>
      </c>
      <c r="J114" s="19" t="s">
        <v>209</v>
      </c>
      <c r="K114" s="19" t="s">
        <v>209</v>
      </c>
      <c r="L114" s="19" t="s">
        <v>209</v>
      </c>
      <c r="M114" s="19" t="s">
        <v>209</v>
      </c>
      <c r="N114" s="19" t="s">
        <v>209</v>
      </c>
      <c r="O114" s="19" t="s">
        <v>209</v>
      </c>
      <c r="P114" s="19" t="s">
        <v>209</v>
      </c>
      <c r="Q114" s="19" t="s">
        <v>209</v>
      </c>
      <c r="R114" s="19" t="s">
        <v>209</v>
      </c>
      <c r="S114" s="19" t="s">
        <v>209</v>
      </c>
      <c r="T114" s="19" t="s">
        <v>209</v>
      </c>
      <c r="U114" s="19" t="s">
        <v>209</v>
      </c>
      <c r="V114" s="19" t="s">
        <v>209</v>
      </c>
      <c r="W114" s="19" t="s">
        <v>209</v>
      </c>
      <c r="X114" s="19" t="s">
        <v>209</v>
      </c>
      <c r="Y114" s="19" t="s">
        <v>209</v>
      </c>
      <c r="Z114" s="19" t="s">
        <v>209</v>
      </c>
      <c r="AA114" s="19" t="s">
        <v>209</v>
      </c>
      <c r="AB114" s="19" t="s">
        <v>209</v>
      </c>
      <c r="AC114" s="19" t="s">
        <v>209</v>
      </c>
      <c r="AD114" s="19" t="s">
        <v>209</v>
      </c>
      <c r="AE114" s="19" t="s">
        <v>209</v>
      </c>
      <c r="AF114" s="19" t="s">
        <v>209</v>
      </c>
      <c r="AG114" s="19" t="s">
        <v>209</v>
      </c>
      <c r="AH114" s="19" t="s">
        <v>209</v>
      </c>
      <c r="AI114" s="19" t="s">
        <v>209</v>
      </c>
      <c r="AJ114" s="19" t="s">
        <v>209</v>
      </c>
      <c r="AK114" s="19" t="s">
        <v>209</v>
      </c>
      <c r="AL114" s="19" t="s">
        <v>209</v>
      </c>
      <c r="AM114" s="19" t="s">
        <v>209</v>
      </c>
      <c r="AN114" s="19" t="s">
        <v>209</v>
      </c>
      <c r="AO114" s="19" t="s">
        <v>209</v>
      </c>
      <c r="AP114" s="19" t="s">
        <v>209</v>
      </c>
      <c r="AQ114" s="19" t="s">
        <v>209</v>
      </c>
      <c r="AR114" s="19" t="s">
        <v>209</v>
      </c>
      <c r="AS114" s="19" t="s">
        <v>209</v>
      </c>
      <c r="AT114" s="19" t="s">
        <v>209</v>
      </c>
      <c r="AU114" s="19" t="s">
        <v>209</v>
      </c>
      <c r="AV114" s="1189"/>
      <c r="AW114" s="1189" t="s">
        <v>256</v>
      </c>
      <c r="AX114" s="12"/>
      <c r="AY114" s="12"/>
      <c r="AZ114" s="12"/>
      <c r="BA114" s="12"/>
      <c r="BB114" s="12"/>
      <c r="BC114" s="12"/>
      <c r="BD114" s="12"/>
      <c r="BE114" s="12"/>
      <c r="BF114" s="12"/>
      <c r="BG114" s="12"/>
      <c r="BH114" s="12"/>
      <c r="BI114" s="12"/>
      <c r="BJ114" s="12"/>
      <c r="BK114" s="12"/>
      <c r="BL114" s="12"/>
      <c r="BM114" s="12"/>
      <c r="BN114" s="12"/>
      <c r="BO114" s="12"/>
      <c r="BP114" s="12"/>
    </row>
    <row r="115" spans="1:68" ht="30" customHeight="1" x14ac:dyDescent="0.2">
      <c r="A115" s="1174"/>
      <c r="B115" s="1177"/>
      <c r="C115" s="1177"/>
      <c r="D115" s="1177"/>
      <c r="E115" s="1178"/>
      <c r="F115" s="1179"/>
      <c r="G115" s="1180"/>
      <c r="H115" s="18">
        <v>7</v>
      </c>
      <c r="I115" s="18">
        <v>7</v>
      </c>
      <c r="J115" s="18">
        <v>7</v>
      </c>
      <c r="K115" s="18">
        <v>7</v>
      </c>
      <c r="L115" s="18">
        <v>7</v>
      </c>
      <c r="M115" s="18">
        <v>7</v>
      </c>
      <c r="N115" s="18">
        <v>7</v>
      </c>
      <c r="O115" s="18">
        <v>7</v>
      </c>
      <c r="P115" s="18">
        <v>7</v>
      </c>
      <c r="Q115" s="18">
        <v>7</v>
      </c>
      <c r="R115" s="18">
        <v>7</v>
      </c>
      <c r="S115" s="18">
        <v>7</v>
      </c>
      <c r="T115" s="18">
        <v>7</v>
      </c>
      <c r="U115" s="18">
        <v>7</v>
      </c>
      <c r="V115" s="18">
        <v>7</v>
      </c>
      <c r="W115" s="18">
        <v>7</v>
      </c>
      <c r="X115" s="18">
        <v>7</v>
      </c>
      <c r="Y115" s="18">
        <v>7</v>
      </c>
      <c r="Z115" s="18">
        <v>7</v>
      </c>
      <c r="AA115" s="18">
        <v>7</v>
      </c>
      <c r="AB115" s="18">
        <v>7</v>
      </c>
      <c r="AC115" s="18">
        <v>7</v>
      </c>
      <c r="AD115" s="18">
        <v>7</v>
      </c>
      <c r="AE115" s="18">
        <v>7</v>
      </c>
      <c r="AF115" s="18">
        <v>7</v>
      </c>
      <c r="AG115" s="18">
        <v>7</v>
      </c>
      <c r="AH115" s="18">
        <v>7</v>
      </c>
      <c r="AI115" s="18">
        <v>7</v>
      </c>
      <c r="AJ115" s="18">
        <v>7</v>
      </c>
      <c r="AK115" s="18">
        <v>7</v>
      </c>
      <c r="AL115" s="18">
        <v>7</v>
      </c>
      <c r="AM115" s="18">
        <v>7</v>
      </c>
      <c r="AN115" s="18">
        <v>7</v>
      </c>
      <c r="AO115" s="18">
        <v>7</v>
      </c>
      <c r="AP115" s="18">
        <v>7</v>
      </c>
      <c r="AQ115" s="18">
        <v>7</v>
      </c>
      <c r="AR115" s="18">
        <v>7</v>
      </c>
      <c r="AS115" s="18">
        <v>7</v>
      </c>
      <c r="AT115" s="18">
        <v>7</v>
      </c>
      <c r="AU115" s="18">
        <v>7</v>
      </c>
      <c r="AV115" s="1189"/>
      <c r="AW115" s="1189"/>
      <c r="AX115" s="12"/>
      <c r="AY115" s="12"/>
      <c r="AZ115" s="12"/>
      <c r="BA115" s="12"/>
      <c r="BB115" s="12"/>
      <c r="BC115" s="12"/>
      <c r="BD115" s="12"/>
      <c r="BE115" s="12"/>
      <c r="BF115" s="12"/>
      <c r="BG115" s="12"/>
      <c r="BH115" s="12"/>
      <c r="BI115" s="12"/>
      <c r="BJ115" s="12"/>
      <c r="BK115" s="12"/>
      <c r="BL115" s="12"/>
      <c r="BM115" s="12"/>
      <c r="BN115" s="12"/>
      <c r="BO115" s="12"/>
      <c r="BP115" s="12"/>
    </row>
    <row r="116" spans="1:68" ht="17.25" customHeight="1" x14ac:dyDescent="0.2">
      <c r="A116" s="1174">
        <v>4</v>
      </c>
      <c r="B116" s="1177" t="s">
        <v>257</v>
      </c>
      <c r="C116" s="1177"/>
      <c r="D116" s="1177"/>
      <c r="E116" s="1178">
        <f>COUNTIF(H116:AU116,"x")*6</f>
        <v>90</v>
      </c>
      <c r="F116" s="1179">
        <f>(SUM(H117:AU117))*6</f>
        <v>240</v>
      </c>
      <c r="G116" s="1180">
        <f>F116/$F$134</f>
        <v>1.953125E-2</v>
      </c>
      <c r="H116" s="19" t="s">
        <v>209</v>
      </c>
      <c r="I116" s="19"/>
      <c r="J116" s="19"/>
      <c r="K116" s="19"/>
      <c r="L116" s="19" t="s">
        <v>209</v>
      </c>
      <c r="M116" s="19" t="s">
        <v>209</v>
      </c>
      <c r="N116" s="19"/>
      <c r="O116" s="19"/>
      <c r="P116" s="19"/>
      <c r="Q116" s="19" t="s">
        <v>209</v>
      </c>
      <c r="R116" s="19" t="s">
        <v>209</v>
      </c>
      <c r="S116" s="19"/>
      <c r="T116" s="19"/>
      <c r="U116" s="19"/>
      <c r="V116" s="19" t="s">
        <v>209</v>
      </c>
      <c r="W116" s="19" t="s">
        <v>209</v>
      </c>
      <c r="X116" s="19"/>
      <c r="Y116" s="19"/>
      <c r="Z116" s="19"/>
      <c r="AA116" s="19" t="s">
        <v>209</v>
      </c>
      <c r="AB116" s="19" t="s">
        <v>209</v>
      </c>
      <c r="AC116" s="19"/>
      <c r="AD116" s="19"/>
      <c r="AE116" s="19"/>
      <c r="AF116" s="19" t="s">
        <v>209</v>
      </c>
      <c r="AG116" s="19" t="s">
        <v>209</v>
      </c>
      <c r="AH116" s="19"/>
      <c r="AI116" s="19"/>
      <c r="AJ116" s="19"/>
      <c r="AK116" s="19" t="s">
        <v>209</v>
      </c>
      <c r="AL116" s="19" t="s">
        <v>209</v>
      </c>
      <c r="AM116" s="19"/>
      <c r="AN116" s="19"/>
      <c r="AO116" s="19"/>
      <c r="AP116" s="19" t="s">
        <v>209</v>
      </c>
      <c r="AQ116" s="19" t="s">
        <v>209</v>
      </c>
      <c r="AR116" s="19"/>
      <c r="AS116" s="19"/>
      <c r="AT116" s="19"/>
      <c r="AU116" s="19"/>
      <c r="AV116" s="1189"/>
      <c r="AW116" s="1189" t="s">
        <v>258</v>
      </c>
      <c r="AX116" s="12"/>
      <c r="AY116" s="12"/>
      <c r="AZ116" s="12"/>
      <c r="BA116" s="12"/>
      <c r="BB116" s="12"/>
      <c r="BC116" s="12"/>
      <c r="BD116" s="12"/>
      <c r="BE116" s="12"/>
      <c r="BF116" s="12"/>
      <c r="BG116" s="12"/>
      <c r="BH116" s="12"/>
      <c r="BI116" s="12"/>
      <c r="BJ116" s="12"/>
      <c r="BK116" s="12"/>
      <c r="BL116" s="12"/>
      <c r="BM116" s="12"/>
      <c r="BN116" s="12"/>
      <c r="BO116" s="12"/>
      <c r="BP116" s="12"/>
    </row>
    <row r="117" spans="1:68" ht="17.25" customHeight="1" x14ac:dyDescent="0.2">
      <c r="A117" s="1174"/>
      <c r="B117" s="1177"/>
      <c r="C117" s="1177"/>
      <c r="D117" s="1177"/>
      <c r="E117" s="1178"/>
      <c r="F117" s="1179"/>
      <c r="G117" s="1180"/>
      <c r="H117" s="18">
        <v>3</v>
      </c>
      <c r="I117" s="18"/>
      <c r="J117" s="18"/>
      <c r="K117" s="18"/>
      <c r="L117" s="18">
        <v>2</v>
      </c>
      <c r="M117" s="18">
        <v>3</v>
      </c>
      <c r="N117" s="18"/>
      <c r="O117" s="18"/>
      <c r="P117" s="18"/>
      <c r="Q117" s="18">
        <v>2</v>
      </c>
      <c r="R117" s="18">
        <v>3</v>
      </c>
      <c r="S117" s="18"/>
      <c r="T117" s="18"/>
      <c r="U117" s="18"/>
      <c r="V117" s="18">
        <v>2</v>
      </c>
      <c r="W117" s="18">
        <v>3</v>
      </c>
      <c r="X117" s="18"/>
      <c r="Y117" s="18"/>
      <c r="Z117" s="18"/>
      <c r="AA117" s="18">
        <v>2</v>
      </c>
      <c r="AB117" s="18">
        <v>3</v>
      </c>
      <c r="AC117" s="18"/>
      <c r="AD117" s="18"/>
      <c r="AE117" s="18"/>
      <c r="AF117" s="18">
        <v>2</v>
      </c>
      <c r="AG117" s="18">
        <v>3</v>
      </c>
      <c r="AH117" s="18"/>
      <c r="AI117" s="18"/>
      <c r="AJ117" s="18"/>
      <c r="AK117" s="18">
        <v>2</v>
      </c>
      <c r="AL117" s="18">
        <v>3</v>
      </c>
      <c r="AM117" s="18"/>
      <c r="AN117" s="18"/>
      <c r="AO117" s="18"/>
      <c r="AP117" s="18">
        <v>2</v>
      </c>
      <c r="AQ117" s="18">
        <v>3</v>
      </c>
      <c r="AR117" s="18"/>
      <c r="AS117" s="18"/>
      <c r="AT117" s="18"/>
      <c r="AU117" s="18">
        <v>2</v>
      </c>
      <c r="AV117" s="1189"/>
      <c r="AW117" s="1189"/>
      <c r="AX117" s="12"/>
      <c r="AY117" s="12"/>
      <c r="AZ117" s="12"/>
      <c r="BA117" s="12"/>
      <c r="BB117" s="12"/>
      <c r="BC117" s="12"/>
      <c r="BD117" s="12"/>
      <c r="BE117" s="12"/>
      <c r="BF117" s="12"/>
      <c r="BG117" s="12"/>
      <c r="BH117" s="12"/>
      <c r="BI117" s="12"/>
      <c r="BJ117" s="12"/>
      <c r="BK117" s="12"/>
      <c r="BL117" s="12"/>
      <c r="BM117" s="12"/>
      <c r="BN117" s="12"/>
      <c r="BO117" s="12"/>
      <c r="BP117" s="12"/>
    </row>
    <row r="118" spans="1:68" ht="17.25" customHeight="1" x14ac:dyDescent="0.2">
      <c r="A118" s="1174">
        <v>5</v>
      </c>
      <c r="B118" s="1177" t="s">
        <v>259</v>
      </c>
      <c r="C118" s="1177"/>
      <c r="D118" s="1177"/>
      <c r="E118" s="1178">
        <f>COUNTIF(H118:AU118,"x")*6</f>
        <v>240</v>
      </c>
      <c r="F118" s="1179">
        <f>(SUM(H119:AU119))*6</f>
        <v>240</v>
      </c>
      <c r="G118" s="1180">
        <f>F118/$F$134</f>
        <v>1.953125E-2</v>
      </c>
      <c r="H118" s="19" t="s">
        <v>209</v>
      </c>
      <c r="I118" s="19" t="s">
        <v>209</v>
      </c>
      <c r="J118" s="19" t="s">
        <v>209</v>
      </c>
      <c r="K118" s="19" t="s">
        <v>209</v>
      </c>
      <c r="L118" s="19" t="s">
        <v>209</v>
      </c>
      <c r="M118" s="19" t="s">
        <v>209</v>
      </c>
      <c r="N118" s="19" t="s">
        <v>209</v>
      </c>
      <c r="O118" s="19" t="s">
        <v>209</v>
      </c>
      <c r="P118" s="19" t="s">
        <v>209</v>
      </c>
      <c r="Q118" s="19" t="s">
        <v>209</v>
      </c>
      <c r="R118" s="19" t="s">
        <v>209</v>
      </c>
      <c r="S118" s="19" t="s">
        <v>209</v>
      </c>
      <c r="T118" s="19" t="s">
        <v>209</v>
      </c>
      <c r="U118" s="19" t="s">
        <v>209</v>
      </c>
      <c r="V118" s="19" t="s">
        <v>209</v>
      </c>
      <c r="W118" s="19" t="s">
        <v>209</v>
      </c>
      <c r="X118" s="19" t="s">
        <v>209</v>
      </c>
      <c r="Y118" s="19" t="s">
        <v>209</v>
      </c>
      <c r="Z118" s="19" t="s">
        <v>209</v>
      </c>
      <c r="AA118" s="19" t="s">
        <v>209</v>
      </c>
      <c r="AB118" s="19" t="s">
        <v>209</v>
      </c>
      <c r="AC118" s="19" t="s">
        <v>209</v>
      </c>
      <c r="AD118" s="19" t="s">
        <v>209</v>
      </c>
      <c r="AE118" s="19" t="s">
        <v>209</v>
      </c>
      <c r="AF118" s="19" t="s">
        <v>209</v>
      </c>
      <c r="AG118" s="19" t="s">
        <v>209</v>
      </c>
      <c r="AH118" s="19" t="s">
        <v>209</v>
      </c>
      <c r="AI118" s="19" t="s">
        <v>209</v>
      </c>
      <c r="AJ118" s="19" t="s">
        <v>209</v>
      </c>
      <c r="AK118" s="19" t="s">
        <v>209</v>
      </c>
      <c r="AL118" s="19" t="s">
        <v>209</v>
      </c>
      <c r="AM118" s="19" t="s">
        <v>209</v>
      </c>
      <c r="AN118" s="19" t="s">
        <v>209</v>
      </c>
      <c r="AO118" s="19" t="s">
        <v>209</v>
      </c>
      <c r="AP118" s="19" t="s">
        <v>209</v>
      </c>
      <c r="AQ118" s="19" t="s">
        <v>209</v>
      </c>
      <c r="AR118" s="19" t="s">
        <v>209</v>
      </c>
      <c r="AS118" s="19" t="s">
        <v>209</v>
      </c>
      <c r="AT118" s="19" t="s">
        <v>209</v>
      </c>
      <c r="AU118" s="19" t="s">
        <v>209</v>
      </c>
      <c r="AV118" s="1189"/>
      <c r="AW118" s="1189" t="s">
        <v>258</v>
      </c>
      <c r="AX118" s="12"/>
      <c r="AY118" s="12"/>
      <c r="AZ118" s="12"/>
      <c r="BA118" s="12"/>
      <c r="BB118" s="12"/>
      <c r="BC118" s="12"/>
      <c r="BD118" s="12"/>
      <c r="BE118" s="12"/>
      <c r="BF118" s="12"/>
      <c r="BG118" s="12"/>
      <c r="BH118" s="12"/>
      <c r="BI118" s="12"/>
      <c r="BJ118" s="12"/>
      <c r="BK118" s="12"/>
      <c r="BL118" s="12"/>
      <c r="BM118" s="12"/>
      <c r="BN118" s="12"/>
      <c r="BO118" s="12"/>
      <c r="BP118" s="12"/>
    </row>
    <row r="119" spans="1:68" ht="17.25" customHeight="1" x14ac:dyDescent="0.2">
      <c r="A119" s="1174"/>
      <c r="B119" s="1177"/>
      <c r="C119" s="1177"/>
      <c r="D119" s="1177"/>
      <c r="E119" s="1178"/>
      <c r="F119" s="1179"/>
      <c r="G119" s="1180"/>
      <c r="H119" s="18">
        <v>1</v>
      </c>
      <c r="I119" s="18">
        <v>1</v>
      </c>
      <c r="J119" s="18">
        <v>1</v>
      </c>
      <c r="K119" s="18">
        <v>1</v>
      </c>
      <c r="L119" s="18">
        <v>1</v>
      </c>
      <c r="M119" s="18">
        <v>1</v>
      </c>
      <c r="N119" s="18">
        <v>1</v>
      </c>
      <c r="O119" s="18">
        <v>1</v>
      </c>
      <c r="P119" s="18">
        <v>1</v>
      </c>
      <c r="Q119" s="18">
        <v>1</v>
      </c>
      <c r="R119" s="18">
        <v>1</v>
      </c>
      <c r="S119" s="18">
        <v>1</v>
      </c>
      <c r="T119" s="18">
        <v>1</v>
      </c>
      <c r="U119" s="18">
        <v>1</v>
      </c>
      <c r="V119" s="18">
        <v>1</v>
      </c>
      <c r="W119" s="18">
        <v>1</v>
      </c>
      <c r="X119" s="18">
        <v>1</v>
      </c>
      <c r="Y119" s="18">
        <v>1</v>
      </c>
      <c r="Z119" s="18">
        <v>1</v>
      </c>
      <c r="AA119" s="18">
        <v>1</v>
      </c>
      <c r="AB119" s="18">
        <v>1</v>
      </c>
      <c r="AC119" s="18">
        <v>1</v>
      </c>
      <c r="AD119" s="18">
        <v>1</v>
      </c>
      <c r="AE119" s="18">
        <v>1</v>
      </c>
      <c r="AF119" s="18">
        <v>1</v>
      </c>
      <c r="AG119" s="18">
        <v>1</v>
      </c>
      <c r="AH119" s="18">
        <v>1</v>
      </c>
      <c r="AI119" s="18">
        <v>1</v>
      </c>
      <c r="AJ119" s="18">
        <v>1</v>
      </c>
      <c r="AK119" s="18">
        <v>1</v>
      </c>
      <c r="AL119" s="18">
        <v>1</v>
      </c>
      <c r="AM119" s="18">
        <v>1</v>
      </c>
      <c r="AN119" s="18">
        <v>1</v>
      </c>
      <c r="AO119" s="18">
        <v>1</v>
      </c>
      <c r="AP119" s="18">
        <v>1</v>
      </c>
      <c r="AQ119" s="18">
        <v>1</v>
      </c>
      <c r="AR119" s="18">
        <v>1</v>
      </c>
      <c r="AS119" s="18">
        <v>1</v>
      </c>
      <c r="AT119" s="18">
        <v>1</v>
      </c>
      <c r="AU119" s="18">
        <v>1</v>
      </c>
      <c r="AV119" s="1189"/>
      <c r="AW119" s="1189"/>
      <c r="AX119" s="12"/>
      <c r="AY119" s="12"/>
      <c r="AZ119" s="12"/>
      <c r="BA119" s="12"/>
      <c r="BB119" s="12"/>
      <c r="BC119" s="12"/>
      <c r="BD119" s="12"/>
      <c r="BE119" s="12"/>
      <c r="BF119" s="12"/>
      <c r="BG119" s="12"/>
      <c r="BH119" s="12"/>
      <c r="BI119" s="12"/>
      <c r="BJ119" s="12"/>
      <c r="BK119" s="12"/>
      <c r="BL119" s="12"/>
      <c r="BM119" s="12"/>
      <c r="BN119" s="12"/>
      <c r="BO119" s="12"/>
      <c r="BP119" s="12"/>
    </row>
    <row r="120" spans="1:68" ht="17.25" customHeight="1" x14ac:dyDescent="0.2">
      <c r="A120" s="1174">
        <v>6</v>
      </c>
      <c r="B120" s="1177" t="s">
        <v>260</v>
      </c>
      <c r="C120" s="1177"/>
      <c r="D120" s="1177"/>
      <c r="E120" s="1178">
        <f>COUNTIF(H120:AU120,"x")*6</f>
        <v>240</v>
      </c>
      <c r="F120" s="1179">
        <f>(SUM(H121:AU121))*6</f>
        <v>720</v>
      </c>
      <c r="G120" s="1180">
        <f>F120/$F$134</f>
        <v>5.859375E-2</v>
      </c>
      <c r="H120" s="19" t="s">
        <v>209</v>
      </c>
      <c r="I120" s="19" t="s">
        <v>209</v>
      </c>
      <c r="J120" s="19" t="s">
        <v>209</v>
      </c>
      <c r="K120" s="19" t="s">
        <v>209</v>
      </c>
      <c r="L120" s="19" t="s">
        <v>209</v>
      </c>
      <c r="M120" s="19" t="s">
        <v>209</v>
      </c>
      <c r="N120" s="19" t="s">
        <v>209</v>
      </c>
      <c r="O120" s="19" t="s">
        <v>209</v>
      </c>
      <c r="P120" s="19" t="s">
        <v>209</v>
      </c>
      <c r="Q120" s="19" t="s">
        <v>209</v>
      </c>
      <c r="R120" s="19" t="s">
        <v>209</v>
      </c>
      <c r="S120" s="19" t="s">
        <v>209</v>
      </c>
      <c r="T120" s="19" t="s">
        <v>209</v>
      </c>
      <c r="U120" s="19" t="s">
        <v>209</v>
      </c>
      <c r="V120" s="19" t="s">
        <v>209</v>
      </c>
      <c r="W120" s="19" t="s">
        <v>209</v>
      </c>
      <c r="X120" s="19" t="s">
        <v>209</v>
      </c>
      <c r="Y120" s="19" t="s">
        <v>209</v>
      </c>
      <c r="Z120" s="19" t="s">
        <v>209</v>
      </c>
      <c r="AA120" s="19" t="s">
        <v>209</v>
      </c>
      <c r="AB120" s="19" t="s">
        <v>209</v>
      </c>
      <c r="AC120" s="19" t="s">
        <v>209</v>
      </c>
      <c r="AD120" s="19" t="s">
        <v>209</v>
      </c>
      <c r="AE120" s="19" t="s">
        <v>209</v>
      </c>
      <c r="AF120" s="19" t="s">
        <v>209</v>
      </c>
      <c r="AG120" s="19" t="s">
        <v>209</v>
      </c>
      <c r="AH120" s="19" t="s">
        <v>209</v>
      </c>
      <c r="AI120" s="19" t="s">
        <v>209</v>
      </c>
      <c r="AJ120" s="19" t="s">
        <v>209</v>
      </c>
      <c r="AK120" s="19" t="s">
        <v>209</v>
      </c>
      <c r="AL120" s="19" t="s">
        <v>209</v>
      </c>
      <c r="AM120" s="19" t="s">
        <v>209</v>
      </c>
      <c r="AN120" s="19" t="s">
        <v>209</v>
      </c>
      <c r="AO120" s="19" t="s">
        <v>209</v>
      </c>
      <c r="AP120" s="19" t="s">
        <v>209</v>
      </c>
      <c r="AQ120" s="19" t="s">
        <v>209</v>
      </c>
      <c r="AR120" s="19" t="s">
        <v>209</v>
      </c>
      <c r="AS120" s="19" t="s">
        <v>209</v>
      </c>
      <c r="AT120" s="19" t="s">
        <v>209</v>
      </c>
      <c r="AU120" s="19" t="s">
        <v>209</v>
      </c>
      <c r="AV120" s="1189"/>
      <c r="AW120" s="1189" t="s">
        <v>261</v>
      </c>
      <c r="AX120" s="12"/>
      <c r="AY120" s="12"/>
      <c r="AZ120" s="12"/>
      <c r="BA120" s="12"/>
      <c r="BB120" s="12"/>
      <c r="BC120" s="12"/>
      <c r="BD120" s="12"/>
      <c r="BE120" s="12"/>
      <c r="BF120" s="12"/>
      <c r="BG120" s="12"/>
      <c r="BH120" s="12"/>
      <c r="BI120" s="12"/>
      <c r="BJ120" s="12"/>
      <c r="BK120" s="12"/>
      <c r="BL120" s="12"/>
      <c r="BM120" s="12"/>
      <c r="BN120" s="12"/>
      <c r="BO120" s="12"/>
      <c r="BP120" s="12"/>
    </row>
    <row r="121" spans="1:68" ht="17.25" customHeight="1" x14ac:dyDescent="0.2">
      <c r="A121" s="1174"/>
      <c r="B121" s="1177"/>
      <c r="C121" s="1177"/>
      <c r="D121" s="1177"/>
      <c r="E121" s="1178"/>
      <c r="F121" s="1179"/>
      <c r="G121" s="1180"/>
      <c r="H121" s="18">
        <v>3</v>
      </c>
      <c r="I121" s="18">
        <v>3</v>
      </c>
      <c r="J121" s="18">
        <v>3</v>
      </c>
      <c r="K121" s="18">
        <v>3</v>
      </c>
      <c r="L121" s="18">
        <v>3</v>
      </c>
      <c r="M121" s="18">
        <v>3</v>
      </c>
      <c r="N121" s="18">
        <v>3</v>
      </c>
      <c r="O121" s="18">
        <v>3</v>
      </c>
      <c r="P121" s="18">
        <v>3</v>
      </c>
      <c r="Q121" s="18">
        <v>3</v>
      </c>
      <c r="R121" s="18">
        <v>3</v>
      </c>
      <c r="S121" s="18">
        <v>3</v>
      </c>
      <c r="T121" s="18">
        <v>3</v>
      </c>
      <c r="U121" s="18">
        <v>3</v>
      </c>
      <c r="V121" s="18">
        <v>3</v>
      </c>
      <c r="W121" s="18">
        <v>3</v>
      </c>
      <c r="X121" s="18">
        <v>3</v>
      </c>
      <c r="Y121" s="18">
        <v>3</v>
      </c>
      <c r="Z121" s="18">
        <v>3</v>
      </c>
      <c r="AA121" s="18">
        <v>3</v>
      </c>
      <c r="AB121" s="18">
        <v>3</v>
      </c>
      <c r="AC121" s="18">
        <v>3</v>
      </c>
      <c r="AD121" s="18">
        <v>3</v>
      </c>
      <c r="AE121" s="18">
        <v>3</v>
      </c>
      <c r="AF121" s="18">
        <v>3</v>
      </c>
      <c r="AG121" s="18">
        <v>3</v>
      </c>
      <c r="AH121" s="18">
        <v>3</v>
      </c>
      <c r="AI121" s="18">
        <v>3</v>
      </c>
      <c r="AJ121" s="18">
        <v>3</v>
      </c>
      <c r="AK121" s="18">
        <v>3</v>
      </c>
      <c r="AL121" s="18">
        <v>3</v>
      </c>
      <c r="AM121" s="18">
        <v>3</v>
      </c>
      <c r="AN121" s="18">
        <v>3</v>
      </c>
      <c r="AO121" s="18">
        <v>3</v>
      </c>
      <c r="AP121" s="18">
        <v>3</v>
      </c>
      <c r="AQ121" s="18">
        <v>3</v>
      </c>
      <c r="AR121" s="18">
        <v>3</v>
      </c>
      <c r="AS121" s="18">
        <v>3</v>
      </c>
      <c r="AT121" s="18">
        <v>3</v>
      </c>
      <c r="AU121" s="18">
        <v>3</v>
      </c>
      <c r="AV121" s="1189"/>
      <c r="AW121" s="1189"/>
      <c r="AX121" s="12"/>
      <c r="AY121" s="12"/>
      <c r="AZ121" s="12"/>
      <c r="BA121" s="12"/>
      <c r="BB121" s="12"/>
      <c r="BC121" s="12"/>
      <c r="BD121" s="12"/>
      <c r="BE121" s="12"/>
      <c r="BF121" s="12"/>
      <c r="BG121" s="12"/>
      <c r="BH121" s="12"/>
      <c r="BI121" s="12"/>
      <c r="BJ121" s="12"/>
      <c r="BK121" s="12"/>
      <c r="BL121" s="12"/>
      <c r="BM121" s="12"/>
      <c r="BN121" s="12"/>
      <c r="BO121" s="12"/>
      <c r="BP121" s="12"/>
    </row>
    <row r="122" spans="1:68" ht="17.25" customHeight="1" x14ac:dyDescent="0.2">
      <c r="A122" s="1174">
        <v>6</v>
      </c>
      <c r="B122" s="1177" t="s">
        <v>262</v>
      </c>
      <c r="C122" s="1177"/>
      <c r="D122" s="1177"/>
      <c r="E122" s="1178">
        <f>COUNTIF(H122:AU122,"x")*6</f>
        <v>240</v>
      </c>
      <c r="F122" s="1179">
        <f>(SUM(H123:AU123))*6</f>
        <v>1200</v>
      </c>
      <c r="G122" s="1180">
        <f>F122/$F$134</f>
        <v>9.765625E-2</v>
      </c>
      <c r="H122" s="19" t="s">
        <v>209</v>
      </c>
      <c r="I122" s="19" t="s">
        <v>209</v>
      </c>
      <c r="J122" s="19" t="s">
        <v>209</v>
      </c>
      <c r="K122" s="19" t="s">
        <v>209</v>
      </c>
      <c r="L122" s="19" t="s">
        <v>209</v>
      </c>
      <c r="M122" s="19" t="s">
        <v>209</v>
      </c>
      <c r="N122" s="19" t="s">
        <v>209</v>
      </c>
      <c r="O122" s="19" t="s">
        <v>209</v>
      </c>
      <c r="P122" s="19" t="s">
        <v>209</v>
      </c>
      <c r="Q122" s="19" t="s">
        <v>209</v>
      </c>
      <c r="R122" s="19" t="s">
        <v>209</v>
      </c>
      <c r="S122" s="19" t="s">
        <v>209</v>
      </c>
      <c r="T122" s="19" t="s">
        <v>209</v>
      </c>
      <c r="U122" s="19" t="s">
        <v>209</v>
      </c>
      <c r="V122" s="19" t="s">
        <v>209</v>
      </c>
      <c r="W122" s="19" t="s">
        <v>209</v>
      </c>
      <c r="X122" s="19" t="s">
        <v>209</v>
      </c>
      <c r="Y122" s="19" t="s">
        <v>209</v>
      </c>
      <c r="Z122" s="19" t="s">
        <v>209</v>
      </c>
      <c r="AA122" s="19" t="s">
        <v>209</v>
      </c>
      <c r="AB122" s="19" t="s">
        <v>209</v>
      </c>
      <c r="AC122" s="19" t="s">
        <v>209</v>
      </c>
      <c r="AD122" s="19" t="s">
        <v>209</v>
      </c>
      <c r="AE122" s="19" t="s">
        <v>209</v>
      </c>
      <c r="AF122" s="19" t="s">
        <v>209</v>
      </c>
      <c r="AG122" s="19" t="s">
        <v>209</v>
      </c>
      <c r="AH122" s="19" t="s">
        <v>209</v>
      </c>
      <c r="AI122" s="19" t="s">
        <v>209</v>
      </c>
      <c r="AJ122" s="19" t="s">
        <v>209</v>
      </c>
      <c r="AK122" s="19" t="s">
        <v>209</v>
      </c>
      <c r="AL122" s="19" t="s">
        <v>209</v>
      </c>
      <c r="AM122" s="19" t="s">
        <v>209</v>
      </c>
      <c r="AN122" s="19" t="s">
        <v>209</v>
      </c>
      <c r="AO122" s="19" t="s">
        <v>209</v>
      </c>
      <c r="AP122" s="19" t="s">
        <v>209</v>
      </c>
      <c r="AQ122" s="19" t="s">
        <v>209</v>
      </c>
      <c r="AR122" s="19" t="s">
        <v>209</v>
      </c>
      <c r="AS122" s="19" t="s">
        <v>209</v>
      </c>
      <c r="AT122" s="19" t="s">
        <v>209</v>
      </c>
      <c r="AU122" s="19" t="s">
        <v>209</v>
      </c>
      <c r="AV122" s="1189"/>
      <c r="AW122" s="1189" t="s">
        <v>263</v>
      </c>
      <c r="AX122" s="12"/>
      <c r="AY122" s="12"/>
      <c r="AZ122" s="12"/>
      <c r="BA122" s="12"/>
      <c r="BB122" s="12"/>
      <c r="BC122" s="12"/>
      <c r="BD122" s="12"/>
      <c r="BE122" s="12"/>
      <c r="BF122" s="12"/>
      <c r="BG122" s="12"/>
      <c r="BH122" s="12"/>
      <c r="BI122" s="12"/>
      <c r="BJ122" s="12"/>
      <c r="BK122" s="12"/>
      <c r="BL122" s="12"/>
      <c r="BM122" s="12"/>
      <c r="BN122" s="12"/>
      <c r="BO122" s="12"/>
      <c r="BP122" s="12"/>
    </row>
    <row r="123" spans="1:68" ht="39" customHeight="1" x14ac:dyDescent="0.2">
      <c r="A123" s="1174"/>
      <c r="B123" s="1177"/>
      <c r="C123" s="1177"/>
      <c r="D123" s="1177"/>
      <c r="E123" s="1178"/>
      <c r="F123" s="1179"/>
      <c r="G123" s="1180"/>
      <c r="H123" s="18">
        <v>5</v>
      </c>
      <c r="I123" s="18">
        <v>5</v>
      </c>
      <c r="J123" s="18">
        <v>5</v>
      </c>
      <c r="K123" s="18">
        <v>5</v>
      </c>
      <c r="L123" s="18">
        <v>5</v>
      </c>
      <c r="M123" s="18">
        <v>5</v>
      </c>
      <c r="N123" s="18">
        <v>5</v>
      </c>
      <c r="O123" s="18">
        <v>5</v>
      </c>
      <c r="P123" s="18">
        <v>5</v>
      </c>
      <c r="Q123" s="18">
        <v>5</v>
      </c>
      <c r="R123" s="18">
        <v>5</v>
      </c>
      <c r="S123" s="18">
        <v>5</v>
      </c>
      <c r="T123" s="18">
        <v>5</v>
      </c>
      <c r="U123" s="18">
        <v>5</v>
      </c>
      <c r="V123" s="18">
        <v>5</v>
      </c>
      <c r="W123" s="18">
        <v>5</v>
      </c>
      <c r="X123" s="18">
        <v>5</v>
      </c>
      <c r="Y123" s="18">
        <v>5</v>
      </c>
      <c r="Z123" s="18">
        <v>5</v>
      </c>
      <c r="AA123" s="18">
        <v>5</v>
      </c>
      <c r="AB123" s="18">
        <v>5</v>
      </c>
      <c r="AC123" s="18">
        <v>5</v>
      </c>
      <c r="AD123" s="18">
        <v>5</v>
      </c>
      <c r="AE123" s="18">
        <v>5</v>
      </c>
      <c r="AF123" s="18">
        <v>5</v>
      </c>
      <c r="AG123" s="18">
        <v>5</v>
      </c>
      <c r="AH123" s="18">
        <v>5</v>
      </c>
      <c r="AI123" s="18">
        <v>5</v>
      </c>
      <c r="AJ123" s="18">
        <v>5</v>
      </c>
      <c r="AK123" s="18">
        <v>5</v>
      </c>
      <c r="AL123" s="18">
        <v>5</v>
      </c>
      <c r="AM123" s="18">
        <v>5</v>
      </c>
      <c r="AN123" s="18">
        <v>5</v>
      </c>
      <c r="AO123" s="18">
        <v>5</v>
      </c>
      <c r="AP123" s="18">
        <v>5</v>
      </c>
      <c r="AQ123" s="18">
        <v>5</v>
      </c>
      <c r="AR123" s="18">
        <v>5</v>
      </c>
      <c r="AS123" s="18">
        <v>5</v>
      </c>
      <c r="AT123" s="18">
        <v>5</v>
      </c>
      <c r="AU123" s="18">
        <v>5</v>
      </c>
      <c r="AV123" s="1189"/>
      <c r="AW123" s="1189"/>
      <c r="AX123" s="12"/>
      <c r="AY123" s="12"/>
      <c r="AZ123" s="12"/>
      <c r="BA123" s="12"/>
      <c r="BB123" s="12"/>
      <c r="BC123" s="12"/>
      <c r="BD123" s="12"/>
      <c r="BE123" s="12"/>
      <c r="BF123" s="12"/>
      <c r="BG123" s="12"/>
      <c r="BH123" s="12"/>
      <c r="BI123" s="12"/>
      <c r="BJ123" s="12"/>
      <c r="BK123" s="12"/>
      <c r="BL123" s="12"/>
      <c r="BM123" s="12"/>
      <c r="BN123" s="12"/>
      <c r="BO123" s="12"/>
      <c r="BP123" s="12"/>
    </row>
    <row r="124" spans="1:68" ht="17.25" customHeight="1" x14ac:dyDescent="0.2">
      <c r="A124" s="1174">
        <v>6</v>
      </c>
      <c r="B124" s="1177" t="s">
        <v>264</v>
      </c>
      <c r="C124" s="1177"/>
      <c r="D124" s="1177"/>
      <c r="E124" s="1178">
        <f>COUNTIF(H124:AU124,"x")*6</f>
        <v>96</v>
      </c>
      <c r="F124" s="1179">
        <f>(SUM(H125:AU125))*6</f>
        <v>288</v>
      </c>
      <c r="G124" s="1180">
        <f>F124/$F$134</f>
        <v>2.34375E-2</v>
      </c>
      <c r="H124" s="19"/>
      <c r="I124" s="19"/>
      <c r="J124" s="19"/>
      <c r="K124" s="19" t="s">
        <v>209</v>
      </c>
      <c r="L124" s="19" t="s">
        <v>209</v>
      </c>
      <c r="M124" s="19" t="s">
        <v>209</v>
      </c>
      <c r="N124" s="19" t="s">
        <v>209</v>
      </c>
      <c r="O124" s="19" t="s">
        <v>209</v>
      </c>
      <c r="P124" s="19" t="s">
        <v>209</v>
      </c>
      <c r="Q124" s="19" t="s">
        <v>209</v>
      </c>
      <c r="R124" s="19" t="s">
        <v>209</v>
      </c>
      <c r="S124" s="19"/>
      <c r="T124" s="19"/>
      <c r="U124" s="19"/>
      <c r="V124" s="19"/>
      <c r="W124" s="19"/>
      <c r="X124" s="19"/>
      <c r="Y124" s="19"/>
      <c r="Z124" s="19"/>
      <c r="AA124" s="19"/>
      <c r="AB124" s="19"/>
      <c r="AC124" s="19"/>
      <c r="AD124" s="19"/>
      <c r="AE124" s="19" t="s">
        <v>209</v>
      </c>
      <c r="AF124" s="19" t="s">
        <v>209</v>
      </c>
      <c r="AG124" s="19" t="s">
        <v>209</v>
      </c>
      <c r="AH124" s="19" t="s">
        <v>209</v>
      </c>
      <c r="AI124" s="19" t="s">
        <v>209</v>
      </c>
      <c r="AJ124" s="19" t="s">
        <v>209</v>
      </c>
      <c r="AK124" s="19" t="s">
        <v>209</v>
      </c>
      <c r="AL124" s="19" t="s">
        <v>209</v>
      </c>
      <c r="AM124" s="19"/>
      <c r="AN124" s="19"/>
      <c r="AO124" s="19"/>
      <c r="AP124" s="19"/>
      <c r="AQ124" s="19"/>
      <c r="AR124" s="19"/>
      <c r="AS124" s="19"/>
      <c r="AT124" s="19"/>
      <c r="AU124" s="19"/>
      <c r="AV124" s="1189" t="s">
        <v>265</v>
      </c>
      <c r="AW124" s="1189" t="s">
        <v>266</v>
      </c>
      <c r="AX124" s="12"/>
      <c r="AY124" s="12"/>
      <c r="AZ124" s="12"/>
      <c r="BA124" s="12"/>
      <c r="BB124" s="12"/>
      <c r="BC124" s="12"/>
      <c r="BD124" s="12"/>
      <c r="BE124" s="12"/>
      <c r="BF124" s="12"/>
      <c r="BG124" s="12"/>
      <c r="BH124" s="12"/>
      <c r="BI124" s="12"/>
      <c r="BJ124" s="12"/>
      <c r="BK124" s="12"/>
      <c r="BL124" s="12"/>
      <c r="BM124" s="12"/>
      <c r="BN124" s="12"/>
      <c r="BO124" s="12"/>
      <c r="BP124" s="12"/>
    </row>
    <row r="125" spans="1:68" ht="51" customHeight="1" x14ac:dyDescent="0.2">
      <c r="A125" s="1174"/>
      <c r="B125" s="1177"/>
      <c r="C125" s="1177"/>
      <c r="D125" s="1177"/>
      <c r="E125" s="1178"/>
      <c r="F125" s="1179"/>
      <c r="G125" s="1180"/>
      <c r="H125" s="18"/>
      <c r="I125" s="18"/>
      <c r="J125" s="18"/>
      <c r="K125" s="18">
        <v>1</v>
      </c>
      <c r="L125" s="18">
        <v>1</v>
      </c>
      <c r="M125" s="18">
        <v>5</v>
      </c>
      <c r="N125" s="18">
        <v>5</v>
      </c>
      <c r="O125" s="18">
        <v>5</v>
      </c>
      <c r="P125" s="18">
        <v>3</v>
      </c>
      <c r="Q125" s="18">
        <v>3</v>
      </c>
      <c r="R125" s="18">
        <v>1</v>
      </c>
      <c r="S125" s="18"/>
      <c r="T125" s="18"/>
      <c r="U125" s="18"/>
      <c r="V125" s="18"/>
      <c r="W125" s="18"/>
      <c r="X125" s="18"/>
      <c r="Y125" s="18"/>
      <c r="Z125" s="18"/>
      <c r="AA125" s="18"/>
      <c r="AB125" s="18"/>
      <c r="AC125" s="18"/>
      <c r="AD125" s="18"/>
      <c r="AE125" s="18">
        <v>1</v>
      </c>
      <c r="AF125" s="18">
        <v>1</v>
      </c>
      <c r="AG125" s="18">
        <v>5</v>
      </c>
      <c r="AH125" s="18">
        <v>5</v>
      </c>
      <c r="AI125" s="18">
        <v>5</v>
      </c>
      <c r="AJ125" s="18">
        <v>3</v>
      </c>
      <c r="AK125" s="18">
        <v>3</v>
      </c>
      <c r="AL125" s="18">
        <v>1</v>
      </c>
      <c r="AM125" s="18"/>
      <c r="AN125" s="18"/>
      <c r="AO125" s="18"/>
      <c r="AP125" s="18"/>
      <c r="AQ125" s="18"/>
      <c r="AR125" s="18"/>
      <c r="AS125" s="18"/>
      <c r="AT125" s="18"/>
      <c r="AU125" s="18"/>
      <c r="AV125" s="1189"/>
      <c r="AW125" s="1189"/>
      <c r="AX125" s="12"/>
      <c r="AY125" s="12"/>
      <c r="AZ125" s="12"/>
      <c r="BA125" s="12"/>
      <c r="BB125" s="12"/>
      <c r="BC125" s="12"/>
      <c r="BD125" s="12"/>
      <c r="BE125" s="12"/>
      <c r="BF125" s="12"/>
      <c r="BG125" s="12"/>
      <c r="BH125" s="12"/>
      <c r="BI125" s="12"/>
      <c r="BJ125" s="12"/>
      <c r="BK125" s="12"/>
      <c r="BL125" s="12"/>
      <c r="BM125" s="12"/>
      <c r="BN125" s="12"/>
      <c r="BO125" s="12"/>
      <c r="BP125" s="12"/>
    </row>
    <row r="126" spans="1:68" ht="17.25" customHeight="1" x14ac:dyDescent="0.2">
      <c r="A126" s="1174">
        <v>6</v>
      </c>
      <c r="B126" s="1177" t="s">
        <v>267</v>
      </c>
      <c r="C126" s="1177"/>
      <c r="D126" s="1177"/>
      <c r="E126" s="1178">
        <f>COUNTIF(H126:AU126,"x")*6</f>
        <v>240</v>
      </c>
      <c r="F126" s="1179">
        <f>(SUM(H127:AU127))*6</f>
        <v>1680</v>
      </c>
      <c r="G126" s="1180">
        <f>F126/$F$134</f>
        <v>0.13671875</v>
      </c>
      <c r="H126" s="19" t="s">
        <v>209</v>
      </c>
      <c r="I126" s="19" t="s">
        <v>209</v>
      </c>
      <c r="J126" s="19" t="s">
        <v>209</v>
      </c>
      <c r="K126" s="19" t="s">
        <v>209</v>
      </c>
      <c r="L126" s="19" t="s">
        <v>209</v>
      </c>
      <c r="M126" s="19" t="s">
        <v>209</v>
      </c>
      <c r="N126" s="19" t="s">
        <v>209</v>
      </c>
      <c r="O126" s="19" t="s">
        <v>209</v>
      </c>
      <c r="P126" s="19" t="s">
        <v>209</v>
      </c>
      <c r="Q126" s="19" t="s">
        <v>209</v>
      </c>
      <c r="R126" s="19" t="s">
        <v>209</v>
      </c>
      <c r="S126" s="19" t="s">
        <v>209</v>
      </c>
      <c r="T126" s="19" t="s">
        <v>209</v>
      </c>
      <c r="U126" s="19" t="s">
        <v>209</v>
      </c>
      <c r="V126" s="19" t="s">
        <v>209</v>
      </c>
      <c r="W126" s="19" t="s">
        <v>209</v>
      </c>
      <c r="X126" s="19" t="s">
        <v>209</v>
      </c>
      <c r="Y126" s="19" t="s">
        <v>209</v>
      </c>
      <c r="Z126" s="19" t="s">
        <v>209</v>
      </c>
      <c r="AA126" s="19" t="s">
        <v>209</v>
      </c>
      <c r="AB126" s="19" t="s">
        <v>209</v>
      </c>
      <c r="AC126" s="19" t="s">
        <v>209</v>
      </c>
      <c r="AD126" s="19" t="s">
        <v>209</v>
      </c>
      <c r="AE126" s="19" t="s">
        <v>209</v>
      </c>
      <c r="AF126" s="19" t="s">
        <v>209</v>
      </c>
      <c r="AG126" s="19" t="s">
        <v>209</v>
      </c>
      <c r="AH126" s="19" t="s">
        <v>209</v>
      </c>
      <c r="AI126" s="19" t="s">
        <v>209</v>
      </c>
      <c r="AJ126" s="19" t="s">
        <v>209</v>
      </c>
      <c r="AK126" s="19" t="s">
        <v>209</v>
      </c>
      <c r="AL126" s="19" t="s">
        <v>209</v>
      </c>
      <c r="AM126" s="19" t="s">
        <v>209</v>
      </c>
      <c r="AN126" s="19" t="s">
        <v>209</v>
      </c>
      <c r="AO126" s="19" t="s">
        <v>209</v>
      </c>
      <c r="AP126" s="19" t="s">
        <v>209</v>
      </c>
      <c r="AQ126" s="19" t="s">
        <v>209</v>
      </c>
      <c r="AR126" s="19" t="s">
        <v>209</v>
      </c>
      <c r="AS126" s="19" t="s">
        <v>209</v>
      </c>
      <c r="AT126" s="19" t="s">
        <v>209</v>
      </c>
      <c r="AU126" s="19" t="s">
        <v>209</v>
      </c>
      <c r="AV126" s="1189" t="s">
        <v>265</v>
      </c>
      <c r="AW126" s="1189" t="s">
        <v>266</v>
      </c>
      <c r="AX126" s="12"/>
      <c r="AY126" s="12"/>
      <c r="AZ126" s="12"/>
      <c r="BA126" s="12"/>
      <c r="BB126" s="12"/>
      <c r="BC126" s="12"/>
      <c r="BD126" s="12"/>
      <c r="BE126" s="12"/>
      <c r="BF126" s="12"/>
      <c r="BG126" s="12"/>
      <c r="BH126" s="12"/>
      <c r="BI126" s="12"/>
      <c r="BJ126" s="12"/>
      <c r="BK126" s="12"/>
      <c r="BL126" s="12"/>
      <c r="BM126" s="12"/>
      <c r="BN126" s="12"/>
      <c r="BO126" s="12"/>
      <c r="BP126" s="12"/>
    </row>
    <row r="127" spans="1:68" ht="17.25" customHeight="1" x14ac:dyDescent="0.2">
      <c r="A127" s="1174"/>
      <c r="B127" s="1177"/>
      <c r="C127" s="1177"/>
      <c r="D127" s="1177"/>
      <c r="E127" s="1178"/>
      <c r="F127" s="1179"/>
      <c r="G127" s="1180"/>
      <c r="H127" s="18">
        <v>7</v>
      </c>
      <c r="I127" s="18">
        <v>7</v>
      </c>
      <c r="J127" s="18">
        <v>7</v>
      </c>
      <c r="K127" s="18">
        <v>7</v>
      </c>
      <c r="L127" s="18">
        <v>7</v>
      </c>
      <c r="M127" s="18">
        <v>7</v>
      </c>
      <c r="N127" s="18">
        <v>7</v>
      </c>
      <c r="O127" s="18">
        <v>7</v>
      </c>
      <c r="P127" s="18">
        <v>7</v>
      </c>
      <c r="Q127" s="18">
        <v>7</v>
      </c>
      <c r="R127" s="18">
        <v>7</v>
      </c>
      <c r="S127" s="18">
        <v>7</v>
      </c>
      <c r="T127" s="18">
        <v>7</v>
      </c>
      <c r="U127" s="18">
        <v>7</v>
      </c>
      <c r="V127" s="18">
        <v>7</v>
      </c>
      <c r="W127" s="18">
        <v>7</v>
      </c>
      <c r="X127" s="18">
        <v>7</v>
      </c>
      <c r="Y127" s="18">
        <v>7</v>
      </c>
      <c r="Z127" s="18">
        <v>7</v>
      </c>
      <c r="AA127" s="18">
        <v>7</v>
      </c>
      <c r="AB127" s="18">
        <v>7</v>
      </c>
      <c r="AC127" s="18">
        <v>7</v>
      </c>
      <c r="AD127" s="18">
        <v>7</v>
      </c>
      <c r="AE127" s="18">
        <v>7</v>
      </c>
      <c r="AF127" s="18">
        <v>7</v>
      </c>
      <c r="AG127" s="18">
        <v>7</v>
      </c>
      <c r="AH127" s="18">
        <v>7</v>
      </c>
      <c r="AI127" s="18">
        <v>7</v>
      </c>
      <c r="AJ127" s="18">
        <v>7</v>
      </c>
      <c r="AK127" s="18">
        <v>7</v>
      </c>
      <c r="AL127" s="18">
        <v>7</v>
      </c>
      <c r="AM127" s="18">
        <v>7</v>
      </c>
      <c r="AN127" s="18">
        <v>7</v>
      </c>
      <c r="AO127" s="18">
        <v>7</v>
      </c>
      <c r="AP127" s="18">
        <v>7</v>
      </c>
      <c r="AQ127" s="18">
        <v>7</v>
      </c>
      <c r="AR127" s="18">
        <v>7</v>
      </c>
      <c r="AS127" s="18">
        <v>7</v>
      </c>
      <c r="AT127" s="18">
        <v>7</v>
      </c>
      <c r="AU127" s="18">
        <v>7</v>
      </c>
      <c r="AV127" s="1189"/>
      <c r="AW127" s="1189"/>
      <c r="AX127" s="12"/>
      <c r="AY127" s="12"/>
      <c r="AZ127" s="12"/>
      <c r="BA127" s="12"/>
      <c r="BB127" s="12"/>
      <c r="BC127" s="12"/>
      <c r="BD127" s="12"/>
      <c r="BE127" s="12"/>
      <c r="BF127" s="12"/>
      <c r="BG127" s="12"/>
      <c r="BH127" s="12"/>
      <c r="BI127" s="12"/>
      <c r="BJ127" s="12"/>
      <c r="BK127" s="12"/>
      <c r="BL127" s="12"/>
      <c r="BM127" s="12"/>
      <c r="BN127" s="12"/>
      <c r="BO127" s="12"/>
      <c r="BP127" s="12"/>
    </row>
    <row r="128" spans="1:68" ht="17.25" customHeight="1" x14ac:dyDescent="0.2">
      <c r="A128" s="1174">
        <v>6</v>
      </c>
      <c r="B128" s="1177" t="s">
        <v>268</v>
      </c>
      <c r="C128" s="1177"/>
      <c r="D128" s="1177"/>
      <c r="E128" s="1178">
        <f>COUNTIF(H128:AU128,"x")*6</f>
        <v>240</v>
      </c>
      <c r="F128" s="1179">
        <f>(SUM(H129:AU129))*6</f>
        <v>1920</v>
      </c>
      <c r="G128" s="1180">
        <f>F128/$F$134</f>
        <v>0.15625</v>
      </c>
      <c r="H128" s="19" t="s">
        <v>209</v>
      </c>
      <c r="I128" s="19" t="s">
        <v>209</v>
      </c>
      <c r="J128" s="19" t="s">
        <v>209</v>
      </c>
      <c r="K128" s="19" t="s">
        <v>209</v>
      </c>
      <c r="L128" s="19" t="s">
        <v>209</v>
      </c>
      <c r="M128" s="19" t="s">
        <v>209</v>
      </c>
      <c r="N128" s="19" t="s">
        <v>209</v>
      </c>
      <c r="O128" s="19" t="s">
        <v>209</v>
      </c>
      <c r="P128" s="19" t="s">
        <v>209</v>
      </c>
      <c r="Q128" s="19" t="s">
        <v>209</v>
      </c>
      <c r="R128" s="19" t="s">
        <v>209</v>
      </c>
      <c r="S128" s="19" t="s">
        <v>209</v>
      </c>
      <c r="T128" s="19" t="s">
        <v>209</v>
      </c>
      <c r="U128" s="19" t="s">
        <v>209</v>
      </c>
      <c r="V128" s="19" t="s">
        <v>209</v>
      </c>
      <c r="W128" s="19" t="s">
        <v>209</v>
      </c>
      <c r="X128" s="19" t="s">
        <v>209</v>
      </c>
      <c r="Y128" s="19" t="s">
        <v>209</v>
      </c>
      <c r="Z128" s="19" t="s">
        <v>209</v>
      </c>
      <c r="AA128" s="19" t="s">
        <v>209</v>
      </c>
      <c r="AB128" s="19" t="s">
        <v>209</v>
      </c>
      <c r="AC128" s="19" t="s">
        <v>209</v>
      </c>
      <c r="AD128" s="19" t="s">
        <v>209</v>
      </c>
      <c r="AE128" s="19" t="s">
        <v>209</v>
      </c>
      <c r="AF128" s="19" t="s">
        <v>209</v>
      </c>
      <c r="AG128" s="19" t="s">
        <v>209</v>
      </c>
      <c r="AH128" s="19" t="s">
        <v>209</v>
      </c>
      <c r="AI128" s="19" t="s">
        <v>209</v>
      </c>
      <c r="AJ128" s="19" t="s">
        <v>209</v>
      </c>
      <c r="AK128" s="19" t="s">
        <v>209</v>
      </c>
      <c r="AL128" s="19" t="s">
        <v>209</v>
      </c>
      <c r="AM128" s="19" t="s">
        <v>209</v>
      </c>
      <c r="AN128" s="19" t="s">
        <v>209</v>
      </c>
      <c r="AO128" s="19" t="s">
        <v>209</v>
      </c>
      <c r="AP128" s="19" t="s">
        <v>209</v>
      </c>
      <c r="AQ128" s="19" t="s">
        <v>209</v>
      </c>
      <c r="AR128" s="19" t="s">
        <v>209</v>
      </c>
      <c r="AS128" s="19" t="s">
        <v>209</v>
      </c>
      <c r="AT128" s="19" t="s">
        <v>209</v>
      </c>
      <c r="AU128" s="19" t="s">
        <v>209</v>
      </c>
      <c r="AV128" s="1189" t="s">
        <v>269</v>
      </c>
      <c r="AW128" s="1189" t="s">
        <v>270</v>
      </c>
      <c r="AX128" s="12"/>
      <c r="AY128" s="12"/>
      <c r="AZ128" s="12"/>
      <c r="BA128" s="12"/>
      <c r="BB128" s="12"/>
      <c r="BC128" s="12"/>
      <c r="BD128" s="12"/>
      <c r="BE128" s="12"/>
      <c r="BF128" s="12"/>
      <c r="BG128" s="12"/>
      <c r="BH128" s="12"/>
      <c r="BI128" s="12"/>
      <c r="BJ128" s="12"/>
      <c r="BK128" s="12"/>
      <c r="BL128" s="12"/>
      <c r="BM128" s="12"/>
      <c r="BN128" s="12"/>
      <c r="BO128" s="12"/>
      <c r="BP128" s="12"/>
    </row>
    <row r="129" spans="1:68" ht="20.25" customHeight="1" x14ac:dyDescent="0.2">
      <c r="A129" s="1174"/>
      <c r="B129" s="1177"/>
      <c r="C129" s="1177"/>
      <c r="D129" s="1177"/>
      <c r="E129" s="1178"/>
      <c r="F129" s="1179"/>
      <c r="G129" s="1180"/>
      <c r="H129" s="18">
        <v>8</v>
      </c>
      <c r="I129" s="18">
        <v>8</v>
      </c>
      <c r="J129" s="18">
        <v>8</v>
      </c>
      <c r="K129" s="18">
        <v>8</v>
      </c>
      <c r="L129" s="18">
        <v>8</v>
      </c>
      <c r="M129" s="18">
        <v>8</v>
      </c>
      <c r="N129" s="18">
        <v>8</v>
      </c>
      <c r="O129" s="18">
        <v>8</v>
      </c>
      <c r="P129" s="18">
        <v>8</v>
      </c>
      <c r="Q129" s="18">
        <v>8</v>
      </c>
      <c r="R129" s="18">
        <v>8</v>
      </c>
      <c r="S129" s="18">
        <v>8</v>
      </c>
      <c r="T129" s="18">
        <v>8</v>
      </c>
      <c r="U129" s="18">
        <v>8</v>
      </c>
      <c r="V129" s="18">
        <v>8</v>
      </c>
      <c r="W129" s="18">
        <v>8</v>
      </c>
      <c r="X129" s="18">
        <v>8</v>
      </c>
      <c r="Y129" s="18">
        <v>8</v>
      </c>
      <c r="Z129" s="18">
        <v>8</v>
      </c>
      <c r="AA129" s="18">
        <v>8</v>
      </c>
      <c r="AB129" s="18">
        <v>8</v>
      </c>
      <c r="AC129" s="18">
        <v>8</v>
      </c>
      <c r="AD129" s="18">
        <v>8</v>
      </c>
      <c r="AE129" s="18">
        <v>8</v>
      </c>
      <c r="AF129" s="18">
        <v>8</v>
      </c>
      <c r="AG129" s="18">
        <v>8</v>
      </c>
      <c r="AH129" s="18">
        <v>8</v>
      </c>
      <c r="AI129" s="18">
        <v>8</v>
      </c>
      <c r="AJ129" s="18">
        <v>8</v>
      </c>
      <c r="AK129" s="18">
        <v>8</v>
      </c>
      <c r="AL129" s="18">
        <v>8</v>
      </c>
      <c r="AM129" s="18">
        <v>8</v>
      </c>
      <c r="AN129" s="18">
        <v>8</v>
      </c>
      <c r="AO129" s="18">
        <v>8</v>
      </c>
      <c r="AP129" s="18">
        <v>8</v>
      </c>
      <c r="AQ129" s="18">
        <v>8</v>
      </c>
      <c r="AR129" s="18">
        <v>8</v>
      </c>
      <c r="AS129" s="18">
        <v>8</v>
      </c>
      <c r="AT129" s="18">
        <v>8</v>
      </c>
      <c r="AU129" s="18">
        <v>8</v>
      </c>
      <c r="AV129" s="1189"/>
      <c r="AW129" s="1189"/>
      <c r="AX129" s="12"/>
      <c r="AY129" s="12"/>
      <c r="AZ129" s="12"/>
      <c r="BA129" s="12"/>
      <c r="BB129" s="12"/>
      <c r="BC129" s="12"/>
      <c r="BD129" s="12"/>
      <c r="BE129" s="12"/>
      <c r="BF129" s="12"/>
      <c r="BG129" s="12"/>
      <c r="BH129" s="12"/>
      <c r="BI129" s="12"/>
      <c r="BJ129" s="12"/>
      <c r="BK129" s="12"/>
      <c r="BL129" s="12"/>
      <c r="BM129" s="12"/>
      <c r="BN129" s="12"/>
      <c r="BO129" s="12"/>
      <c r="BP129" s="12"/>
    </row>
    <row r="130" spans="1:68" ht="17.25" customHeight="1" x14ac:dyDescent="0.2">
      <c r="A130" s="1174">
        <v>6</v>
      </c>
      <c r="B130" s="1177" t="s">
        <v>271</v>
      </c>
      <c r="C130" s="1177"/>
      <c r="D130" s="1177"/>
      <c r="E130" s="1178">
        <f>COUNTIF(H130:AU130,"x")*6</f>
        <v>240</v>
      </c>
      <c r="F130" s="1179">
        <f>(SUM(H131:AU131))*6</f>
        <v>960</v>
      </c>
      <c r="G130" s="1180">
        <f>F130/$F$134</f>
        <v>7.8125E-2</v>
      </c>
      <c r="H130" s="19" t="s">
        <v>209</v>
      </c>
      <c r="I130" s="19" t="s">
        <v>209</v>
      </c>
      <c r="J130" s="19" t="s">
        <v>209</v>
      </c>
      <c r="K130" s="19" t="s">
        <v>209</v>
      </c>
      <c r="L130" s="19" t="s">
        <v>209</v>
      </c>
      <c r="M130" s="19" t="s">
        <v>209</v>
      </c>
      <c r="N130" s="19" t="s">
        <v>209</v>
      </c>
      <c r="O130" s="19" t="s">
        <v>209</v>
      </c>
      <c r="P130" s="19" t="s">
        <v>209</v>
      </c>
      <c r="Q130" s="19" t="s">
        <v>209</v>
      </c>
      <c r="R130" s="19" t="s">
        <v>209</v>
      </c>
      <c r="S130" s="19" t="s">
        <v>209</v>
      </c>
      <c r="T130" s="19" t="s">
        <v>209</v>
      </c>
      <c r="U130" s="19" t="s">
        <v>209</v>
      </c>
      <c r="V130" s="19" t="s">
        <v>209</v>
      </c>
      <c r="W130" s="19" t="s">
        <v>209</v>
      </c>
      <c r="X130" s="19" t="s">
        <v>209</v>
      </c>
      <c r="Y130" s="19" t="s">
        <v>209</v>
      </c>
      <c r="Z130" s="19" t="s">
        <v>209</v>
      </c>
      <c r="AA130" s="19" t="s">
        <v>209</v>
      </c>
      <c r="AB130" s="19" t="s">
        <v>209</v>
      </c>
      <c r="AC130" s="19" t="s">
        <v>209</v>
      </c>
      <c r="AD130" s="19" t="s">
        <v>209</v>
      </c>
      <c r="AE130" s="19" t="s">
        <v>209</v>
      </c>
      <c r="AF130" s="19" t="s">
        <v>209</v>
      </c>
      <c r="AG130" s="19" t="s">
        <v>209</v>
      </c>
      <c r="AH130" s="19" t="s">
        <v>209</v>
      </c>
      <c r="AI130" s="19" t="s">
        <v>209</v>
      </c>
      <c r="AJ130" s="19" t="s">
        <v>209</v>
      </c>
      <c r="AK130" s="19" t="s">
        <v>209</v>
      </c>
      <c r="AL130" s="19" t="s">
        <v>209</v>
      </c>
      <c r="AM130" s="19" t="s">
        <v>209</v>
      </c>
      <c r="AN130" s="19" t="s">
        <v>209</v>
      </c>
      <c r="AO130" s="19" t="s">
        <v>209</v>
      </c>
      <c r="AP130" s="19" t="s">
        <v>209</v>
      </c>
      <c r="AQ130" s="19" t="s">
        <v>209</v>
      </c>
      <c r="AR130" s="19" t="s">
        <v>209</v>
      </c>
      <c r="AS130" s="19" t="s">
        <v>209</v>
      </c>
      <c r="AT130" s="19" t="s">
        <v>209</v>
      </c>
      <c r="AU130" s="19" t="s">
        <v>209</v>
      </c>
      <c r="AV130" s="1189" t="s">
        <v>251</v>
      </c>
      <c r="AW130" s="1189" t="s">
        <v>272</v>
      </c>
      <c r="AX130" s="12"/>
      <c r="AY130" s="12"/>
      <c r="AZ130" s="12"/>
      <c r="BA130" s="12"/>
      <c r="BB130" s="12"/>
      <c r="BC130" s="12"/>
      <c r="BD130" s="12"/>
      <c r="BE130" s="12"/>
      <c r="BF130" s="12"/>
      <c r="BG130" s="12"/>
      <c r="BH130" s="12"/>
      <c r="BI130" s="12"/>
      <c r="BJ130" s="12"/>
      <c r="BK130" s="12"/>
      <c r="BL130" s="12"/>
      <c r="BM130" s="12"/>
      <c r="BN130" s="12"/>
      <c r="BO130" s="12"/>
      <c r="BP130" s="12"/>
    </row>
    <row r="131" spans="1:68" ht="58.5" customHeight="1" x14ac:dyDescent="0.2">
      <c r="A131" s="1174"/>
      <c r="B131" s="1177"/>
      <c r="C131" s="1177"/>
      <c r="D131" s="1177"/>
      <c r="E131" s="1178"/>
      <c r="F131" s="1179"/>
      <c r="G131" s="1180"/>
      <c r="H131" s="18">
        <v>4</v>
      </c>
      <c r="I131" s="18">
        <v>4</v>
      </c>
      <c r="J131" s="18">
        <v>4</v>
      </c>
      <c r="K131" s="18">
        <v>4</v>
      </c>
      <c r="L131" s="18">
        <v>4</v>
      </c>
      <c r="M131" s="18">
        <v>4</v>
      </c>
      <c r="N131" s="18">
        <v>4</v>
      </c>
      <c r="O131" s="18">
        <v>4</v>
      </c>
      <c r="P131" s="18">
        <v>4</v>
      </c>
      <c r="Q131" s="18">
        <v>4</v>
      </c>
      <c r="R131" s="18">
        <v>4</v>
      </c>
      <c r="S131" s="18">
        <v>4</v>
      </c>
      <c r="T131" s="18">
        <v>4</v>
      </c>
      <c r="U131" s="18">
        <v>4</v>
      </c>
      <c r="V131" s="18">
        <v>4</v>
      </c>
      <c r="W131" s="18">
        <v>4</v>
      </c>
      <c r="X131" s="18">
        <v>4</v>
      </c>
      <c r="Y131" s="18">
        <v>4</v>
      </c>
      <c r="Z131" s="18">
        <v>4</v>
      </c>
      <c r="AA131" s="18">
        <v>4</v>
      </c>
      <c r="AB131" s="18">
        <v>4</v>
      </c>
      <c r="AC131" s="18">
        <v>4</v>
      </c>
      <c r="AD131" s="18">
        <v>4</v>
      </c>
      <c r="AE131" s="18">
        <v>4</v>
      </c>
      <c r="AF131" s="18">
        <v>4</v>
      </c>
      <c r="AG131" s="18">
        <v>4</v>
      </c>
      <c r="AH131" s="18">
        <v>4</v>
      </c>
      <c r="AI131" s="18">
        <v>4</v>
      </c>
      <c r="AJ131" s="18">
        <v>4</v>
      </c>
      <c r="AK131" s="18">
        <v>4</v>
      </c>
      <c r="AL131" s="18">
        <v>4</v>
      </c>
      <c r="AM131" s="18">
        <v>4</v>
      </c>
      <c r="AN131" s="18">
        <v>4</v>
      </c>
      <c r="AO131" s="18">
        <v>4</v>
      </c>
      <c r="AP131" s="18">
        <v>4</v>
      </c>
      <c r="AQ131" s="18">
        <v>4</v>
      </c>
      <c r="AR131" s="18">
        <v>4</v>
      </c>
      <c r="AS131" s="18">
        <v>4</v>
      </c>
      <c r="AT131" s="18">
        <v>4</v>
      </c>
      <c r="AU131" s="18">
        <v>4</v>
      </c>
      <c r="AV131" s="1189"/>
      <c r="AW131" s="1189"/>
      <c r="AX131" s="12"/>
      <c r="AY131" s="12"/>
      <c r="AZ131" s="12"/>
      <c r="BA131" s="12"/>
      <c r="BB131" s="12"/>
      <c r="BC131" s="12"/>
      <c r="BD131" s="12"/>
      <c r="BE131" s="12"/>
      <c r="BF131" s="12"/>
      <c r="BG131" s="12"/>
      <c r="BH131" s="12"/>
      <c r="BI131" s="12"/>
      <c r="BJ131" s="12"/>
      <c r="BK131" s="12"/>
      <c r="BL131" s="12"/>
      <c r="BM131" s="12"/>
      <c r="BN131" s="12"/>
      <c r="BO131" s="12"/>
      <c r="BP131" s="12"/>
    </row>
    <row r="132" spans="1:68" ht="21" customHeight="1" x14ac:dyDescent="0.2">
      <c r="A132" s="1174">
        <v>6</v>
      </c>
      <c r="B132" s="1177" t="s">
        <v>273</v>
      </c>
      <c r="C132" s="1177"/>
      <c r="D132" s="1177"/>
      <c r="E132" s="1178">
        <f>COUNTIF(H132:AU132,"x")*6</f>
        <v>240</v>
      </c>
      <c r="F132" s="1179">
        <f>(SUM(H133:AU133))*6</f>
        <v>720</v>
      </c>
      <c r="G132" s="1180">
        <f>F132/$F$134</f>
        <v>5.859375E-2</v>
      </c>
      <c r="H132" s="19" t="s">
        <v>209</v>
      </c>
      <c r="I132" s="19" t="s">
        <v>209</v>
      </c>
      <c r="J132" s="19" t="s">
        <v>209</v>
      </c>
      <c r="K132" s="19" t="s">
        <v>209</v>
      </c>
      <c r="L132" s="19" t="s">
        <v>209</v>
      </c>
      <c r="M132" s="19" t="s">
        <v>209</v>
      </c>
      <c r="N132" s="19" t="s">
        <v>209</v>
      </c>
      <c r="O132" s="19" t="s">
        <v>209</v>
      </c>
      <c r="P132" s="19" t="s">
        <v>209</v>
      </c>
      <c r="Q132" s="19" t="s">
        <v>209</v>
      </c>
      <c r="R132" s="19" t="s">
        <v>209</v>
      </c>
      <c r="S132" s="19" t="s">
        <v>209</v>
      </c>
      <c r="T132" s="19" t="s">
        <v>209</v>
      </c>
      <c r="U132" s="19" t="s">
        <v>209</v>
      </c>
      <c r="V132" s="19" t="s">
        <v>209</v>
      </c>
      <c r="W132" s="19" t="s">
        <v>209</v>
      </c>
      <c r="X132" s="19" t="s">
        <v>209</v>
      </c>
      <c r="Y132" s="19" t="s">
        <v>209</v>
      </c>
      <c r="Z132" s="19" t="s">
        <v>209</v>
      </c>
      <c r="AA132" s="19" t="s">
        <v>209</v>
      </c>
      <c r="AB132" s="19" t="s">
        <v>209</v>
      </c>
      <c r="AC132" s="19" t="s">
        <v>209</v>
      </c>
      <c r="AD132" s="19" t="s">
        <v>209</v>
      </c>
      <c r="AE132" s="19" t="s">
        <v>209</v>
      </c>
      <c r="AF132" s="19" t="s">
        <v>209</v>
      </c>
      <c r="AG132" s="19" t="s">
        <v>209</v>
      </c>
      <c r="AH132" s="19" t="s">
        <v>209</v>
      </c>
      <c r="AI132" s="19" t="s">
        <v>209</v>
      </c>
      <c r="AJ132" s="19" t="s">
        <v>209</v>
      </c>
      <c r="AK132" s="19" t="s">
        <v>209</v>
      </c>
      <c r="AL132" s="19" t="s">
        <v>209</v>
      </c>
      <c r="AM132" s="19" t="s">
        <v>209</v>
      </c>
      <c r="AN132" s="19" t="s">
        <v>209</v>
      </c>
      <c r="AO132" s="19" t="s">
        <v>209</v>
      </c>
      <c r="AP132" s="19" t="s">
        <v>209</v>
      </c>
      <c r="AQ132" s="19" t="s">
        <v>209</v>
      </c>
      <c r="AR132" s="19" t="s">
        <v>209</v>
      </c>
      <c r="AS132" s="19" t="s">
        <v>209</v>
      </c>
      <c r="AT132" s="19" t="s">
        <v>209</v>
      </c>
      <c r="AU132" s="19" t="s">
        <v>209</v>
      </c>
      <c r="AV132" s="1189"/>
      <c r="AW132" s="1189" t="s">
        <v>272</v>
      </c>
      <c r="AX132" s="12"/>
      <c r="AY132" s="12"/>
      <c r="AZ132" s="12"/>
      <c r="BA132" s="12"/>
      <c r="BB132" s="12"/>
      <c r="BC132" s="12"/>
      <c r="BD132" s="12"/>
      <c r="BE132" s="12"/>
      <c r="BF132" s="12"/>
      <c r="BG132" s="12"/>
      <c r="BH132" s="12"/>
      <c r="BI132" s="12"/>
      <c r="BJ132" s="12"/>
      <c r="BK132" s="12"/>
      <c r="BL132" s="12"/>
      <c r="BM132" s="12"/>
      <c r="BN132" s="12"/>
      <c r="BO132" s="12"/>
      <c r="BP132" s="12"/>
    </row>
    <row r="133" spans="1:68" ht="41.25" customHeight="1" x14ac:dyDescent="0.2">
      <c r="A133" s="1174"/>
      <c r="B133" s="1177"/>
      <c r="C133" s="1177"/>
      <c r="D133" s="1177"/>
      <c r="E133" s="1178"/>
      <c r="F133" s="1179"/>
      <c r="G133" s="1180"/>
      <c r="H133" s="18">
        <v>3</v>
      </c>
      <c r="I133" s="18">
        <v>3</v>
      </c>
      <c r="J133" s="18">
        <v>3</v>
      </c>
      <c r="K133" s="18">
        <v>3</v>
      </c>
      <c r="L133" s="18">
        <v>3</v>
      </c>
      <c r="M133" s="18">
        <v>3</v>
      </c>
      <c r="N133" s="18">
        <v>3</v>
      </c>
      <c r="O133" s="18">
        <v>3</v>
      </c>
      <c r="P133" s="18">
        <v>3</v>
      </c>
      <c r="Q133" s="18">
        <v>3</v>
      </c>
      <c r="R133" s="18">
        <v>3</v>
      </c>
      <c r="S133" s="18">
        <v>3</v>
      </c>
      <c r="T133" s="18">
        <v>3</v>
      </c>
      <c r="U133" s="18">
        <v>3</v>
      </c>
      <c r="V133" s="18">
        <v>3</v>
      </c>
      <c r="W133" s="18">
        <v>3</v>
      </c>
      <c r="X133" s="18">
        <v>3</v>
      </c>
      <c r="Y133" s="18">
        <v>3</v>
      </c>
      <c r="Z133" s="18">
        <v>3</v>
      </c>
      <c r="AA133" s="18">
        <v>3</v>
      </c>
      <c r="AB133" s="18">
        <v>3</v>
      </c>
      <c r="AC133" s="18">
        <v>3</v>
      </c>
      <c r="AD133" s="18">
        <v>3</v>
      </c>
      <c r="AE133" s="18">
        <v>3</v>
      </c>
      <c r="AF133" s="18">
        <v>3</v>
      </c>
      <c r="AG133" s="18">
        <v>3</v>
      </c>
      <c r="AH133" s="18">
        <v>3</v>
      </c>
      <c r="AI133" s="18">
        <v>3</v>
      </c>
      <c r="AJ133" s="18">
        <v>3</v>
      </c>
      <c r="AK133" s="18">
        <v>3</v>
      </c>
      <c r="AL133" s="18">
        <v>3</v>
      </c>
      <c r="AM133" s="18">
        <v>3</v>
      </c>
      <c r="AN133" s="18">
        <v>3</v>
      </c>
      <c r="AO133" s="18">
        <v>3</v>
      </c>
      <c r="AP133" s="18">
        <v>3</v>
      </c>
      <c r="AQ133" s="18">
        <v>3</v>
      </c>
      <c r="AR133" s="18">
        <v>3</v>
      </c>
      <c r="AS133" s="18">
        <v>3</v>
      </c>
      <c r="AT133" s="18">
        <v>3</v>
      </c>
      <c r="AU133" s="18">
        <v>3</v>
      </c>
      <c r="AV133" s="1189"/>
      <c r="AW133" s="1189"/>
      <c r="AX133" s="12"/>
      <c r="AY133" s="12"/>
      <c r="AZ133" s="12"/>
      <c r="BA133" s="12"/>
      <c r="BB133" s="12"/>
      <c r="BC133" s="12"/>
      <c r="BD133" s="12"/>
      <c r="BE133" s="12"/>
      <c r="BF133" s="12"/>
      <c r="BG133" s="12"/>
      <c r="BH133" s="12"/>
      <c r="BI133" s="12"/>
      <c r="BJ133" s="12"/>
      <c r="BK133" s="12"/>
      <c r="BL133" s="12"/>
      <c r="BM133" s="12"/>
      <c r="BN133" s="12"/>
      <c r="BO133" s="12"/>
      <c r="BP133" s="12"/>
    </row>
    <row r="134" spans="1:68" ht="16.5" customHeight="1" x14ac:dyDescent="0.2">
      <c r="A134" s="20"/>
      <c r="B134" s="1182" t="s">
        <v>226</v>
      </c>
      <c r="C134" s="1182"/>
      <c r="D134" s="1182"/>
      <c r="E134" s="20"/>
      <c r="F134" s="21">
        <f>SUM(F110:F133)</f>
        <v>12288</v>
      </c>
      <c r="G134" s="22">
        <f>SUM(G110:G133)</f>
        <v>1</v>
      </c>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X134" s="12"/>
      <c r="AY134" s="12"/>
      <c r="AZ134" s="12"/>
      <c r="BA134" s="12"/>
      <c r="BB134" s="12"/>
      <c r="BC134" s="12"/>
      <c r="BD134" s="12"/>
      <c r="BE134" s="12"/>
      <c r="BF134" s="12"/>
      <c r="BG134" s="12"/>
      <c r="BH134" s="12"/>
      <c r="BI134" s="12"/>
      <c r="BJ134" s="12"/>
      <c r="BK134" s="12"/>
      <c r="BL134" s="12"/>
      <c r="BM134" s="12"/>
      <c r="BN134" s="12"/>
      <c r="BO134" s="12"/>
      <c r="BP134" s="12"/>
    </row>
    <row r="135" spans="1:68" x14ac:dyDescent="0.2">
      <c r="A135" s="24"/>
      <c r="B135" s="1174" t="s">
        <v>132</v>
      </c>
      <c r="C135" s="1174"/>
      <c r="D135" s="1174"/>
      <c r="E135" s="1174"/>
      <c r="F135" s="1174"/>
      <c r="G135" s="1174"/>
      <c r="H135" s="1183">
        <f>SUM(H110:L134)</f>
        <v>252</v>
      </c>
      <c r="I135" s="1184"/>
      <c r="J135" s="1184"/>
      <c r="K135" s="1184"/>
      <c r="L135" s="1184"/>
      <c r="M135" s="1183">
        <f>SUM(M110:Q121)</f>
        <v>115</v>
      </c>
      <c r="N135" s="1184"/>
      <c r="O135" s="1184"/>
      <c r="P135" s="1184"/>
      <c r="Q135" s="1184"/>
      <c r="R135" s="1183">
        <f>SUM(R110:V121)</f>
        <v>115</v>
      </c>
      <c r="S135" s="1184"/>
      <c r="T135" s="1184"/>
      <c r="U135" s="1184"/>
      <c r="V135" s="1184"/>
      <c r="W135" s="1183">
        <f>SUM(W110:AA121)</f>
        <v>115</v>
      </c>
      <c r="X135" s="1184"/>
      <c r="Y135" s="1184"/>
      <c r="Z135" s="1184"/>
      <c r="AA135" s="1184"/>
      <c r="AB135" s="1183">
        <f>SUM(AB110:AF134)</f>
        <v>252</v>
      </c>
      <c r="AC135" s="1184"/>
      <c r="AD135" s="1184"/>
      <c r="AE135" s="1184"/>
      <c r="AF135" s="1184"/>
      <c r="AG135" s="1183">
        <f>SUM(AG110:AK134)</f>
        <v>271</v>
      </c>
      <c r="AH135" s="1184"/>
      <c r="AI135" s="1184"/>
      <c r="AJ135" s="1184"/>
      <c r="AK135" s="1184"/>
      <c r="AL135" s="1183">
        <f>SUM(AL110:AP121)</f>
        <v>115</v>
      </c>
      <c r="AM135" s="1184"/>
      <c r="AN135" s="1184"/>
      <c r="AO135" s="1184"/>
      <c r="AP135" s="1184"/>
      <c r="AQ135" s="1183">
        <f>SUM(AQ110:AU121)</f>
        <v>115</v>
      </c>
      <c r="AR135" s="1183"/>
      <c r="AS135" s="1183"/>
      <c r="AT135" s="1183"/>
      <c r="AU135" s="1183"/>
      <c r="AX135" s="12"/>
      <c r="AY135" s="12"/>
      <c r="AZ135" s="12"/>
      <c r="BA135" s="12"/>
      <c r="BB135" s="12"/>
      <c r="BC135" s="12"/>
      <c r="BD135" s="12"/>
      <c r="BE135" s="12"/>
      <c r="BF135" s="12"/>
      <c r="BG135" s="12"/>
      <c r="BH135" s="12"/>
      <c r="BI135" s="12"/>
      <c r="BJ135" s="12"/>
      <c r="BK135" s="12"/>
      <c r="BL135" s="12"/>
      <c r="BM135" s="12"/>
      <c r="BN135" s="12"/>
      <c r="BO135" s="12"/>
      <c r="BP135" s="12"/>
    </row>
    <row r="136" spans="1:68" x14ac:dyDescent="0.2">
      <c r="A136" s="24"/>
      <c r="B136" s="1174" t="s">
        <v>133</v>
      </c>
      <c r="C136" s="1174"/>
      <c r="D136" s="1174"/>
      <c r="E136" s="1174"/>
      <c r="F136" s="1174"/>
      <c r="G136" s="1174"/>
      <c r="H136" s="1176">
        <f>H135/F134</f>
        <v>2.05078125E-2</v>
      </c>
      <c r="I136" s="1176"/>
      <c r="J136" s="1176"/>
      <c r="K136" s="1176"/>
      <c r="L136" s="1176"/>
      <c r="M136" s="1176">
        <f>M135/F134</f>
        <v>9.3587239583333339E-3</v>
      </c>
      <c r="N136" s="1176"/>
      <c r="O136" s="1176"/>
      <c r="P136" s="1176"/>
      <c r="Q136" s="1176"/>
      <c r="R136" s="1176">
        <f>R135/F134</f>
        <v>9.3587239583333339E-3</v>
      </c>
      <c r="S136" s="1176"/>
      <c r="T136" s="1176"/>
      <c r="U136" s="1176"/>
      <c r="V136" s="1176"/>
      <c r="W136" s="1176">
        <f>W135/F134</f>
        <v>9.3587239583333339E-3</v>
      </c>
      <c r="X136" s="1176"/>
      <c r="Y136" s="1176"/>
      <c r="Z136" s="1176"/>
      <c r="AA136" s="1176"/>
      <c r="AB136" s="1176">
        <f>AB135/F134</f>
        <v>2.05078125E-2</v>
      </c>
      <c r="AC136" s="1176"/>
      <c r="AD136" s="1176"/>
      <c r="AE136" s="1176"/>
      <c r="AF136" s="1176"/>
      <c r="AG136" s="1176">
        <f>AG135/F134</f>
        <v>2.2054036458333332E-2</v>
      </c>
      <c r="AH136" s="1176"/>
      <c r="AI136" s="1176"/>
      <c r="AJ136" s="1176"/>
      <c r="AK136" s="1176"/>
      <c r="AL136" s="1176">
        <f>AL135/F134</f>
        <v>9.3587239583333339E-3</v>
      </c>
      <c r="AM136" s="1176"/>
      <c r="AN136" s="1176"/>
      <c r="AO136" s="1176"/>
      <c r="AP136" s="1176"/>
      <c r="AQ136" s="1176">
        <f>AQ135/F134</f>
        <v>9.3587239583333339E-3</v>
      </c>
      <c r="AR136" s="1176"/>
      <c r="AS136" s="1176"/>
      <c r="AT136" s="1176"/>
      <c r="AU136" s="1176"/>
      <c r="AX136" s="12"/>
      <c r="AY136" s="12"/>
      <c r="AZ136" s="12"/>
      <c r="BA136" s="12"/>
      <c r="BB136" s="12"/>
      <c r="BC136" s="12"/>
      <c r="BD136" s="12"/>
      <c r="BE136" s="12"/>
      <c r="BF136" s="12"/>
      <c r="BG136" s="12"/>
      <c r="BH136" s="12"/>
      <c r="BI136" s="12"/>
      <c r="BJ136" s="12"/>
      <c r="BK136" s="12"/>
      <c r="BL136" s="12"/>
      <c r="BM136" s="12"/>
      <c r="BN136" s="12"/>
      <c r="BO136" s="12"/>
      <c r="BP136" s="12"/>
    </row>
    <row r="137" spans="1:68" x14ac:dyDescent="0.2">
      <c r="A137" s="24"/>
      <c r="B137" s="1174" t="s">
        <v>134</v>
      </c>
      <c r="C137" s="1174"/>
      <c r="D137" s="1174"/>
      <c r="E137" s="1174"/>
      <c r="F137" s="1174"/>
      <c r="G137" s="1174"/>
      <c r="H137" s="1175">
        <f>H135</f>
        <v>252</v>
      </c>
      <c r="I137" s="1175"/>
      <c r="J137" s="1175"/>
      <c r="K137" s="1175"/>
      <c r="L137" s="1175"/>
      <c r="M137" s="1175">
        <f>H137+M135</f>
        <v>367</v>
      </c>
      <c r="N137" s="1175"/>
      <c r="O137" s="1175"/>
      <c r="P137" s="1175"/>
      <c r="Q137" s="1175"/>
      <c r="R137" s="1175">
        <f>M137+R135</f>
        <v>482</v>
      </c>
      <c r="S137" s="1175"/>
      <c r="T137" s="1175"/>
      <c r="U137" s="1175"/>
      <c r="V137" s="1175"/>
      <c r="W137" s="1175">
        <f>R137+W135</f>
        <v>597</v>
      </c>
      <c r="X137" s="1175"/>
      <c r="Y137" s="1175"/>
      <c r="Z137" s="1175"/>
      <c r="AA137" s="1175"/>
      <c r="AB137" s="1175">
        <f>W137+AB135</f>
        <v>849</v>
      </c>
      <c r="AC137" s="1175"/>
      <c r="AD137" s="1175"/>
      <c r="AE137" s="1175"/>
      <c r="AF137" s="1175"/>
      <c r="AG137" s="1175">
        <f>AB137+AG135</f>
        <v>1120</v>
      </c>
      <c r="AH137" s="1175"/>
      <c r="AI137" s="1175"/>
      <c r="AJ137" s="1175"/>
      <c r="AK137" s="1175"/>
      <c r="AL137" s="1175">
        <f>AG137+AL135</f>
        <v>1235</v>
      </c>
      <c r="AM137" s="1175"/>
      <c r="AN137" s="1175"/>
      <c r="AO137" s="1175"/>
      <c r="AP137" s="1175"/>
      <c r="AQ137" s="1175">
        <f>AL137+AQ135</f>
        <v>1350</v>
      </c>
      <c r="AR137" s="1175"/>
      <c r="AS137" s="1175"/>
      <c r="AT137" s="1175"/>
      <c r="AU137" s="1175"/>
      <c r="AX137" s="12"/>
      <c r="AY137" s="12"/>
      <c r="AZ137" s="12"/>
      <c r="BA137" s="12"/>
      <c r="BB137" s="12"/>
      <c r="BC137" s="12"/>
      <c r="BD137" s="12"/>
      <c r="BE137" s="12"/>
      <c r="BF137" s="12"/>
      <c r="BG137" s="12"/>
      <c r="BH137" s="12"/>
      <c r="BI137" s="12"/>
      <c r="BJ137" s="12"/>
      <c r="BK137" s="12"/>
      <c r="BL137" s="12"/>
      <c r="BM137" s="12"/>
      <c r="BN137" s="12"/>
      <c r="BO137" s="12"/>
      <c r="BP137" s="12"/>
    </row>
    <row r="138" spans="1:68" x14ac:dyDescent="0.2">
      <c r="A138" s="24"/>
      <c r="B138" s="1172" t="s">
        <v>135</v>
      </c>
      <c r="C138" s="1172"/>
      <c r="D138" s="1172"/>
      <c r="E138" s="1172"/>
      <c r="F138" s="1172"/>
      <c r="G138" s="1172"/>
      <c r="H138" s="1173">
        <f>H136</f>
        <v>2.05078125E-2</v>
      </c>
      <c r="I138" s="1173"/>
      <c r="J138" s="1173"/>
      <c r="K138" s="1173"/>
      <c r="L138" s="1173"/>
      <c r="M138" s="1173">
        <f>H138+M136</f>
        <v>2.9866536458333336E-2</v>
      </c>
      <c r="N138" s="1173"/>
      <c r="O138" s="1173"/>
      <c r="P138" s="1173"/>
      <c r="Q138" s="1173"/>
      <c r="R138" s="1173">
        <f>M138+R136</f>
        <v>3.9225260416666671E-2</v>
      </c>
      <c r="S138" s="1173"/>
      <c r="T138" s="1173"/>
      <c r="U138" s="1173"/>
      <c r="V138" s="1173"/>
      <c r="W138" s="1173">
        <f>R138+W136</f>
        <v>4.8583984375000007E-2</v>
      </c>
      <c r="X138" s="1173"/>
      <c r="Y138" s="1173"/>
      <c r="Z138" s="1173"/>
      <c r="AA138" s="1173"/>
      <c r="AB138" s="1173">
        <f>W138+AB136</f>
        <v>6.9091796875E-2</v>
      </c>
      <c r="AC138" s="1173"/>
      <c r="AD138" s="1173"/>
      <c r="AE138" s="1173"/>
      <c r="AF138" s="1173"/>
      <c r="AG138" s="1173">
        <f>AB138+AG136</f>
        <v>9.1145833333333329E-2</v>
      </c>
      <c r="AH138" s="1173"/>
      <c r="AI138" s="1173"/>
      <c r="AJ138" s="1173"/>
      <c r="AK138" s="1173"/>
      <c r="AL138" s="1173">
        <f>AG138+AL136</f>
        <v>0.10050455729166666</v>
      </c>
      <c r="AM138" s="1173"/>
      <c r="AN138" s="1173"/>
      <c r="AO138" s="1173"/>
      <c r="AP138" s="1173"/>
      <c r="AQ138" s="1173">
        <f>AL138+AQ136</f>
        <v>0.10986328124999999</v>
      </c>
      <c r="AR138" s="1173"/>
      <c r="AS138" s="1173"/>
      <c r="AT138" s="1173"/>
      <c r="AU138" s="1173"/>
      <c r="AX138" s="12"/>
      <c r="AY138" s="12"/>
      <c r="AZ138" s="12"/>
      <c r="BA138" s="12"/>
      <c r="BB138" s="12"/>
      <c r="BC138" s="12"/>
      <c r="BD138" s="12"/>
      <c r="BE138" s="12"/>
      <c r="BF138" s="12"/>
      <c r="BG138" s="12"/>
      <c r="BH138" s="12"/>
      <c r="BI138" s="12"/>
      <c r="BJ138" s="12"/>
      <c r="BK138" s="12"/>
      <c r="BL138" s="12"/>
      <c r="BM138" s="12"/>
      <c r="BN138" s="12"/>
      <c r="BO138" s="12"/>
      <c r="BP138" s="12"/>
    </row>
    <row r="139" spans="1:68" x14ac:dyDescent="0.2">
      <c r="A139" s="12"/>
      <c r="B139" s="40"/>
      <c r="C139" s="40"/>
      <c r="D139" s="40"/>
      <c r="E139" s="12"/>
      <c r="F139" s="12"/>
      <c r="G139" s="41"/>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X139" s="12"/>
      <c r="AY139" s="12"/>
      <c r="AZ139" s="12"/>
      <c r="BA139" s="12"/>
      <c r="BB139" s="12"/>
      <c r="BC139" s="12"/>
      <c r="BD139" s="12"/>
      <c r="BE139" s="12"/>
      <c r="BF139" s="12"/>
      <c r="BG139" s="12"/>
      <c r="BH139" s="12"/>
      <c r="BI139" s="12"/>
      <c r="BJ139" s="12"/>
      <c r="BK139" s="12"/>
      <c r="BL139" s="12"/>
      <c r="BM139" s="12"/>
      <c r="BN139" s="12"/>
      <c r="BO139" s="12"/>
      <c r="BP139" s="12"/>
    </row>
    <row r="140" spans="1:68" x14ac:dyDescent="0.2">
      <c r="A140" s="1186"/>
      <c r="B140" s="1186"/>
      <c r="C140" s="1186"/>
      <c r="D140" s="1186"/>
      <c r="E140" s="1186"/>
      <c r="F140" s="1186"/>
      <c r="G140" s="1186"/>
      <c r="H140" s="1174" t="s">
        <v>122</v>
      </c>
      <c r="I140" s="1174"/>
      <c r="J140" s="1174"/>
      <c r="K140" s="1174"/>
      <c r="L140" s="1174"/>
      <c r="M140" s="1174"/>
      <c r="N140" s="1174"/>
      <c r="O140" s="1174"/>
      <c r="P140" s="1174"/>
      <c r="Q140" s="1174"/>
      <c r="R140" s="1174"/>
      <c r="S140" s="1174"/>
      <c r="T140" s="1174"/>
      <c r="U140" s="1174"/>
      <c r="V140" s="1174"/>
      <c r="W140" s="1174"/>
      <c r="X140" s="1174"/>
      <c r="Y140" s="1174"/>
      <c r="Z140" s="1174"/>
      <c r="AA140" s="1174"/>
      <c r="AB140" s="1174" t="s">
        <v>155</v>
      </c>
      <c r="AC140" s="1174"/>
      <c r="AD140" s="1174"/>
      <c r="AE140" s="1174"/>
      <c r="AF140" s="1174"/>
      <c r="AG140" s="1174"/>
      <c r="AH140" s="1174"/>
      <c r="AI140" s="1174"/>
      <c r="AJ140" s="1174"/>
      <c r="AK140" s="1174"/>
      <c r="AL140" s="1174"/>
      <c r="AM140" s="1174"/>
      <c r="AN140" s="1174"/>
      <c r="AO140" s="1174"/>
      <c r="AP140" s="1174"/>
      <c r="AQ140" s="1174"/>
      <c r="AR140" s="1174"/>
      <c r="AS140" s="1174"/>
      <c r="AT140" s="1174"/>
      <c r="AU140" s="1174"/>
      <c r="AV140" s="1174" t="s">
        <v>175</v>
      </c>
      <c r="AW140" s="1187" t="s">
        <v>123</v>
      </c>
      <c r="AX140" s="12"/>
      <c r="AY140" s="12"/>
      <c r="AZ140" s="12"/>
      <c r="BA140" s="12"/>
      <c r="BB140" s="12"/>
      <c r="BC140" s="12"/>
      <c r="BD140" s="12"/>
      <c r="BE140" s="12"/>
      <c r="BF140" s="12"/>
      <c r="BG140" s="12"/>
      <c r="BH140" s="12"/>
      <c r="BI140" s="12"/>
      <c r="BJ140" s="12"/>
      <c r="BK140" s="12"/>
      <c r="BL140" s="12"/>
      <c r="BM140" s="12"/>
      <c r="BN140" s="12"/>
      <c r="BO140" s="12"/>
      <c r="BP140" s="12"/>
    </row>
    <row r="141" spans="1:68" x14ac:dyDescent="0.2">
      <c r="A141" s="1186"/>
      <c r="B141" s="1186"/>
      <c r="C141" s="1186"/>
      <c r="D141" s="1186"/>
      <c r="E141" s="1186"/>
      <c r="F141" s="1186"/>
      <c r="G141" s="1186"/>
      <c r="H141" s="1175" t="s">
        <v>151</v>
      </c>
      <c r="I141" s="1175"/>
      <c r="J141" s="1175"/>
      <c r="K141" s="1175"/>
      <c r="L141" s="1175"/>
      <c r="M141" s="1175" t="s">
        <v>152</v>
      </c>
      <c r="N141" s="1175"/>
      <c r="O141" s="1175"/>
      <c r="P141" s="1175"/>
      <c r="Q141" s="1175"/>
      <c r="R141" s="1175" t="s">
        <v>153</v>
      </c>
      <c r="S141" s="1175"/>
      <c r="T141" s="1175"/>
      <c r="U141" s="1175"/>
      <c r="V141" s="1175"/>
      <c r="W141" s="1175" t="s">
        <v>154</v>
      </c>
      <c r="X141" s="1175"/>
      <c r="Y141" s="1175"/>
      <c r="Z141" s="1175"/>
      <c r="AA141" s="1175"/>
      <c r="AB141" s="1175" t="s">
        <v>151</v>
      </c>
      <c r="AC141" s="1175"/>
      <c r="AD141" s="1175"/>
      <c r="AE141" s="1175"/>
      <c r="AF141" s="1175"/>
      <c r="AG141" s="1175" t="s">
        <v>152</v>
      </c>
      <c r="AH141" s="1175"/>
      <c r="AI141" s="1175"/>
      <c r="AJ141" s="1175"/>
      <c r="AK141" s="1175"/>
      <c r="AL141" s="1175" t="s">
        <v>153</v>
      </c>
      <c r="AM141" s="1175"/>
      <c r="AN141" s="1175"/>
      <c r="AO141" s="1175"/>
      <c r="AP141" s="1175"/>
      <c r="AQ141" s="1175" t="s">
        <v>154</v>
      </c>
      <c r="AR141" s="1175"/>
      <c r="AS141" s="1175"/>
      <c r="AT141" s="1175"/>
      <c r="AU141" s="1175"/>
      <c r="AV141" s="1174"/>
      <c r="AW141" s="1187"/>
      <c r="AX141" s="12"/>
      <c r="AY141" s="12"/>
      <c r="AZ141" s="12"/>
      <c r="BA141" s="12"/>
      <c r="BB141" s="12"/>
      <c r="BC141" s="12"/>
      <c r="BD141" s="12"/>
      <c r="BE141" s="12"/>
      <c r="BF141" s="12"/>
      <c r="BG141" s="12"/>
      <c r="BH141" s="12"/>
      <c r="BI141" s="12"/>
      <c r="BJ141" s="12"/>
      <c r="BK141" s="12"/>
      <c r="BL141" s="12"/>
      <c r="BM141" s="12"/>
      <c r="BN141" s="12"/>
      <c r="BO141" s="12"/>
      <c r="BP141" s="12"/>
    </row>
    <row r="142" spans="1:68" x14ac:dyDescent="0.2">
      <c r="A142" s="1174" t="s">
        <v>1</v>
      </c>
      <c r="B142" s="1187" t="s">
        <v>124</v>
      </c>
      <c r="C142" s="1187"/>
      <c r="D142" s="1187"/>
      <c r="E142" s="1187" t="s">
        <v>206</v>
      </c>
      <c r="F142" s="1187" t="s">
        <v>207</v>
      </c>
      <c r="G142" s="1188" t="s">
        <v>125</v>
      </c>
      <c r="H142" s="13" t="s">
        <v>126</v>
      </c>
      <c r="I142" s="13" t="s">
        <v>127</v>
      </c>
      <c r="J142" s="13" t="s">
        <v>128</v>
      </c>
      <c r="K142" s="13" t="s">
        <v>129</v>
      </c>
      <c r="L142" s="13" t="s">
        <v>130</v>
      </c>
      <c r="M142" s="13" t="s">
        <v>126</v>
      </c>
      <c r="N142" s="13" t="s">
        <v>127</v>
      </c>
      <c r="O142" s="13" t="s">
        <v>128</v>
      </c>
      <c r="P142" s="13" t="s">
        <v>129</v>
      </c>
      <c r="Q142" s="13" t="s">
        <v>130</v>
      </c>
      <c r="R142" s="13" t="s">
        <v>126</v>
      </c>
      <c r="S142" s="13" t="s">
        <v>127</v>
      </c>
      <c r="T142" s="13" t="s">
        <v>128</v>
      </c>
      <c r="U142" s="13" t="s">
        <v>129</v>
      </c>
      <c r="V142" s="13" t="s">
        <v>130</v>
      </c>
      <c r="W142" s="13" t="s">
        <v>126</v>
      </c>
      <c r="X142" s="13" t="s">
        <v>127</v>
      </c>
      <c r="Y142" s="13" t="s">
        <v>128</v>
      </c>
      <c r="Z142" s="13" t="s">
        <v>129</v>
      </c>
      <c r="AA142" s="13" t="s">
        <v>130</v>
      </c>
      <c r="AB142" s="13" t="s">
        <v>126</v>
      </c>
      <c r="AC142" s="13" t="s">
        <v>127</v>
      </c>
      <c r="AD142" s="13" t="s">
        <v>128</v>
      </c>
      <c r="AE142" s="13" t="s">
        <v>129</v>
      </c>
      <c r="AF142" s="13" t="s">
        <v>130</v>
      </c>
      <c r="AG142" s="13" t="s">
        <v>126</v>
      </c>
      <c r="AH142" s="13" t="s">
        <v>127</v>
      </c>
      <c r="AI142" s="13" t="s">
        <v>128</v>
      </c>
      <c r="AJ142" s="13" t="s">
        <v>129</v>
      </c>
      <c r="AK142" s="13" t="s">
        <v>130</v>
      </c>
      <c r="AL142" s="13" t="s">
        <v>126</v>
      </c>
      <c r="AM142" s="13" t="s">
        <v>127</v>
      </c>
      <c r="AN142" s="13" t="s">
        <v>128</v>
      </c>
      <c r="AO142" s="13" t="s">
        <v>129</v>
      </c>
      <c r="AP142" s="13" t="s">
        <v>130</v>
      </c>
      <c r="AQ142" s="13" t="s">
        <v>126</v>
      </c>
      <c r="AR142" s="13" t="s">
        <v>127</v>
      </c>
      <c r="AS142" s="13" t="s">
        <v>128</v>
      </c>
      <c r="AT142" s="13" t="s">
        <v>129</v>
      </c>
      <c r="AU142" s="13" t="s">
        <v>130</v>
      </c>
      <c r="AV142" s="1174"/>
      <c r="AW142" s="1187"/>
      <c r="AX142" s="12"/>
      <c r="AY142" s="12"/>
      <c r="AZ142" s="12"/>
      <c r="BA142" s="12"/>
      <c r="BB142" s="12"/>
      <c r="BC142" s="12"/>
      <c r="BD142" s="12"/>
      <c r="BE142" s="12"/>
      <c r="BF142" s="12"/>
      <c r="BG142" s="12"/>
      <c r="BH142" s="12"/>
      <c r="BI142" s="12"/>
      <c r="BJ142" s="12"/>
      <c r="BK142" s="12"/>
      <c r="BL142" s="12"/>
      <c r="BM142" s="12"/>
      <c r="BN142" s="12"/>
      <c r="BO142" s="12"/>
      <c r="BP142" s="12"/>
    </row>
    <row r="143" spans="1:68" ht="48.75" customHeight="1" x14ac:dyDescent="0.2">
      <c r="A143" s="1174"/>
      <c r="B143" s="1187"/>
      <c r="C143" s="1187"/>
      <c r="D143" s="1187"/>
      <c r="E143" s="1187"/>
      <c r="F143" s="1187"/>
      <c r="G143" s="1188"/>
      <c r="H143" s="14"/>
      <c r="I143" s="15"/>
      <c r="J143" s="16"/>
      <c r="K143" s="15"/>
      <c r="L143" s="15"/>
      <c r="M143" s="14"/>
      <c r="N143" s="15"/>
      <c r="O143" s="16"/>
      <c r="P143" s="15"/>
      <c r="Q143" s="15"/>
      <c r="R143" s="14"/>
      <c r="S143" s="15"/>
      <c r="T143" s="16"/>
      <c r="U143" s="15"/>
      <c r="V143" s="15"/>
      <c r="W143" s="14"/>
      <c r="X143" s="15"/>
      <c r="Y143" s="16"/>
      <c r="Z143" s="15"/>
      <c r="AA143" s="15"/>
      <c r="AB143" s="14"/>
      <c r="AC143" s="15"/>
      <c r="AD143" s="16"/>
      <c r="AE143" s="15"/>
      <c r="AF143" s="15"/>
      <c r="AG143" s="14"/>
      <c r="AH143" s="15"/>
      <c r="AI143" s="16"/>
      <c r="AJ143" s="15"/>
      <c r="AK143" s="15"/>
      <c r="AL143" s="14"/>
      <c r="AM143" s="15"/>
      <c r="AN143" s="16"/>
      <c r="AO143" s="15"/>
      <c r="AP143" s="15"/>
      <c r="AQ143" s="14"/>
      <c r="AR143" s="15"/>
      <c r="AS143" s="16"/>
      <c r="AT143" s="15"/>
      <c r="AU143" s="15"/>
      <c r="AV143" s="1174"/>
      <c r="AW143" s="1187"/>
      <c r="AX143" s="12"/>
      <c r="AY143" s="12"/>
      <c r="AZ143" s="12"/>
      <c r="BA143" s="12"/>
      <c r="BB143" s="12"/>
      <c r="BC143" s="12"/>
      <c r="BD143" s="12"/>
      <c r="BE143" s="12"/>
      <c r="BF143" s="12"/>
      <c r="BG143" s="12"/>
      <c r="BH143" s="12"/>
      <c r="BI143" s="12"/>
      <c r="BJ143" s="12"/>
      <c r="BK143" s="12"/>
      <c r="BL143" s="12"/>
      <c r="BM143" s="12"/>
      <c r="BN143" s="12"/>
      <c r="BO143" s="12"/>
      <c r="BP143" s="12"/>
    </row>
    <row r="144" spans="1:68" ht="23.25" customHeight="1" x14ac:dyDescent="0.2">
      <c r="A144" s="1174">
        <v>1</v>
      </c>
      <c r="B144" s="1177" t="s">
        <v>274</v>
      </c>
      <c r="C144" s="1177"/>
      <c r="D144" s="1177"/>
      <c r="E144" s="1178">
        <f>COUNTIF(H144:AU144,"x")*6</f>
        <v>240</v>
      </c>
      <c r="F144" s="1179">
        <f>(SUM(H145:AU145))*6</f>
        <v>1920</v>
      </c>
      <c r="G144" s="1180">
        <f>F144/$F$156</f>
        <v>0.31746031746031744</v>
      </c>
      <c r="H144" s="19" t="s">
        <v>209</v>
      </c>
      <c r="I144" s="19" t="s">
        <v>209</v>
      </c>
      <c r="J144" s="19" t="s">
        <v>209</v>
      </c>
      <c r="K144" s="19" t="s">
        <v>209</v>
      </c>
      <c r="L144" s="19" t="s">
        <v>209</v>
      </c>
      <c r="M144" s="19" t="s">
        <v>209</v>
      </c>
      <c r="N144" s="19" t="s">
        <v>209</v>
      </c>
      <c r="O144" s="19" t="s">
        <v>209</v>
      </c>
      <c r="P144" s="19" t="s">
        <v>209</v>
      </c>
      <c r="Q144" s="19" t="s">
        <v>209</v>
      </c>
      <c r="R144" s="19" t="s">
        <v>209</v>
      </c>
      <c r="S144" s="19" t="s">
        <v>209</v>
      </c>
      <c r="T144" s="19" t="s">
        <v>209</v>
      </c>
      <c r="U144" s="19" t="s">
        <v>209</v>
      </c>
      <c r="V144" s="19" t="s">
        <v>209</v>
      </c>
      <c r="W144" s="19" t="s">
        <v>209</v>
      </c>
      <c r="X144" s="19" t="s">
        <v>209</v>
      </c>
      <c r="Y144" s="19" t="s">
        <v>209</v>
      </c>
      <c r="Z144" s="19" t="s">
        <v>209</v>
      </c>
      <c r="AA144" s="19" t="s">
        <v>209</v>
      </c>
      <c r="AB144" s="19" t="s">
        <v>209</v>
      </c>
      <c r="AC144" s="19" t="s">
        <v>209</v>
      </c>
      <c r="AD144" s="19" t="s">
        <v>209</v>
      </c>
      <c r="AE144" s="19" t="s">
        <v>209</v>
      </c>
      <c r="AF144" s="19" t="s">
        <v>209</v>
      </c>
      <c r="AG144" s="19" t="s">
        <v>209</v>
      </c>
      <c r="AH144" s="19" t="s">
        <v>209</v>
      </c>
      <c r="AI144" s="19" t="s">
        <v>209</v>
      </c>
      <c r="AJ144" s="19" t="s">
        <v>209</v>
      </c>
      <c r="AK144" s="19" t="s">
        <v>209</v>
      </c>
      <c r="AL144" s="19" t="s">
        <v>209</v>
      </c>
      <c r="AM144" s="19" t="s">
        <v>209</v>
      </c>
      <c r="AN144" s="19" t="s">
        <v>209</v>
      </c>
      <c r="AO144" s="19" t="s">
        <v>209</v>
      </c>
      <c r="AP144" s="19" t="s">
        <v>209</v>
      </c>
      <c r="AQ144" s="19" t="s">
        <v>209</v>
      </c>
      <c r="AR144" s="19" t="s">
        <v>209</v>
      </c>
      <c r="AS144" s="19" t="s">
        <v>209</v>
      </c>
      <c r="AT144" s="19" t="s">
        <v>209</v>
      </c>
      <c r="AU144" s="19" t="s">
        <v>209</v>
      </c>
      <c r="AV144" s="1189" t="s">
        <v>275</v>
      </c>
      <c r="AW144" s="1189" t="s">
        <v>140</v>
      </c>
      <c r="AX144" s="12"/>
      <c r="AY144" s="12"/>
      <c r="AZ144" s="12"/>
      <c r="BA144" s="12"/>
      <c r="BB144" s="12"/>
      <c r="BC144" s="12"/>
      <c r="BD144" s="12"/>
      <c r="BE144" s="12"/>
      <c r="BF144" s="12"/>
      <c r="BG144" s="12"/>
      <c r="BH144" s="12"/>
      <c r="BI144" s="12"/>
      <c r="BJ144" s="12"/>
      <c r="BK144" s="12"/>
      <c r="BL144" s="12"/>
      <c r="BM144" s="12"/>
      <c r="BN144" s="12"/>
      <c r="BO144" s="12"/>
      <c r="BP144" s="12"/>
    </row>
    <row r="145" spans="1:68" ht="23.25" customHeight="1" x14ac:dyDescent="0.2">
      <c r="A145" s="1174"/>
      <c r="B145" s="1177"/>
      <c r="C145" s="1177"/>
      <c r="D145" s="1177"/>
      <c r="E145" s="1178"/>
      <c r="F145" s="1179"/>
      <c r="G145" s="1180"/>
      <c r="H145" s="18">
        <v>8</v>
      </c>
      <c r="I145" s="18">
        <v>8</v>
      </c>
      <c r="J145" s="18">
        <v>8</v>
      </c>
      <c r="K145" s="18">
        <v>8</v>
      </c>
      <c r="L145" s="18">
        <v>8</v>
      </c>
      <c r="M145" s="18">
        <v>8</v>
      </c>
      <c r="N145" s="18">
        <v>8</v>
      </c>
      <c r="O145" s="18">
        <v>8</v>
      </c>
      <c r="P145" s="18">
        <v>8</v>
      </c>
      <c r="Q145" s="18">
        <v>8</v>
      </c>
      <c r="R145" s="18">
        <v>8</v>
      </c>
      <c r="S145" s="18">
        <v>8</v>
      </c>
      <c r="T145" s="18">
        <v>8</v>
      </c>
      <c r="U145" s="18">
        <v>8</v>
      </c>
      <c r="V145" s="18">
        <v>8</v>
      </c>
      <c r="W145" s="18">
        <v>8</v>
      </c>
      <c r="X145" s="18">
        <v>8</v>
      </c>
      <c r="Y145" s="18">
        <v>8</v>
      </c>
      <c r="Z145" s="18">
        <v>8</v>
      </c>
      <c r="AA145" s="18">
        <v>8</v>
      </c>
      <c r="AB145" s="18">
        <v>8</v>
      </c>
      <c r="AC145" s="18">
        <v>8</v>
      </c>
      <c r="AD145" s="18">
        <v>8</v>
      </c>
      <c r="AE145" s="18">
        <v>8</v>
      </c>
      <c r="AF145" s="18">
        <v>8</v>
      </c>
      <c r="AG145" s="18">
        <v>8</v>
      </c>
      <c r="AH145" s="18">
        <v>8</v>
      </c>
      <c r="AI145" s="18">
        <v>8</v>
      </c>
      <c r="AJ145" s="18">
        <v>8</v>
      </c>
      <c r="AK145" s="18">
        <v>8</v>
      </c>
      <c r="AL145" s="18">
        <v>8</v>
      </c>
      <c r="AM145" s="18">
        <v>8</v>
      </c>
      <c r="AN145" s="18">
        <v>8</v>
      </c>
      <c r="AO145" s="18">
        <v>8</v>
      </c>
      <c r="AP145" s="18">
        <v>8</v>
      </c>
      <c r="AQ145" s="18">
        <v>8</v>
      </c>
      <c r="AR145" s="18">
        <v>8</v>
      </c>
      <c r="AS145" s="18">
        <v>8</v>
      </c>
      <c r="AT145" s="18">
        <v>8</v>
      </c>
      <c r="AU145" s="18">
        <v>8</v>
      </c>
      <c r="AV145" s="1189"/>
      <c r="AW145" s="1189"/>
      <c r="AX145" s="12"/>
      <c r="AY145" s="12"/>
      <c r="AZ145" s="12"/>
      <c r="BA145" s="12"/>
      <c r="BB145" s="12"/>
      <c r="BC145" s="12"/>
      <c r="BD145" s="12"/>
      <c r="BE145" s="12"/>
      <c r="BF145" s="12"/>
      <c r="BG145" s="12"/>
      <c r="BH145" s="12"/>
      <c r="BI145" s="12"/>
      <c r="BJ145" s="12"/>
      <c r="BK145" s="12"/>
      <c r="BL145" s="12"/>
      <c r="BM145" s="12"/>
      <c r="BN145" s="12"/>
      <c r="BO145" s="12"/>
      <c r="BP145" s="12"/>
    </row>
    <row r="146" spans="1:68" ht="23.25" customHeight="1" x14ac:dyDescent="0.2">
      <c r="A146" s="1174">
        <v>2</v>
      </c>
      <c r="B146" s="1177" t="s">
        <v>276</v>
      </c>
      <c r="C146" s="1177"/>
      <c r="D146" s="1177"/>
      <c r="E146" s="1178">
        <f>COUNTIF(H146:AU146,"x")*6</f>
        <v>240</v>
      </c>
      <c r="F146" s="1179">
        <f>(SUM(H147:AU147))*6</f>
        <v>960</v>
      </c>
      <c r="G146" s="1180">
        <f>F146/$F$156</f>
        <v>0.15873015873015872</v>
      </c>
      <c r="H146" s="19" t="s">
        <v>209</v>
      </c>
      <c r="I146" s="19" t="s">
        <v>209</v>
      </c>
      <c r="J146" s="19" t="s">
        <v>209</v>
      </c>
      <c r="K146" s="19" t="s">
        <v>209</v>
      </c>
      <c r="L146" s="19" t="s">
        <v>209</v>
      </c>
      <c r="M146" s="19" t="s">
        <v>209</v>
      </c>
      <c r="N146" s="19" t="s">
        <v>209</v>
      </c>
      <c r="O146" s="19" t="s">
        <v>209</v>
      </c>
      <c r="P146" s="19" t="s">
        <v>209</v>
      </c>
      <c r="Q146" s="19" t="s">
        <v>209</v>
      </c>
      <c r="R146" s="19" t="s">
        <v>209</v>
      </c>
      <c r="S146" s="19" t="s">
        <v>209</v>
      </c>
      <c r="T146" s="19" t="s">
        <v>209</v>
      </c>
      <c r="U146" s="19" t="s">
        <v>209</v>
      </c>
      <c r="V146" s="19" t="s">
        <v>209</v>
      </c>
      <c r="W146" s="19" t="s">
        <v>209</v>
      </c>
      <c r="X146" s="19" t="s">
        <v>209</v>
      </c>
      <c r="Y146" s="19" t="s">
        <v>209</v>
      </c>
      <c r="Z146" s="19" t="s">
        <v>209</v>
      </c>
      <c r="AA146" s="19" t="s">
        <v>209</v>
      </c>
      <c r="AB146" s="19" t="s">
        <v>209</v>
      </c>
      <c r="AC146" s="19" t="s">
        <v>209</v>
      </c>
      <c r="AD146" s="19" t="s">
        <v>209</v>
      </c>
      <c r="AE146" s="19" t="s">
        <v>209</v>
      </c>
      <c r="AF146" s="19" t="s">
        <v>209</v>
      </c>
      <c r="AG146" s="19" t="s">
        <v>209</v>
      </c>
      <c r="AH146" s="19" t="s">
        <v>209</v>
      </c>
      <c r="AI146" s="19" t="s">
        <v>209</v>
      </c>
      <c r="AJ146" s="19" t="s">
        <v>209</v>
      </c>
      <c r="AK146" s="19" t="s">
        <v>209</v>
      </c>
      <c r="AL146" s="19" t="s">
        <v>209</v>
      </c>
      <c r="AM146" s="19" t="s">
        <v>209</v>
      </c>
      <c r="AN146" s="19" t="s">
        <v>209</v>
      </c>
      <c r="AO146" s="19" t="s">
        <v>209</v>
      </c>
      <c r="AP146" s="19" t="s">
        <v>209</v>
      </c>
      <c r="AQ146" s="19" t="s">
        <v>209</v>
      </c>
      <c r="AR146" s="19" t="s">
        <v>209</v>
      </c>
      <c r="AS146" s="19" t="s">
        <v>209</v>
      </c>
      <c r="AT146" s="19" t="s">
        <v>209</v>
      </c>
      <c r="AU146" s="19" t="s">
        <v>209</v>
      </c>
      <c r="AV146" s="1189" t="s">
        <v>277</v>
      </c>
      <c r="AW146" s="1189" t="s">
        <v>278</v>
      </c>
      <c r="AX146" s="12"/>
      <c r="AY146" s="12"/>
      <c r="AZ146" s="12"/>
      <c r="BA146" s="12"/>
      <c r="BB146" s="12"/>
      <c r="BC146" s="12"/>
      <c r="BD146" s="12"/>
      <c r="BE146" s="12"/>
      <c r="BF146" s="12"/>
      <c r="BG146" s="12"/>
      <c r="BH146" s="12"/>
      <c r="BI146" s="12"/>
      <c r="BJ146" s="12"/>
      <c r="BK146" s="12"/>
      <c r="BL146" s="12"/>
      <c r="BM146" s="12"/>
      <c r="BN146" s="12"/>
      <c r="BO146" s="12"/>
      <c r="BP146" s="12"/>
    </row>
    <row r="147" spans="1:68" ht="23.25" customHeight="1" x14ac:dyDescent="0.2">
      <c r="A147" s="1174"/>
      <c r="B147" s="1177"/>
      <c r="C147" s="1177"/>
      <c r="D147" s="1177"/>
      <c r="E147" s="1178"/>
      <c r="F147" s="1179"/>
      <c r="G147" s="1180"/>
      <c r="H147" s="18">
        <v>4</v>
      </c>
      <c r="I147" s="18">
        <v>4</v>
      </c>
      <c r="J147" s="18">
        <v>4</v>
      </c>
      <c r="K147" s="18">
        <v>4</v>
      </c>
      <c r="L147" s="18">
        <v>4</v>
      </c>
      <c r="M147" s="18">
        <v>4</v>
      </c>
      <c r="N147" s="18">
        <v>4</v>
      </c>
      <c r="O147" s="18">
        <v>4</v>
      </c>
      <c r="P147" s="18">
        <v>4</v>
      </c>
      <c r="Q147" s="18">
        <v>4</v>
      </c>
      <c r="R147" s="18">
        <v>4</v>
      </c>
      <c r="S147" s="18">
        <v>4</v>
      </c>
      <c r="T147" s="18">
        <v>4</v>
      </c>
      <c r="U147" s="18">
        <v>4</v>
      </c>
      <c r="V147" s="18">
        <v>4</v>
      </c>
      <c r="W147" s="18">
        <v>4</v>
      </c>
      <c r="X147" s="18">
        <v>4</v>
      </c>
      <c r="Y147" s="18">
        <v>4</v>
      </c>
      <c r="Z147" s="18">
        <v>4</v>
      </c>
      <c r="AA147" s="18">
        <v>4</v>
      </c>
      <c r="AB147" s="18">
        <v>4</v>
      </c>
      <c r="AC147" s="18">
        <v>4</v>
      </c>
      <c r="AD147" s="18">
        <v>4</v>
      </c>
      <c r="AE147" s="18">
        <v>4</v>
      </c>
      <c r="AF147" s="18">
        <v>4</v>
      </c>
      <c r="AG147" s="18">
        <v>4</v>
      </c>
      <c r="AH147" s="18">
        <v>4</v>
      </c>
      <c r="AI147" s="18">
        <v>4</v>
      </c>
      <c r="AJ147" s="18">
        <v>4</v>
      </c>
      <c r="AK147" s="18">
        <v>4</v>
      </c>
      <c r="AL147" s="18">
        <v>4</v>
      </c>
      <c r="AM147" s="18">
        <v>4</v>
      </c>
      <c r="AN147" s="18">
        <v>4</v>
      </c>
      <c r="AO147" s="18">
        <v>4</v>
      </c>
      <c r="AP147" s="18">
        <v>4</v>
      </c>
      <c r="AQ147" s="18">
        <v>4</v>
      </c>
      <c r="AR147" s="18">
        <v>4</v>
      </c>
      <c r="AS147" s="18">
        <v>4</v>
      </c>
      <c r="AT147" s="18">
        <v>4</v>
      </c>
      <c r="AU147" s="18">
        <v>4</v>
      </c>
      <c r="AV147" s="1189"/>
      <c r="AW147" s="1189"/>
      <c r="AX147" s="12"/>
      <c r="AY147" s="12"/>
      <c r="AZ147" s="12"/>
      <c r="BA147" s="12"/>
      <c r="BB147" s="12"/>
      <c r="BC147" s="12"/>
      <c r="BD147" s="12"/>
      <c r="BE147" s="12"/>
      <c r="BF147" s="12"/>
      <c r="BG147" s="12"/>
      <c r="BH147" s="12"/>
      <c r="BI147" s="12"/>
      <c r="BJ147" s="12"/>
      <c r="BK147" s="12"/>
      <c r="BL147" s="12"/>
      <c r="BM147" s="12"/>
      <c r="BN147" s="12"/>
      <c r="BO147" s="12"/>
      <c r="BP147" s="12"/>
    </row>
    <row r="148" spans="1:68" ht="23.25" customHeight="1" x14ac:dyDescent="0.2">
      <c r="A148" s="1174">
        <v>3</v>
      </c>
      <c r="B148" s="1177" t="s">
        <v>279</v>
      </c>
      <c r="C148" s="1177"/>
      <c r="D148" s="1177"/>
      <c r="E148" s="1178">
        <f>COUNTIF(H148:AU148,"x")*6</f>
        <v>240</v>
      </c>
      <c r="F148" s="1179">
        <f>(SUM(H149:AU149))*6</f>
        <v>1440</v>
      </c>
      <c r="G148" s="1180">
        <f>F148/$F$156</f>
        <v>0.23809523809523808</v>
      </c>
      <c r="H148" s="19" t="s">
        <v>209</v>
      </c>
      <c r="I148" s="19" t="s">
        <v>209</v>
      </c>
      <c r="J148" s="19" t="s">
        <v>209</v>
      </c>
      <c r="K148" s="19" t="s">
        <v>209</v>
      </c>
      <c r="L148" s="19" t="s">
        <v>209</v>
      </c>
      <c r="M148" s="19" t="s">
        <v>209</v>
      </c>
      <c r="N148" s="19" t="s">
        <v>209</v>
      </c>
      <c r="O148" s="19" t="s">
        <v>209</v>
      </c>
      <c r="P148" s="19" t="s">
        <v>209</v>
      </c>
      <c r="Q148" s="19" t="s">
        <v>209</v>
      </c>
      <c r="R148" s="19" t="s">
        <v>209</v>
      </c>
      <c r="S148" s="19" t="s">
        <v>209</v>
      </c>
      <c r="T148" s="19" t="s">
        <v>209</v>
      </c>
      <c r="U148" s="19" t="s">
        <v>209</v>
      </c>
      <c r="V148" s="19" t="s">
        <v>209</v>
      </c>
      <c r="W148" s="19" t="s">
        <v>209</v>
      </c>
      <c r="X148" s="19" t="s">
        <v>209</v>
      </c>
      <c r="Y148" s="19" t="s">
        <v>209</v>
      </c>
      <c r="Z148" s="19" t="s">
        <v>209</v>
      </c>
      <c r="AA148" s="19" t="s">
        <v>209</v>
      </c>
      <c r="AB148" s="19" t="s">
        <v>209</v>
      </c>
      <c r="AC148" s="19" t="s">
        <v>209</v>
      </c>
      <c r="AD148" s="19" t="s">
        <v>209</v>
      </c>
      <c r="AE148" s="19" t="s">
        <v>209</v>
      </c>
      <c r="AF148" s="19" t="s">
        <v>209</v>
      </c>
      <c r="AG148" s="19" t="s">
        <v>209</v>
      </c>
      <c r="AH148" s="19" t="s">
        <v>209</v>
      </c>
      <c r="AI148" s="19" t="s">
        <v>209</v>
      </c>
      <c r="AJ148" s="19" t="s">
        <v>209</v>
      </c>
      <c r="AK148" s="19" t="s">
        <v>209</v>
      </c>
      <c r="AL148" s="19" t="s">
        <v>209</v>
      </c>
      <c r="AM148" s="19" t="s">
        <v>209</v>
      </c>
      <c r="AN148" s="19" t="s">
        <v>209</v>
      </c>
      <c r="AO148" s="19" t="s">
        <v>209</v>
      </c>
      <c r="AP148" s="19" t="s">
        <v>209</v>
      </c>
      <c r="AQ148" s="19" t="s">
        <v>209</v>
      </c>
      <c r="AR148" s="19" t="s">
        <v>209</v>
      </c>
      <c r="AS148" s="19" t="s">
        <v>209</v>
      </c>
      <c r="AT148" s="19" t="s">
        <v>209</v>
      </c>
      <c r="AU148" s="19" t="s">
        <v>209</v>
      </c>
      <c r="AV148" s="1189" t="s">
        <v>275</v>
      </c>
      <c r="AW148" s="1189" t="s">
        <v>280</v>
      </c>
      <c r="AX148" s="12"/>
      <c r="AY148" s="12"/>
      <c r="AZ148" s="12"/>
      <c r="BA148" s="12"/>
      <c r="BB148" s="12"/>
      <c r="BC148" s="12"/>
      <c r="BD148" s="12"/>
      <c r="BE148" s="12"/>
      <c r="BF148" s="12"/>
      <c r="BG148" s="12"/>
      <c r="BH148" s="12"/>
      <c r="BI148" s="12"/>
      <c r="BJ148" s="12"/>
      <c r="BK148" s="12"/>
      <c r="BL148" s="12"/>
      <c r="BM148" s="12"/>
      <c r="BN148" s="12"/>
      <c r="BO148" s="12"/>
      <c r="BP148" s="12"/>
    </row>
    <row r="149" spans="1:68" ht="23.25" customHeight="1" x14ac:dyDescent="0.2">
      <c r="A149" s="1174"/>
      <c r="B149" s="1177"/>
      <c r="C149" s="1177"/>
      <c r="D149" s="1177"/>
      <c r="E149" s="1178"/>
      <c r="F149" s="1179"/>
      <c r="G149" s="1180"/>
      <c r="H149" s="18">
        <v>6</v>
      </c>
      <c r="I149" s="18">
        <v>6</v>
      </c>
      <c r="J149" s="18">
        <v>6</v>
      </c>
      <c r="K149" s="18">
        <v>6</v>
      </c>
      <c r="L149" s="18">
        <v>6</v>
      </c>
      <c r="M149" s="18">
        <v>6</v>
      </c>
      <c r="N149" s="18">
        <v>6</v>
      </c>
      <c r="O149" s="18">
        <v>6</v>
      </c>
      <c r="P149" s="18">
        <v>6</v>
      </c>
      <c r="Q149" s="18">
        <v>6</v>
      </c>
      <c r="R149" s="18">
        <v>6</v>
      </c>
      <c r="S149" s="18">
        <v>6</v>
      </c>
      <c r="T149" s="18">
        <v>6</v>
      </c>
      <c r="U149" s="18">
        <v>6</v>
      </c>
      <c r="V149" s="18">
        <v>6</v>
      </c>
      <c r="W149" s="18">
        <v>6</v>
      </c>
      <c r="X149" s="18">
        <v>6</v>
      </c>
      <c r="Y149" s="18">
        <v>6</v>
      </c>
      <c r="Z149" s="18">
        <v>6</v>
      </c>
      <c r="AA149" s="18">
        <v>6</v>
      </c>
      <c r="AB149" s="18">
        <v>6</v>
      </c>
      <c r="AC149" s="18">
        <v>6</v>
      </c>
      <c r="AD149" s="18">
        <v>6</v>
      </c>
      <c r="AE149" s="18">
        <v>6</v>
      </c>
      <c r="AF149" s="18">
        <v>6</v>
      </c>
      <c r="AG149" s="18">
        <v>6</v>
      </c>
      <c r="AH149" s="18">
        <v>6</v>
      </c>
      <c r="AI149" s="18">
        <v>6</v>
      </c>
      <c r="AJ149" s="18">
        <v>6</v>
      </c>
      <c r="AK149" s="18">
        <v>6</v>
      </c>
      <c r="AL149" s="18">
        <v>6</v>
      </c>
      <c r="AM149" s="18">
        <v>6</v>
      </c>
      <c r="AN149" s="18">
        <v>6</v>
      </c>
      <c r="AO149" s="18">
        <v>6</v>
      </c>
      <c r="AP149" s="18">
        <v>6</v>
      </c>
      <c r="AQ149" s="18">
        <v>6</v>
      </c>
      <c r="AR149" s="18">
        <v>6</v>
      </c>
      <c r="AS149" s="18">
        <v>6</v>
      </c>
      <c r="AT149" s="18">
        <v>6</v>
      </c>
      <c r="AU149" s="18">
        <v>6</v>
      </c>
      <c r="AV149" s="1189"/>
      <c r="AW149" s="1189"/>
      <c r="AX149" s="12"/>
      <c r="AY149" s="12"/>
      <c r="AZ149" s="12"/>
      <c r="BA149" s="12"/>
      <c r="BB149" s="12"/>
      <c r="BC149" s="12"/>
      <c r="BD149" s="12"/>
      <c r="BE149" s="12"/>
      <c r="BF149" s="12"/>
      <c r="BG149" s="12"/>
      <c r="BH149" s="12"/>
      <c r="BI149" s="12"/>
      <c r="BJ149" s="12"/>
      <c r="BK149" s="12"/>
      <c r="BL149" s="12"/>
      <c r="BM149" s="12"/>
      <c r="BN149" s="12"/>
      <c r="BO149" s="12"/>
      <c r="BP149" s="12"/>
    </row>
    <row r="150" spans="1:68" ht="23.25" customHeight="1" x14ac:dyDescent="0.2">
      <c r="A150" s="1174">
        <v>4</v>
      </c>
      <c r="B150" s="1177" t="s">
        <v>281</v>
      </c>
      <c r="C150" s="1177"/>
      <c r="D150" s="1177"/>
      <c r="E150" s="1178">
        <f>COUNTIF(H150:AU150,"x")*6</f>
        <v>96</v>
      </c>
      <c r="F150" s="1179">
        <f>(SUM(H151:AU151))*6</f>
        <v>288</v>
      </c>
      <c r="G150" s="1180">
        <f>F150/$F$156</f>
        <v>4.7619047619047616E-2</v>
      </c>
      <c r="H150" s="19" t="s">
        <v>209</v>
      </c>
      <c r="I150" s="19" t="s">
        <v>209</v>
      </c>
      <c r="J150" s="19"/>
      <c r="K150" s="19"/>
      <c r="L150" s="19"/>
      <c r="M150" s="19" t="s">
        <v>209</v>
      </c>
      <c r="N150" s="19" t="s">
        <v>209</v>
      </c>
      <c r="O150" s="19"/>
      <c r="P150" s="19"/>
      <c r="Q150" s="19"/>
      <c r="R150" s="19" t="s">
        <v>209</v>
      </c>
      <c r="S150" s="19" t="s">
        <v>209</v>
      </c>
      <c r="T150" s="19"/>
      <c r="U150" s="19"/>
      <c r="V150" s="19"/>
      <c r="W150" s="19" t="s">
        <v>209</v>
      </c>
      <c r="X150" s="19" t="s">
        <v>209</v>
      </c>
      <c r="Y150" s="19"/>
      <c r="Z150" s="19"/>
      <c r="AA150" s="19"/>
      <c r="AB150" s="19" t="s">
        <v>209</v>
      </c>
      <c r="AC150" s="19" t="s">
        <v>209</v>
      </c>
      <c r="AD150" s="19"/>
      <c r="AE150" s="19"/>
      <c r="AF150" s="19"/>
      <c r="AG150" s="19" t="s">
        <v>209</v>
      </c>
      <c r="AH150" s="19" t="s">
        <v>209</v>
      </c>
      <c r="AI150" s="19"/>
      <c r="AJ150" s="19"/>
      <c r="AK150" s="19"/>
      <c r="AL150" s="19" t="s">
        <v>209</v>
      </c>
      <c r="AM150" s="19" t="s">
        <v>209</v>
      </c>
      <c r="AN150" s="19"/>
      <c r="AO150" s="19"/>
      <c r="AP150" s="19"/>
      <c r="AQ150" s="19" t="s">
        <v>209</v>
      </c>
      <c r="AR150" s="19" t="s">
        <v>209</v>
      </c>
      <c r="AS150" s="19"/>
      <c r="AT150" s="19"/>
      <c r="AU150" s="19"/>
      <c r="AV150" s="1189" t="s">
        <v>282</v>
      </c>
      <c r="AW150" s="1189" t="s">
        <v>283</v>
      </c>
      <c r="AX150" s="12"/>
      <c r="AY150" s="12"/>
      <c r="AZ150" s="12"/>
      <c r="BA150" s="12"/>
      <c r="BB150" s="12"/>
      <c r="BC150" s="12"/>
      <c r="BD150" s="12"/>
      <c r="BE150" s="12"/>
      <c r="BF150" s="12"/>
      <c r="BG150" s="12"/>
      <c r="BH150" s="12"/>
      <c r="BI150" s="12"/>
      <c r="BJ150" s="12"/>
      <c r="BK150" s="12"/>
      <c r="BL150" s="12"/>
      <c r="BM150" s="12"/>
      <c r="BN150" s="12"/>
      <c r="BO150" s="12"/>
      <c r="BP150" s="12"/>
    </row>
    <row r="151" spans="1:68" ht="23.25" customHeight="1" x14ac:dyDescent="0.2">
      <c r="A151" s="1174"/>
      <c r="B151" s="1177"/>
      <c r="C151" s="1177"/>
      <c r="D151" s="1177"/>
      <c r="E151" s="1178"/>
      <c r="F151" s="1179"/>
      <c r="G151" s="1180"/>
      <c r="H151" s="18">
        <v>3</v>
      </c>
      <c r="I151" s="18">
        <v>3</v>
      </c>
      <c r="J151" s="18"/>
      <c r="K151" s="18"/>
      <c r="L151" s="18"/>
      <c r="M151" s="18">
        <v>3</v>
      </c>
      <c r="N151" s="18">
        <v>3</v>
      </c>
      <c r="O151" s="18"/>
      <c r="P151" s="18"/>
      <c r="Q151" s="18"/>
      <c r="R151" s="18">
        <v>3</v>
      </c>
      <c r="S151" s="18">
        <v>3</v>
      </c>
      <c r="T151" s="18"/>
      <c r="U151" s="18"/>
      <c r="V151" s="18"/>
      <c r="W151" s="18">
        <v>3</v>
      </c>
      <c r="X151" s="18">
        <v>3</v>
      </c>
      <c r="Y151" s="18"/>
      <c r="Z151" s="18"/>
      <c r="AA151" s="18"/>
      <c r="AB151" s="18">
        <v>3</v>
      </c>
      <c r="AC151" s="18">
        <v>3</v>
      </c>
      <c r="AD151" s="18"/>
      <c r="AE151" s="18"/>
      <c r="AF151" s="18"/>
      <c r="AG151" s="18">
        <v>3</v>
      </c>
      <c r="AH151" s="18">
        <v>3</v>
      </c>
      <c r="AI151" s="18"/>
      <c r="AJ151" s="18"/>
      <c r="AK151" s="18"/>
      <c r="AL151" s="18">
        <v>3</v>
      </c>
      <c r="AM151" s="18">
        <v>3</v>
      </c>
      <c r="AN151" s="18"/>
      <c r="AO151" s="18"/>
      <c r="AP151" s="18"/>
      <c r="AQ151" s="18">
        <v>3</v>
      </c>
      <c r="AR151" s="18">
        <v>3</v>
      </c>
      <c r="AS151" s="18"/>
      <c r="AT151" s="18"/>
      <c r="AU151" s="18"/>
      <c r="AV151" s="1189"/>
      <c r="AW151" s="1189"/>
      <c r="AX151" s="12"/>
      <c r="AY151" s="12"/>
      <c r="AZ151" s="12"/>
      <c r="BA151" s="12"/>
      <c r="BB151" s="12"/>
      <c r="BC151" s="12"/>
      <c r="BD151" s="12"/>
      <c r="BE151" s="12"/>
      <c r="BF151" s="12"/>
      <c r="BG151" s="12"/>
      <c r="BH151" s="12"/>
      <c r="BI151" s="12"/>
      <c r="BJ151" s="12"/>
      <c r="BK151" s="12"/>
      <c r="BL151" s="12"/>
      <c r="BM151" s="12"/>
      <c r="BN151" s="12"/>
      <c r="BO151" s="12"/>
      <c r="BP151" s="12"/>
    </row>
    <row r="152" spans="1:68" ht="23.25" customHeight="1" x14ac:dyDescent="0.2">
      <c r="A152" s="1174">
        <v>5</v>
      </c>
      <c r="B152" s="1177" t="s">
        <v>284</v>
      </c>
      <c r="C152" s="1177"/>
      <c r="D152" s="1177"/>
      <c r="E152" s="1178">
        <f>COUNTIF(H152:AU152,"x")*6</f>
        <v>240</v>
      </c>
      <c r="F152" s="1179">
        <f>(SUM(H153:AU153))*6</f>
        <v>960</v>
      </c>
      <c r="G152" s="1180">
        <f>F152/$F$156</f>
        <v>0.15873015873015872</v>
      </c>
      <c r="H152" s="19" t="s">
        <v>209</v>
      </c>
      <c r="I152" s="19" t="s">
        <v>209</v>
      </c>
      <c r="J152" s="19" t="s">
        <v>209</v>
      </c>
      <c r="K152" s="19" t="s">
        <v>209</v>
      </c>
      <c r="L152" s="19" t="s">
        <v>209</v>
      </c>
      <c r="M152" s="19" t="s">
        <v>209</v>
      </c>
      <c r="N152" s="19" t="s">
        <v>209</v>
      </c>
      <c r="O152" s="19" t="s">
        <v>209</v>
      </c>
      <c r="P152" s="19" t="s">
        <v>209</v>
      </c>
      <c r="Q152" s="19" t="s">
        <v>209</v>
      </c>
      <c r="R152" s="19" t="s">
        <v>209</v>
      </c>
      <c r="S152" s="19" t="s">
        <v>209</v>
      </c>
      <c r="T152" s="19" t="s">
        <v>209</v>
      </c>
      <c r="U152" s="19" t="s">
        <v>209</v>
      </c>
      <c r="V152" s="19" t="s">
        <v>209</v>
      </c>
      <c r="W152" s="19" t="s">
        <v>209</v>
      </c>
      <c r="X152" s="19" t="s">
        <v>209</v>
      </c>
      <c r="Y152" s="19" t="s">
        <v>209</v>
      </c>
      <c r="Z152" s="19" t="s">
        <v>209</v>
      </c>
      <c r="AA152" s="19" t="s">
        <v>209</v>
      </c>
      <c r="AB152" s="19" t="s">
        <v>209</v>
      </c>
      <c r="AC152" s="19" t="s">
        <v>209</v>
      </c>
      <c r="AD152" s="19" t="s">
        <v>209</v>
      </c>
      <c r="AE152" s="19" t="s">
        <v>209</v>
      </c>
      <c r="AF152" s="19" t="s">
        <v>209</v>
      </c>
      <c r="AG152" s="19" t="s">
        <v>209</v>
      </c>
      <c r="AH152" s="19" t="s">
        <v>209</v>
      </c>
      <c r="AI152" s="19" t="s">
        <v>209</v>
      </c>
      <c r="AJ152" s="19" t="s">
        <v>209</v>
      </c>
      <c r="AK152" s="19" t="s">
        <v>209</v>
      </c>
      <c r="AL152" s="19" t="s">
        <v>209</v>
      </c>
      <c r="AM152" s="19" t="s">
        <v>209</v>
      </c>
      <c r="AN152" s="19" t="s">
        <v>209</v>
      </c>
      <c r="AO152" s="19" t="s">
        <v>209</v>
      </c>
      <c r="AP152" s="19" t="s">
        <v>209</v>
      </c>
      <c r="AQ152" s="19" t="s">
        <v>209</v>
      </c>
      <c r="AR152" s="19" t="s">
        <v>209</v>
      </c>
      <c r="AS152" s="19" t="s">
        <v>209</v>
      </c>
      <c r="AT152" s="19" t="s">
        <v>209</v>
      </c>
      <c r="AU152" s="19" t="s">
        <v>209</v>
      </c>
      <c r="AV152" s="1189" t="s">
        <v>282</v>
      </c>
      <c r="AW152" s="1189" t="s">
        <v>285</v>
      </c>
      <c r="AX152" s="12"/>
      <c r="AY152" s="12"/>
      <c r="AZ152" s="12"/>
      <c r="BA152" s="12"/>
      <c r="BB152" s="12"/>
      <c r="BC152" s="12"/>
      <c r="BD152" s="12"/>
      <c r="BE152" s="12"/>
      <c r="BF152" s="12"/>
      <c r="BG152" s="12"/>
      <c r="BH152" s="12"/>
      <c r="BI152" s="12"/>
      <c r="BJ152" s="12"/>
      <c r="BK152" s="12"/>
      <c r="BL152" s="12"/>
      <c r="BM152" s="12"/>
      <c r="BN152" s="12"/>
      <c r="BO152" s="12"/>
      <c r="BP152" s="12"/>
    </row>
    <row r="153" spans="1:68" ht="23.25" customHeight="1" x14ac:dyDescent="0.2">
      <c r="A153" s="1174"/>
      <c r="B153" s="1177"/>
      <c r="C153" s="1177"/>
      <c r="D153" s="1177"/>
      <c r="E153" s="1178"/>
      <c r="F153" s="1179"/>
      <c r="G153" s="1180"/>
      <c r="H153" s="18">
        <v>4</v>
      </c>
      <c r="I153" s="18">
        <v>4</v>
      </c>
      <c r="J153" s="18">
        <v>4</v>
      </c>
      <c r="K153" s="18">
        <v>4</v>
      </c>
      <c r="L153" s="18">
        <v>4</v>
      </c>
      <c r="M153" s="18">
        <v>4</v>
      </c>
      <c r="N153" s="18">
        <v>4</v>
      </c>
      <c r="O153" s="18">
        <v>4</v>
      </c>
      <c r="P153" s="18">
        <v>4</v>
      </c>
      <c r="Q153" s="18">
        <v>4</v>
      </c>
      <c r="R153" s="18">
        <v>4</v>
      </c>
      <c r="S153" s="18">
        <v>4</v>
      </c>
      <c r="T153" s="18">
        <v>4</v>
      </c>
      <c r="U153" s="18">
        <v>4</v>
      </c>
      <c r="V153" s="18">
        <v>4</v>
      </c>
      <c r="W153" s="18">
        <v>4</v>
      </c>
      <c r="X153" s="18">
        <v>4</v>
      </c>
      <c r="Y153" s="18">
        <v>4</v>
      </c>
      <c r="Z153" s="18">
        <v>4</v>
      </c>
      <c r="AA153" s="18">
        <v>4</v>
      </c>
      <c r="AB153" s="18">
        <v>4</v>
      </c>
      <c r="AC153" s="18">
        <v>4</v>
      </c>
      <c r="AD153" s="18">
        <v>4</v>
      </c>
      <c r="AE153" s="18">
        <v>4</v>
      </c>
      <c r="AF153" s="18">
        <v>4</v>
      </c>
      <c r="AG153" s="18">
        <v>4</v>
      </c>
      <c r="AH153" s="18">
        <v>4</v>
      </c>
      <c r="AI153" s="18">
        <v>4</v>
      </c>
      <c r="AJ153" s="18">
        <v>4</v>
      </c>
      <c r="AK153" s="18">
        <v>4</v>
      </c>
      <c r="AL153" s="18">
        <v>4</v>
      </c>
      <c r="AM153" s="18">
        <v>4</v>
      </c>
      <c r="AN153" s="18">
        <v>4</v>
      </c>
      <c r="AO153" s="18">
        <v>4</v>
      </c>
      <c r="AP153" s="18">
        <v>4</v>
      </c>
      <c r="AQ153" s="18">
        <v>4</v>
      </c>
      <c r="AR153" s="18">
        <v>4</v>
      </c>
      <c r="AS153" s="18">
        <v>4</v>
      </c>
      <c r="AT153" s="18">
        <v>4</v>
      </c>
      <c r="AU153" s="18">
        <v>4</v>
      </c>
      <c r="AV153" s="1189"/>
      <c r="AW153" s="1189"/>
      <c r="AX153" s="12"/>
      <c r="AY153" s="12"/>
      <c r="AZ153" s="12"/>
      <c r="BA153" s="12"/>
      <c r="BB153" s="12"/>
      <c r="BC153" s="12"/>
      <c r="BD153" s="12"/>
      <c r="BE153" s="12"/>
      <c r="BF153" s="12"/>
      <c r="BG153" s="12"/>
      <c r="BH153" s="12"/>
      <c r="BI153" s="12"/>
      <c r="BJ153" s="12"/>
      <c r="BK153" s="12"/>
      <c r="BL153" s="12"/>
      <c r="BM153" s="12"/>
      <c r="BN153" s="12"/>
      <c r="BO153" s="12"/>
      <c r="BP153" s="12"/>
    </row>
    <row r="154" spans="1:68" ht="23.25" customHeight="1" x14ac:dyDescent="0.2">
      <c r="A154" s="1174">
        <v>6</v>
      </c>
      <c r="B154" s="1177" t="s">
        <v>286</v>
      </c>
      <c r="C154" s="1177"/>
      <c r="D154" s="1177"/>
      <c r="E154" s="1178">
        <f>COUNTIF(H154:AU154,"x")*6</f>
        <v>240</v>
      </c>
      <c r="F154" s="1179">
        <f>(SUM(H155:AU155))*6</f>
        <v>480</v>
      </c>
      <c r="G154" s="1180">
        <f>F154/$F$156</f>
        <v>7.9365079365079361E-2</v>
      </c>
      <c r="H154" s="19" t="s">
        <v>209</v>
      </c>
      <c r="I154" s="19" t="s">
        <v>209</v>
      </c>
      <c r="J154" s="19" t="s">
        <v>209</v>
      </c>
      <c r="K154" s="19" t="s">
        <v>209</v>
      </c>
      <c r="L154" s="19" t="s">
        <v>209</v>
      </c>
      <c r="M154" s="19" t="s">
        <v>209</v>
      </c>
      <c r="N154" s="19" t="s">
        <v>209</v>
      </c>
      <c r="O154" s="19" t="s">
        <v>209</v>
      </c>
      <c r="P154" s="19" t="s">
        <v>209</v>
      </c>
      <c r="Q154" s="19" t="s">
        <v>209</v>
      </c>
      <c r="R154" s="19" t="s">
        <v>209</v>
      </c>
      <c r="S154" s="19" t="s">
        <v>209</v>
      </c>
      <c r="T154" s="19" t="s">
        <v>209</v>
      </c>
      <c r="U154" s="19" t="s">
        <v>209</v>
      </c>
      <c r="V154" s="19" t="s">
        <v>209</v>
      </c>
      <c r="W154" s="19" t="s">
        <v>209</v>
      </c>
      <c r="X154" s="19" t="s">
        <v>209</v>
      </c>
      <c r="Y154" s="19" t="s">
        <v>209</v>
      </c>
      <c r="Z154" s="19" t="s">
        <v>209</v>
      </c>
      <c r="AA154" s="19" t="s">
        <v>209</v>
      </c>
      <c r="AB154" s="19" t="s">
        <v>209</v>
      </c>
      <c r="AC154" s="19" t="s">
        <v>209</v>
      </c>
      <c r="AD154" s="19" t="s">
        <v>209</v>
      </c>
      <c r="AE154" s="19" t="s">
        <v>209</v>
      </c>
      <c r="AF154" s="19" t="s">
        <v>209</v>
      </c>
      <c r="AG154" s="19" t="s">
        <v>209</v>
      </c>
      <c r="AH154" s="19" t="s">
        <v>209</v>
      </c>
      <c r="AI154" s="19" t="s">
        <v>209</v>
      </c>
      <c r="AJ154" s="19" t="s">
        <v>209</v>
      </c>
      <c r="AK154" s="19" t="s">
        <v>209</v>
      </c>
      <c r="AL154" s="19" t="s">
        <v>209</v>
      </c>
      <c r="AM154" s="19" t="s">
        <v>209</v>
      </c>
      <c r="AN154" s="19" t="s">
        <v>209</v>
      </c>
      <c r="AO154" s="19" t="s">
        <v>209</v>
      </c>
      <c r="AP154" s="19" t="s">
        <v>209</v>
      </c>
      <c r="AQ154" s="19" t="s">
        <v>209</v>
      </c>
      <c r="AR154" s="19" t="s">
        <v>209</v>
      </c>
      <c r="AS154" s="19" t="s">
        <v>209</v>
      </c>
      <c r="AT154" s="19" t="s">
        <v>209</v>
      </c>
      <c r="AU154" s="19" t="s">
        <v>209</v>
      </c>
      <c r="AV154" s="1189" t="s">
        <v>282</v>
      </c>
      <c r="AW154" s="1189" t="s">
        <v>140</v>
      </c>
      <c r="AX154" s="12"/>
      <c r="AY154" s="12"/>
      <c r="AZ154" s="12"/>
      <c r="BA154" s="12"/>
      <c r="BB154" s="12"/>
      <c r="BC154" s="12"/>
      <c r="BD154" s="12"/>
      <c r="BE154" s="12"/>
      <c r="BF154" s="12"/>
      <c r="BG154" s="12"/>
      <c r="BH154" s="12"/>
      <c r="BI154" s="12"/>
      <c r="BJ154" s="12"/>
      <c r="BK154" s="12"/>
      <c r="BL154" s="12"/>
      <c r="BM154" s="12"/>
      <c r="BN154" s="12"/>
      <c r="BO154" s="12"/>
      <c r="BP154" s="12"/>
    </row>
    <row r="155" spans="1:68" ht="23.25" customHeight="1" x14ac:dyDescent="0.2">
      <c r="A155" s="1174"/>
      <c r="B155" s="1177"/>
      <c r="C155" s="1177"/>
      <c r="D155" s="1177"/>
      <c r="E155" s="1178"/>
      <c r="F155" s="1179"/>
      <c r="G155" s="1180"/>
      <c r="H155" s="18">
        <v>2</v>
      </c>
      <c r="I155" s="18">
        <v>2</v>
      </c>
      <c r="J155" s="18">
        <v>2</v>
      </c>
      <c r="K155" s="18">
        <v>2</v>
      </c>
      <c r="L155" s="18">
        <v>2</v>
      </c>
      <c r="M155" s="18">
        <v>2</v>
      </c>
      <c r="N155" s="18">
        <v>2</v>
      </c>
      <c r="O155" s="18">
        <v>2</v>
      </c>
      <c r="P155" s="18">
        <v>2</v>
      </c>
      <c r="Q155" s="18">
        <v>2</v>
      </c>
      <c r="R155" s="18">
        <v>2</v>
      </c>
      <c r="S155" s="18">
        <v>2</v>
      </c>
      <c r="T155" s="18">
        <v>2</v>
      </c>
      <c r="U155" s="18">
        <v>2</v>
      </c>
      <c r="V155" s="18">
        <v>2</v>
      </c>
      <c r="W155" s="18">
        <v>2</v>
      </c>
      <c r="X155" s="18">
        <v>2</v>
      </c>
      <c r="Y155" s="18">
        <v>2</v>
      </c>
      <c r="Z155" s="18">
        <v>2</v>
      </c>
      <c r="AA155" s="18">
        <v>2</v>
      </c>
      <c r="AB155" s="18">
        <v>2</v>
      </c>
      <c r="AC155" s="18">
        <v>2</v>
      </c>
      <c r="AD155" s="18">
        <v>2</v>
      </c>
      <c r="AE155" s="18">
        <v>2</v>
      </c>
      <c r="AF155" s="18">
        <v>2</v>
      </c>
      <c r="AG155" s="18">
        <v>2</v>
      </c>
      <c r="AH155" s="18">
        <v>2</v>
      </c>
      <c r="AI155" s="18">
        <v>2</v>
      </c>
      <c r="AJ155" s="18">
        <v>2</v>
      </c>
      <c r="AK155" s="18">
        <v>2</v>
      </c>
      <c r="AL155" s="18">
        <v>2</v>
      </c>
      <c r="AM155" s="18">
        <v>2</v>
      </c>
      <c r="AN155" s="18">
        <v>2</v>
      </c>
      <c r="AO155" s="18">
        <v>2</v>
      </c>
      <c r="AP155" s="18">
        <v>2</v>
      </c>
      <c r="AQ155" s="18">
        <v>2</v>
      </c>
      <c r="AR155" s="18">
        <v>2</v>
      </c>
      <c r="AS155" s="18">
        <v>2</v>
      </c>
      <c r="AT155" s="18">
        <v>2</v>
      </c>
      <c r="AU155" s="18">
        <v>2</v>
      </c>
      <c r="AV155" s="1189"/>
      <c r="AW155" s="1189"/>
      <c r="AX155" s="12"/>
      <c r="AY155" s="12"/>
      <c r="AZ155" s="12"/>
      <c r="BA155" s="12"/>
      <c r="BB155" s="12"/>
      <c r="BC155" s="12"/>
      <c r="BD155" s="12"/>
      <c r="BE155" s="12"/>
      <c r="BF155" s="12"/>
      <c r="BG155" s="12"/>
      <c r="BH155" s="12"/>
      <c r="BI155" s="12"/>
      <c r="BJ155" s="12"/>
      <c r="BK155" s="12"/>
      <c r="BL155" s="12"/>
      <c r="BM155" s="12"/>
      <c r="BN155" s="12"/>
      <c r="BO155" s="12"/>
      <c r="BP155" s="12"/>
    </row>
    <row r="156" spans="1:68" ht="16.5" customHeight="1" x14ac:dyDescent="0.2">
      <c r="A156" s="20"/>
      <c r="B156" s="1182" t="s">
        <v>226</v>
      </c>
      <c r="C156" s="1182"/>
      <c r="D156" s="1182"/>
      <c r="E156" s="20"/>
      <c r="F156" s="21">
        <f>SUM(F144:F155)</f>
        <v>6048</v>
      </c>
      <c r="G156" s="22">
        <f>SUM(G144:G155)</f>
        <v>1</v>
      </c>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12"/>
      <c r="AW156" s="12"/>
      <c r="AX156" s="12"/>
      <c r="AY156" s="12"/>
      <c r="AZ156" s="12"/>
      <c r="BA156" s="12"/>
      <c r="BB156" s="12"/>
      <c r="BC156" s="12"/>
      <c r="BD156" s="12"/>
      <c r="BE156" s="12"/>
      <c r="BF156" s="12"/>
      <c r="BG156" s="12"/>
      <c r="BH156" s="12"/>
      <c r="BI156" s="12"/>
      <c r="BJ156" s="12"/>
      <c r="BK156" s="12"/>
      <c r="BL156" s="12"/>
      <c r="BM156" s="12"/>
      <c r="BN156" s="12"/>
      <c r="BO156" s="12"/>
      <c r="BP156" s="12"/>
    </row>
    <row r="157" spans="1:68" x14ac:dyDescent="0.2">
      <c r="A157" s="24"/>
      <c r="B157" s="1174" t="s">
        <v>132</v>
      </c>
      <c r="C157" s="1174"/>
      <c r="D157" s="1174"/>
      <c r="E157" s="1174"/>
      <c r="F157" s="1174"/>
      <c r="G157" s="1174"/>
      <c r="H157" s="1183">
        <f>SUM(H144:L156)</f>
        <v>126</v>
      </c>
      <c r="I157" s="1184"/>
      <c r="J157" s="1184"/>
      <c r="K157" s="1184"/>
      <c r="L157" s="1184"/>
      <c r="M157" s="1183">
        <f>SUM(M144:Q155)</f>
        <v>126</v>
      </c>
      <c r="N157" s="1184"/>
      <c r="O157" s="1184"/>
      <c r="P157" s="1184"/>
      <c r="Q157" s="1184"/>
      <c r="R157" s="1183">
        <f>SUM(R144:V155)</f>
        <v>126</v>
      </c>
      <c r="S157" s="1184"/>
      <c r="T157" s="1184"/>
      <c r="U157" s="1184"/>
      <c r="V157" s="1184"/>
      <c r="W157" s="1183">
        <f>SUM(W144:AA155)</f>
        <v>126</v>
      </c>
      <c r="X157" s="1184"/>
      <c r="Y157" s="1184"/>
      <c r="Z157" s="1184"/>
      <c r="AA157" s="1184"/>
      <c r="AB157" s="1183">
        <f>SUM(AB144:AF156)</f>
        <v>126</v>
      </c>
      <c r="AC157" s="1184"/>
      <c r="AD157" s="1184"/>
      <c r="AE157" s="1184"/>
      <c r="AF157" s="1184"/>
      <c r="AG157" s="1183">
        <f>SUM(AG144:AK156)</f>
        <v>126</v>
      </c>
      <c r="AH157" s="1184"/>
      <c r="AI157" s="1184"/>
      <c r="AJ157" s="1184"/>
      <c r="AK157" s="1184"/>
      <c r="AL157" s="1183">
        <f>SUM(AL144:AP155)</f>
        <v>126</v>
      </c>
      <c r="AM157" s="1184"/>
      <c r="AN157" s="1184"/>
      <c r="AO157" s="1184"/>
      <c r="AP157" s="1184"/>
      <c r="AQ157" s="1183">
        <f>SUM(AQ144:AU155)</f>
        <v>126</v>
      </c>
      <c r="AR157" s="1183"/>
      <c r="AS157" s="1183"/>
      <c r="AT157" s="1183"/>
      <c r="AU157" s="1183"/>
      <c r="AV157" s="12"/>
      <c r="AW157" s="12"/>
      <c r="AX157" s="12"/>
      <c r="AY157" s="12"/>
      <c r="AZ157" s="12"/>
      <c r="BA157" s="12"/>
      <c r="BB157" s="12"/>
      <c r="BC157" s="12"/>
      <c r="BD157" s="12"/>
      <c r="BE157" s="12"/>
      <c r="BF157" s="12"/>
      <c r="BG157" s="12"/>
      <c r="BH157" s="12"/>
      <c r="BI157" s="12"/>
      <c r="BJ157" s="12"/>
      <c r="BK157" s="12"/>
      <c r="BL157" s="12"/>
      <c r="BM157" s="12"/>
      <c r="BN157" s="12"/>
      <c r="BO157" s="12"/>
      <c r="BP157" s="12"/>
    </row>
    <row r="158" spans="1:68" x14ac:dyDescent="0.2">
      <c r="A158" s="24"/>
      <c r="B158" s="1174" t="s">
        <v>133</v>
      </c>
      <c r="C158" s="1174"/>
      <c r="D158" s="1174"/>
      <c r="E158" s="1174"/>
      <c r="F158" s="1174"/>
      <c r="G158" s="1174"/>
      <c r="H158" s="1176">
        <f>H157/F156</f>
        <v>2.0833333333333332E-2</v>
      </c>
      <c r="I158" s="1176"/>
      <c r="J158" s="1176"/>
      <c r="K158" s="1176"/>
      <c r="L158" s="1176"/>
      <c r="M158" s="1176">
        <f>M157/F156</f>
        <v>2.0833333333333332E-2</v>
      </c>
      <c r="N158" s="1176"/>
      <c r="O158" s="1176"/>
      <c r="P158" s="1176"/>
      <c r="Q158" s="1176"/>
      <c r="R158" s="1176">
        <f>R157/F156</f>
        <v>2.0833333333333332E-2</v>
      </c>
      <c r="S158" s="1176"/>
      <c r="T158" s="1176"/>
      <c r="U158" s="1176"/>
      <c r="V158" s="1176"/>
      <c r="W158" s="1176">
        <f>W157/F156</f>
        <v>2.0833333333333332E-2</v>
      </c>
      <c r="X158" s="1176"/>
      <c r="Y158" s="1176"/>
      <c r="Z158" s="1176"/>
      <c r="AA158" s="1176"/>
      <c r="AB158" s="1176">
        <f>AB157/F156</f>
        <v>2.0833333333333332E-2</v>
      </c>
      <c r="AC158" s="1176"/>
      <c r="AD158" s="1176"/>
      <c r="AE158" s="1176"/>
      <c r="AF158" s="1176"/>
      <c r="AG158" s="1176">
        <f>AG157/F156</f>
        <v>2.0833333333333332E-2</v>
      </c>
      <c r="AH158" s="1176"/>
      <c r="AI158" s="1176"/>
      <c r="AJ158" s="1176"/>
      <c r="AK158" s="1176"/>
      <c r="AL158" s="1176">
        <f>AL157/F156</f>
        <v>2.0833333333333332E-2</v>
      </c>
      <c r="AM158" s="1176"/>
      <c r="AN158" s="1176"/>
      <c r="AO158" s="1176"/>
      <c r="AP158" s="1176"/>
      <c r="AQ158" s="1176">
        <f>AQ157/F156</f>
        <v>2.0833333333333332E-2</v>
      </c>
      <c r="AR158" s="1176"/>
      <c r="AS158" s="1176"/>
      <c r="AT158" s="1176"/>
      <c r="AU158" s="1176"/>
      <c r="AV158" s="12"/>
      <c r="AW158" s="12"/>
      <c r="AX158" s="12"/>
      <c r="AY158" s="12"/>
      <c r="AZ158" s="12"/>
      <c r="BA158" s="12"/>
      <c r="BB158" s="12"/>
      <c r="BC158" s="12"/>
      <c r="BD158" s="12"/>
      <c r="BE158" s="12"/>
      <c r="BF158" s="12"/>
      <c r="BG158" s="12"/>
      <c r="BH158" s="12"/>
      <c r="BI158" s="12"/>
      <c r="BJ158" s="12"/>
      <c r="BK158" s="12"/>
      <c r="BL158" s="12"/>
      <c r="BM158" s="12"/>
      <c r="BN158" s="12"/>
      <c r="BO158" s="12"/>
      <c r="BP158" s="12"/>
    </row>
    <row r="159" spans="1:68" x14ac:dyDescent="0.2">
      <c r="A159" s="24"/>
      <c r="B159" s="1174" t="s">
        <v>134</v>
      </c>
      <c r="C159" s="1174"/>
      <c r="D159" s="1174"/>
      <c r="E159" s="1174"/>
      <c r="F159" s="1174"/>
      <c r="G159" s="1174"/>
      <c r="H159" s="1175">
        <f>H157</f>
        <v>126</v>
      </c>
      <c r="I159" s="1175"/>
      <c r="J159" s="1175"/>
      <c r="K159" s="1175"/>
      <c r="L159" s="1175"/>
      <c r="M159" s="1175">
        <f>H159+M157</f>
        <v>252</v>
      </c>
      <c r="N159" s="1175"/>
      <c r="O159" s="1175"/>
      <c r="P159" s="1175"/>
      <c r="Q159" s="1175"/>
      <c r="R159" s="1175">
        <f>M159+R157</f>
        <v>378</v>
      </c>
      <c r="S159" s="1175"/>
      <c r="T159" s="1175"/>
      <c r="U159" s="1175"/>
      <c r="V159" s="1175"/>
      <c r="W159" s="1175">
        <f>R159+W157</f>
        <v>504</v>
      </c>
      <c r="X159" s="1175"/>
      <c r="Y159" s="1175"/>
      <c r="Z159" s="1175"/>
      <c r="AA159" s="1175"/>
      <c r="AB159" s="1175">
        <f>W159+AB157</f>
        <v>630</v>
      </c>
      <c r="AC159" s="1175"/>
      <c r="AD159" s="1175"/>
      <c r="AE159" s="1175"/>
      <c r="AF159" s="1175"/>
      <c r="AG159" s="1175">
        <f>AB159+AG157</f>
        <v>756</v>
      </c>
      <c r="AH159" s="1175"/>
      <c r="AI159" s="1175"/>
      <c r="AJ159" s="1175"/>
      <c r="AK159" s="1175"/>
      <c r="AL159" s="1175">
        <f>AG159+AL157</f>
        <v>882</v>
      </c>
      <c r="AM159" s="1175"/>
      <c r="AN159" s="1175"/>
      <c r="AO159" s="1175"/>
      <c r="AP159" s="1175"/>
      <c r="AQ159" s="1175">
        <f>AL159+AQ157</f>
        <v>1008</v>
      </c>
      <c r="AR159" s="1175"/>
      <c r="AS159" s="1175"/>
      <c r="AT159" s="1175"/>
      <c r="AU159" s="1175"/>
      <c r="AV159" s="12"/>
      <c r="AW159" s="12"/>
      <c r="AX159" s="12"/>
      <c r="AY159" s="12"/>
      <c r="AZ159" s="12"/>
      <c r="BA159" s="12"/>
      <c r="BB159" s="12"/>
      <c r="BC159" s="12"/>
      <c r="BD159" s="12"/>
      <c r="BE159" s="12"/>
      <c r="BF159" s="12"/>
      <c r="BG159" s="12"/>
      <c r="BH159" s="12"/>
      <c r="BI159" s="12"/>
      <c r="BJ159" s="12"/>
      <c r="BK159" s="12"/>
      <c r="BL159" s="12"/>
      <c r="BM159" s="12"/>
      <c r="BN159" s="12"/>
      <c r="BO159" s="12"/>
      <c r="BP159" s="12"/>
    </row>
    <row r="160" spans="1:68" x14ac:dyDescent="0.2">
      <c r="A160" s="24"/>
      <c r="B160" s="1172" t="s">
        <v>135</v>
      </c>
      <c r="C160" s="1172"/>
      <c r="D160" s="1172"/>
      <c r="E160" s="1172"/>
      <c r="F160" s="1172"/>
      <c r="G160" s="1172"/>
      <c r="H160" s="1173">
        <f>H158</f>
        <v>2.0833333333333332E-2</v>
      </c>
      <c r="I160" s="1173"/>
      <c r="J160" s="1173"/>
      <c r="K160" s="1173"/>
      <c r="L160" s="1173"/>
      <c r="M160" s="1173">
        <f>H160+M158</f>
        <v>4.1666666666666664E-2</v>
      </c>
      <c r="N160" s="1173"/>
      <c r="O160" s="1173"/>
      <c r="P160" s="1173"/>
      <c r="Q160" s="1173"/>
      <c r="R160" s="1173">
        <f>M160+R158</f>
        <v>6.25E-2</v>
      </c>
      <c r="S160" s="1173"/>
      <c r="T160" s="1173"/>
      <c r="U160" s="1173"/>
      <c r="V160" s="1173"/>
      <c r="W160" s="1173">
        <f>R160+W158</f>
        <v>8.3333333333333329E-2</v>
      </c>
      <c r="X160" s="1173"/>
      <c r="Y160" s="1173"/>
      <c r="Z160" s="1173"/>
      <c r="AA160" s="1173"/>
      <c r="AB160" s="1173">
        <f>W160+AB158</f>
        <v>0.10416666666666666</v>
      </c>
      <c r="AC160" s="1173"/>
      <c r="AD160" s="1173"/>
      <c r="AE160" s="1173"/>
      <c r="AF160" s="1173"/>
      <c r="AG160" s="1173">
        <f>AB160+AG158</f>
        <v>0.12499999999999999</v>
      </c>
      <c r="AH160" s="1173"/>
      <c r="AI160" s="1173"/>
      <c r="AJ160" s="1173"/>
      <c r="AK160" s="1173"/>
      <c r="AL160" s="1173">
        <f>AG160+AL158</f>
        <v>0.14583333333333331</v>
      </c>
      <c r="AM160" s="1173"/>
      <c r="AN160" s="1173"/>
      <c r="AO160" s="1173"/>
      <c r="AP160" s="1173"/>
      <c r="AQ160" s="1173">
        <f>AL160+AQ158</f>
        <v>0.16666666666666666</v>
      </c>
      <c r="AR160" s="1173"/>
      <c r="AS160" s="1173"/>
      <c r="AT160" s="1173"/>
      <c r="AU160" s="1173"/>
      <c r="AV160" s="12"/>
      <c r="AW160" s="12"/>
      <c r="AX160" s="12"/>
      <c r="AY160" s="12"/>
      <c r="AZ160" s="12"/>
      <c r="BA160" s="12"/>
      <c r="BB160" s="12"/>
      <c r="BC160" s="12"/>
      <c r="BD160" s="12"/>
      <c r="BE160" s="12"/>
      <c r="BF160" s="12"/>
      <c r="BG160" s="12"/>
      <c r="BH160" s="12"/>
      <c r="BI160" s="12"/>
      <c r="BJ160" s="12"/>
      <c r="BK160" s="12"/>
      <c r="BL160" s="12"/>
      <c r="BM160" s="12"/>
      <c r="BN160" s="12"/>
      <c r="BO160" s="12"/>
      <c r="BP160" s="12"/>
    </row>
    <row r="161" spans="1:68" x14ac:dyDescent="0.2">
      <c r="A161" s="12"/>
      <c r="B161" s="40"/>
      <c r="C161" s="40"/>
      <c r="D161" s="40"/>
      <c r="E161" s="12"/>
      <c r="F161" s="12"/>
      <c r="G161" s="41"/>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row>
    <row r="162" spans="1:68" x14ac:dyDescent="0.2">
      <c r="A162" s="1186"/>
      <c r="B162" s="1186"/>
      <c r="C162" s="1186"/>
      <c r="D162" s="1186"/>
      <c r="E162" s="1186"/>
      <c r="F162" s="1186"/>
      <c r="G162" s="1186"/>
      <c r="H162" s="1174" t="s">
        <v>122</v>
      </c>
      <c r="I162" s="1174"/>
      <c r="J162" s="1174"/>
      <c r="K162" s="1174"/>
      <c r="L162" s="1174"/>
      <c r="M162" s="1174"/>
      <c r="N162" s="1174"/>
      <c r="O162" s="1174"/>
      <c r="P162" s="1174"/>
      <c r="Q162" s="1174"/>
      <c r="R162" s="1174"/>
      <c r="S162" s="1174"/>
      <c r="T162" s="1174"/>
      <c r="U162" s="1174"/>
      <c r="V162" s="1174"/>
      <c r="W162" s="1174"/>
      <c r="X162" s="1174"/>
      <c r="Y162" s="1174"/>
      <c r="Z162" s="1174"/>
      <c r="AA162" s="1174"/>
      <c r="AB162" s="1174" t="s">
        <v>155</v>
      </c>
      <c r="AC162" s="1174"/>
      <c r="AD162" s="1174"/>
      <c r="AE162" s="1174"/>
      <c r="AF162" s="1174"/>
      <c r="AG162" s="1174"/>
      <c r="AH162" s="1174"/>
      <c r="AI162" s="1174"/>
      <c r="AJ162" s="1174"/>
      <c r="AK162" s="1174"/>
      <c r="AL162" s="1174"/>
      <c r="AM162" s="1174"/>
      <c r="AN162" s="1174"/>
      <c r="AO162" s="1174"/>
      <c r="AP162" s="1174"/>
      <c r="AQ162" s="1174"/>
      <c r="AR162" s="1174"/>
      <c r="AS162" s="1174"/>
      <c r="AT162" s="1174"/>
      <c r="AU162" s="1174"/>
      <c r="AV162" s="1205" t="s">
        <v>175</v>
      </c>
      <c r="AW162" s="1187" t="s">
        <v>123</v>
      </c>
      <c r="AX162" s="12"/>
      <c r="AY162" s="12"/>
      <c r="AZ162" s="12"/>
      <c r="BA162" s="12"/>
      <c r="BB162" s="12"/>
      <c r="BC162" s="12"/>
      <c r="BD162" s="12"/>
      <c r="BE162" s="12"/>
      <c r="BF162" s="12"/>
      <c r="BG162" s="12"/>
      <c r="BH162" s="12"/>
      <c r="BI162" s="12"/>
      <c r="BJ162" s="12"/>
      <c r="BK162" s="12"/>
      <c r="BL162" s="12"/>
      <c r="BM162" s="12"/>
      <c r="BN162" s="12"/>
      <c r="BO162" s="12"/>
      <c r="BP162" s="12"/>
    </row>
    <row r="163" spans="1:68" x14ac:dyDescent="0.2">
      <c r="A163" s="1186"/>
      <c r="B163" s="1186"/>
      <c r="C163" s="1186"/>
      <c r="D163" s="1186"/>
      <c r="E163" s="1186"/>
      <c r="F163" s="1186"/>
      <c r="G163" s="1186"/>
      <c r="H163" s="1175" t="s">
        <v>151</v>
      </c>
      <c r="I163" s="1175"/>
      <c r="J163" s="1175"/>
      <c r="K163" s="1175"/>
      <c r="L163" s="1175"/>
      <c r="M163" s="1175" t="s">
        <v>152</v>
      </c>
      <c r="N163" s="1175"/>
      <c r="O163" s="1175"/>
      <c r="P163" s="1175"/>
      <c r="Q163" s="1175"/>
      <c r="R163" s="1175" t="s">
        <v>153</v>
      </c>
      <c r="S163" s="1175"/>
      <c r="T163" s="1175"/>
      <c r="U163" s="1175"/>
      <c r="V163" s="1175"/>
      <c r="W163" s="1175" t="s">
        <v>154</v>
      </c>
      <c r="X163" s="1175"/>
      <c r="Y163" s="1175"/>
      <c r="Z163" s="1175"/>
      <c r="AA163" s="1175"/>
      <c r="AB163" s="1175" t="s">
        <v>151</v>
      </c>
      <c r="AC163" s="1175"/>
      <c r="AD163" s="1175"/>
      <c r="AE163" s="1175"/>
      <c r="AF163" s="1175"/>
      <c r="AG163" s="1175" t="s">
        <v>152</v>
      </c>
      <c r="AH163" s="1175"/>
      <c r="AI163" s="1175"/>
      <c r="AJ163" s="1175"/>
      <c r="AK163" s="1175"/>
      <c r="AL163" s="1175" t="s">
        <v>153</v>
      </c>
      <c r="AM163" s="1175"/>
      <c r="AN163" s="1175"/>
      <c r="AO163" s="1175"/>
      <c r="AP163" s="1175"/>
      <c r="AQ163" s="1175" t="s">
        <v>154</v>
      </c>
      <c r="AR163" s="1175"/>
      <c r="AS163" s="1175"/>
      <c r="AT163" s="1175"/>
      <c r="AU163" s="1175"/>
      <c r="AV163" s="1205"/>
      <c r="AW163" s="1187"/>
      <c r="AX163" s="12"/>
      <c r="AY163" s="12"/>
      <c r="AZ163" s="12"/>
      <c r="BA163" s="12"/>
      <c r="BB163" s="12"/>
      <c r="BC163" s="12"/>
      <c r="BD163" s="12"/>
      <c r="BE163" s="12"/>
      <c r="BF163" s="12"/>
      <c r="BG163" s="12"/>
      <c r="BH163" s="12"/>
      <c r="BI163" s="12"/>
      <c r="BJ163" s="12"/>
      <c r="BK163" s="12"/>
      <c r="BL163" s="12"/>
      <c r="BM163" s="12"/>
      <c r="BN163" s="12"/>
      <c r="BO163" s="12"/>
      <c r="BP163" s="12"/>
    </row>
    <row r="164" spans="1:68" x14ac:dyDescent="0.2">
      <c r="A164" s="1174" t="s">
        <v>1</v>
      </c>
      <c r="B164" s="1187" t="s">
        <v>124</v>
      </c>
      <c r="C164" s="1187"/>
      <c r="D164" s="1187"/>
      <c r="E164" s="1187" t="s">
        <v>206</v>
      </c>
      <c r="F164" s="1187" t="s">
        <v>207</v>
      </c>
      <c r="G164" s="1188" t="s">
        <v>125</v>
      </c>
      <c r="H164" s="13" t="s">
        <v>126</v>
      </c>
      <c r="I164" s="13" t="s">
        <v>127</v>
      </c>
      <c r="J164" s="13" t="s">
        <v>128</v>
      </c>
      <c r="K164" s="13" t="s">
        <v>129</v>
      </c>
      <c r="L164" s="13" t="s">
        <v>130</v>
      </c>
      <c r="M164" s="13" t="s">
        <v>126</v>
      </c>
      <c r="N164" s="13" t="s">
        <v>127</v>
      </c>
      <c r="O164" s="13" t="s">
        <v>128</v>
      </c>
      <c r="P164" s="13" t="s">
        <v>129</v>
      </c>
      <c r="Q164" s="13" t="s">
        <v>130</v>
      </c>
      <c r="R164" s="13" t="s">
        <v>126</v>
      </c>
      <c r="S164" s="13" t="s">
        <v>127</v>
      </c>
      <c r="T164" s="13" t="s">
        <v>128</v>
      </c>
      <c r="U164" s="13" t="s">
        <v>129</v>
      </c>
      <c r="V164" s="13" t="s">
        <v>130</v>
      </c>
      <c r="W164" s="13" t="s">
        <v>126</v>
      </c>
      <c r="X164" s="13" t="s">
        <v>127</v>
      </c>
      <c r="Y164" s="13" t="s">
        <v>128</v>
      </c>
      <c r="Z164" s="13" t="s">
        <v>129</v>
      </c>
      <c r="AA164" s="13" t="s">
        <v>130</v>
      </c>
      <c r="AB164" s="13" t="s">
        <v>126</v>
      </c>
      <c r="AC164" s="13" t="s">
        <v>127</v>
      </c>
      <c r="AD164" s="13" t="s">
        <v>128</v>
      </c>
      <c r="AE164" s="13" t="s">
        <v>129</v>
      </c>
      <c r="AF164" s="13" t="s">
        <v>130</v>
      </c>
      <c r="AG164" s="13" t="s">
        <v>126</v>
      </c>
      <c r="AH164" s="13" t="s">
        <v>127</v>
      </c>
      <c r="AI164" s="13" t="s">
        <v>128</v>
      </c>
      <c r="AJ164" s="13" t="s">
        <v>129</v>
      </c>
      <c r="AK164" s="13" t="s">
        <v>130</v>
      </c>
      <c r="AL164" s="13" t="s">
        <v>126</v>
      </c>
      <c r="AM164" s="13" t="s">
        <v>127</v>
      </c>
      <c r="AN164" s="13" t="s">
        <v>128</v>
      </c>
      <c r="AO164" s="13" t="s">
        <v>129</v>
      </c>
      <c r="AP164" s="13" t="s">
        <v>130</v>
      </c>
      <c r="AQ164" s="13" t="s">
        <v>126</v>
      </c>
      <c r="AR164" s="13" t="s">
        <v>127</v>
      </c>
      <c r="AS164" s="13" t="s">
        <v>128</v>
      </c>
      <c r="AT164" s="13" t="s">
        <v>129</v>
      </c>
      <c r="AU164" s="13" t="s">
        <v>130</v>
      </c>
      <c r="AV164" s="1205"/>
      <c r="AW164" s="1187"/>
      <c r="AX164" s="12"/>
      <c r="AY164" s="12"/>
      <c r="AZ164" s="12"/>
      <c r="BA164" s="12"/>
      <c r="BB164" s="12"/>
      <c r="BC164" s="12"/>
      <c r="BD164" s="12"/>
      <c r="BE164" s="12"/>
      <c r="BF164" s="12"/>
      <c r="BG164" s="12"/>
      <c r="BH164" s="12"/>
      <c r="BI164" s="12"/>
      <c r="BJ164" s="12"/>
      <c r="BK164" s="12"/>
      <c r="BL164" s="12"/>
      <c r="BM164" s="12"/>
      <c r="BN164" s="12"/>
      <c r="BO164" s="12"/>
      <c r="BP164" s="12"/>
    </row>
    <row r="165" spans="1:68" ht="53.25" customHeight="1" x14ac:dyDescent="0.2">
      <c r="A165" s="1174"/>
      <c r="B165" s="1187"/>
      <c r="C165" s="1187"/>
      <c r="D165" s="1187"/>
      <c r="E165" s="1187"/>
      <c r="F165" s="1187"/>
      <c r="G165" s="1188"/>
      <c r="H165" s="14"/>
      <c r="I165" s="15"/>
      <c r="J165" s="16"/>
      <c r="K165" s="15"/>
      <c r="L165" s="15"/>
      <c r="M165" s="14"/>
      <c r="N165" s="15"/>
      <c r="O165" s="16"/>
      <c r="P165" s="15"/>
      <c r="Q165" s="15"/>
      <c r="R165" s="14"/>
      <c r="S165" s="15"/>
      <c r="T165" s="16"/>
      <c r="U165" s="15"/>
      <c r="V165" s="15"/>
      <c r="W165" s="14"/>
      <c r="X165" s="15"/>
      <c r="Y165" s="16"/>
      <c r="Z165" s="15"/>
      <c r="AA165" s="15"/>
      <c r="AB165" s="14"/>
      <c r="AC165" s="15"/>
      <c r="AD165" s="16"/>
      <c r="AE165" s="15"/>
      <c r="AF165" s="15"/>
      <c r="AG165" s="14"/>
      <c r="AH165" s="15"/>
      <c r="AI165" s="16"/>
      <c r="AJ165" s="15"/>
      <c r="AK165" s="15"/>
      <c r="AL165" s="14"/>
      <c r="AM165" s="15"/>
      <c r="AN165" s="16"/>
      <c r="AO165" s="15"/>
      <c r="AP165" s="15"/>
      <c r="AQ165" s="14"/>
      <c r="AR165" s="15"/>
      <c r="AS165" s="16"/>
      <c r="AT165" s="15"/>
      <c r="AU165" s="15"/>
      <c r="AV165" s="1205"/>
      <c r="AW165" s="1187"/>
      <c r="AX165" s="12"/>
      <c r="AY165" s="12"/>
      <c r="AZ165" s="12"/>
      <c r="BA165" s="12"/>
      <c r="BB165" s="12"/>
      <c r="BC165" s="12"/>
      <c r="BD165" s="12"/>
      <c r="BE165" s="12"/>
      <c r="BF165" s="12"/>
      <c r="BG165" s="12"/>
      <c r="BH165" s="12"/>
      <c r="BI165" s="12"/>
      <c r="BJ165" s="12"/>
      <c r="BK165" s="12"/>
      <c r="BL165" s="12"/>
      <c r="BM165" s="12"/>
      <c r="BN165" s="12"/>
      <c r="BO165" s="12"/>
      <c r="BP165" s="12"/>
    </row>
    <row r="166" spans="1:68" ht="12.75" customHeight="1" x14ac:dyDescent="0.2">
      <c r="A166" s="1174">
        <v>1</v>
      </c>
      <c r="B166" s="1177" t="s">
        <v>287</v>
      </c>
      <c r="C166" s="1177"/>
      <c r="D166" s="1177"/>
      <c r="E166" s="1178">
        <f t="shared" ref="E166:E172" si="0">COUNTIF(H166:AU166,"x")*6</f>
        <v>48</v>
      </c>
      <c r="F166" s="1179">
        <f t="shared" ref="F166:F172" si="1">(SUM(H167:AU167))*6</f>
        <v>384</v>
      </c>
      <c r="G166" s="1180">
        <f>F166/$F$174</f>
        <v>0.25196850393700787</v>
      </c>
      <c r="H166" s="19"/>
      <c r="I166" s="19"/>
      <c r="J166" s="19"/>
      <c r="K166" s="19" t="s">
        <v>209</v>
      </c>
      <c r="L166" s="19"/>
      <c r="M166" s="19"/>
      <c r="N166" s="19"/>
      <c r="O166" s="19"/>
      <c r="P166" s="19"/>
      <c r="Q166" s="19" t="s">
        <v>209</v>
      </c>
      <c r="R166" s="19"/>
      <c r="S166" s="19"/>
      <c r="T166" s="19"/>
      <c r="U166" s="19"/>
      <c r="V166" s="19" t="s">
        <v>209</v>
      </c>
      <c r="W166" s="19"/>
      <c r="X166" s="19"/>
      <c r="Y166" s="19"/>
      <c r="Z166" s="19"/>
      <c r="AA166" s="19" t="s">
        <v>209</v>
      </c>
      <c r="AB166" s="19"/>
      <c r="AC166" s="19"/>
      <c r="AD166" s="19"/>
      <c r="AE166" s="19"/>
      <c r="AF166" s="19" t="s">
        <v>209</v>
      </c>
      <c r="AG166" s="19"/>
      <c r="AH166" s="19"/>
      <c r="AI166" s="19"/>
      <c r="AJ166" s="19"/>
      <c r="AK166" s="19" t="s">
        <v>209</v>
      </c>
      <c r="AL166" s="19"/>
      <c r="AM166" s="19"/>
      <c r="AN166" s="19"/>
      <c r="AO166" s="19"/>
      <c r="AP166" s="19" t="s">
        <v>209</v>
      </c>
      <c r="AQ166" s="19"/>
      <c r="AR166" s="19"/>
      <c r="AS166" s="19"/>
      <c r="AT166" s="19"/>
      <c r="AU166" s="19" t="s">
        <v>209</v>
      </c>
      <c r="AV166" s="1204" t="s">
        <v>288</v>
      </c>
      <c r="AW166" s="1189" t="s">
        <v>140</v>
      </c>
      <c r="AX166" s="12"/>
      <c r="AY166" s="12"/>
      <c r="AZ166" s="12"/>
      <c r="BA166" s="12"/>
      <c r="BB166" s="12"/>
      <c r="BC166" s="12"/>
      <c r="BD166" s="12"/>
      <c r="BE166" s="12"/>
      <c r="BF166" s="12"/>
      <c r="BG166" s="12"/>
      <c r="BH166" s="12"/>
      <c r="BI166" s="12"/>
      <c r="BJ166" s="12"/>
      <c r="BK166" s="12"/>
      <c r="BL166" s="12"/>
      <c r="BM166" s="12"/>
      <c r="BN166" s="12"/>
      <c r="BO166" s="12"/>
      <c r="BP166" s="12"/>
    </row>
    <row r="167" spans="1:68" x14ac:dyDescent="0.2">
      <c r="A167" s="1174"/>
      <c r="B167" s="1177"/>
      <c r="C167" s="1177"/>
      <c r="D167" s="1177"/>
      <c r="E167" s="1178"/>
      <c r="F167" s="1179"/>
      <c r="G167" s="1180"/>
      <c r="H167" s="18"/>
      <c r="I167" s="18"/>
      <c r="J167" s="18"/>
      <c r="K167" s="18">
        <v>8</v>
      </c>
      <c r="L167" s="18"/>
      <c r="M167" s="18"/>
      <c r="N167" s="18"/>
      <c r="O167" s="18"/>
      <c r="P167" s="18"/>
      <c r="Q167" s="18">
        <v>8</v>
      </c>
      <c r="R167" s="18"/>
      <c r="S167" s="18"/>
      <c r="T167" s="18"/>
      <c r="U167" s="18"/>
      <c r="V167" s="18">
        <v>8</v>
      </c>
      <c r="W167" s="18"/>
      <c r="X167" s="18"/>
      <c r="Y167" s="18"/>
      <c r="Z167" s="18"/>
      <c r="AA167" s="18">
        <v>8</v>
      </c>
      <c r="AB167" s="18"/>
      <c r="AC167" s="18"/>
      <c r="AD167" s="18"/>
      <c r="AE167" s="18"/>
      <c r="AF167" s="18">
        <v>8</v>
      </c>
      <c r="AG167" s="18"/>
      <c r="AH167" s="18"/>
      <c r="AI167" s="18"/>
      <c r="AJ167" s="18"/>
      <c r="AK167" s="18">
        <v>8</v>
      </c>
      <c r="AL167" s="18"/>
      <c r="AM167" s="18"/>
      <c r="AN167" s="18"/>
      <c r="AO167" s="18"/>
      <c r="AP167" s="18">
        <v>8</v>
      </c>
      <c r="AQ167" s="18"/>
      <c r="AR167" s="18"/>
      <c r="AS167" s="18"/>
      <c r="AT167" s="18"/>
      <c r="AU167" s="18">
        <v>8</v>
      </c>
      <c r="AV167" s="1204"/>
      <c r="AW167" s="1189"/>
      <c r="AX167" s="12"/>
      <c r="AY167" s="12"/>
      <c r="AZ167" s="12"/>
      <c r="BA167" s="12"/>
      <c r="BB167" s="12"/>
      <c r="BC167" s="12"/>
      <c r="BD167" s="12"/>
      <c r="BE167" s="12"/>
      <c r="BF167" s="12"/>
      <c r="BG167" s="12"/>
      <c r="BH167" s="12"/>
      <c r="BI167" s="12"/>
      <c r="BJ167" s="12"/>
      <c r="BK167" s="12"/>
      <c r="BL167" s="12"/>
      <c r="BM167" s="12"/>
      <c r="BN167" s="12"/>
      <c r="BO167" s="12"/>
      <c r="BP167" s="12"/>
    </row>
    <row r="168" spans="1:68" ht="12.75" customHeight="1" x14ac:dyDescent="0.2">
      <c r="A168" s="1174">
        <v>2</v>
      </c>
      <c r="B168" s="1177" t="s">
        <v>289</v>
      </c>
      <c r="C168" s="1177"/>
      <c r="D168" s="1177"/>
      <c r="E168" s="1178">
        <f t="shared" si="0"/>
        <v>12</v>
      </c>
      <c r="F168" s="1179">
        <f t="shared" si="1"/>
        <v>60</v>
      </c>
      <c r="G168" s="1180">
        <f>F168/$F$174</f>
        <v>3.937007874015748E-2</v>
      </c>
      <c r="H168" s="19"/>
      <c r="I168" s="19"/>
      <c r="J168" s="19"/>
      <c r="K168" s="19"/>
      <c r="L168" s="19"/>
      <c r="M168" s="19"/>
      <c r="N168" s="19"/>
      <c r="O168" s="19"/>
      <c r="P168" s="19"/>
      <c r="Q168" s="19"/>
      <c r="R168" s="19"/>
      <c r="S168" s="19"/>
      <c r="T168" s="19" t="s">
        <v>209</v>
      </c>
      <c r="U168" s="19"/>
      <c r="V168" s="19"/>
      <c r="W168" s="19"/>
      <c r="X168" s="19"/>
      <c r="Y168" s="19" t="s">
        <v>209</v>
      </c>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204"/>
      <c r="AW168" s="1189"/>
      <c r="AX168" s="12"/>
      <c r="AY168" s="12"/>
      <c r="AZ168" s="12"/>
      <c r="BA168" s="12"/>
      <c r="BB168" s="12"/>
      <c r="BC168" s="12"/>
      <c r="BD168" s="12"/>
      <c r="BE168" s="12"/>
      <c r="BF168" s="12"/>
      <c r="BG168" s="12"/>
      <c r="BH168" s="12"/>
      <c r="BI168" s="12"/>
      <c r="BJ168" s="12"/>
      <c r="BK168" s="12"/>
      <c r="BL168" s="12"/>
      <c r="BM168" s="12"/>
      <c r="BN168" s="12"/>
      <c r="BO168" s="12"/>
      <c r="BP168" s="12"/>
    </row>
    <row r="169" spans="1:68" x14ac:dyDescent="0.2">
      <c r="A169" s="1174"/>
      <c r="B169" s="1177"/>
      <c r="C169" s="1177"/>
      <c r="D169" s="1177"/>
      <c r="E169" s="1178"/>
      <c r="F169" s="1179"/>
      <c r="G169" s="1180"/>
      <c r="H169" s="18"/>
      <c r="I169" s="18"/>
      <c r="J169" s="18"/>
      <c r="K169" s="18"/>
      <c r="L169" s="18"/>
      <c r="M169" s="18"/>
      <c r="N169" s="18"/>
      <c r="O169" s="18"/>
      <c r="P169" s="18"/>
      <c r="Q169" s="18"/>
      <c r="R169" s="18"/>
      <c r="S169" s="18"/>
      <c r="T169" s="18">
        <v>5</v>
      </c>
      <c r="U169" s="18"/>
      <c r="V169" s="18"/>
      <c r="W169" s="18"/>
      <c r="X169" s="18"/>
      <c r="Y169" s="18">
        <v>5</v>
      </c>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204"/>
      <c r="AW169" s="1189"/>
    </row>
    <row r="170" spans="1:68" ht="12.75" customHeight="1" x14ac:dyDescent="0.2">
      <c r="A170" s="1174">
        <v>3</v>
      </c>
      <c r="B170" s="1177" t="s">
        <v>290</v>
      </c>
      <c r="C170" s="1177"/>
      <c r="D170" s="1177"/>
      <c r="E170" s="1178">
        <f t="shared" si="0"/>
        <v>240</v>
      </c>
      <c r="F170" s="1179">
        <f t="shared" si="1"/>
        <v>960</v>
      </c>
      <c r="G170" s="1180">
        <f>F170/$F$174</f>
        <v>0.62992125984251968</v>
      </c>
      <c r="H170" s="19" t="s">
        <v>209</v>
      </c>
      <c r="I170" s="19" t="s">
        <v>209</v>
      </c>
      <c r="J170" s="19" t="s">
        <v>209</v>
      </c>
      <c r="K170" s="19" t="s">
        <v>209</v>
      </c>
      <c r="L170" s="19" t="s">
        <v>209</v>
      </c>
      <c r="M170" s="19" t="s">
        <v>209</v>
      </c>
      <c r="N170" s="19" t="s">
        <v>209</v>
      </c>
      <c r="O170" s="19" t="s">
        <v>209</v>
      </c>
      <c r="P170" s="19" t="s">
        <v>209</v>
      </c>
      <c r="Q170" s="19" t="s">
        <v>209</v>
      </c>
      <c r="R170" s="19" t="s">
        <v>209</v>
      </c>
      <c r="S170" s="19" t="s">
        <v>209</v>
      </c>
      <c r="T170" s="19" t="s">
        <v>209</v>
      </c>
      <c r="U170" s="19" t="s">
        <v>209</v>
      </c>
      <c r="V170" s="19" t="s">
        <v>209</v>
      </c>
      <c r="W170" s="19" t="s">
        <v>209</v>
      </c>
      <c r="X170" s="19" t="s">
        <v>209</v>
      </c>
      <c r="Y170" s="19" t="s">
        <v>209</v>
      </c>
      <c r="Z170" s="19" t="s">
        <v>209</v>
      </c>
      <c r="AA170" s="19" t="s">
        <v>209</v>
      </c>
      <c r="AB170" s="19" t="s">
        <v>209</v>
      </c>
      <c r="AC170" s="19" t="s">
        <v>209</v>
      </c>
      <c r="AD170" s="19" t="s">
        <v>209</v>
      </c>
      <c r="AE170" s="19" t="s">
        <v>209</v>
      </c>
      <c r="AF170" s="19" t="s">
        <v>209</v>
      </c>
      <c r="AG170" s="19" t="s">
        <v>209</v>
      </c>
      <c r="AH170" s="19" t="s">
        <v>209</v>
      </c>
      <c r="AI170" s="19" t="s">
        <v>209</v>
      </c>
      <c r="AJ170" s="19" t="s">
        <v>209</v>
      </c>
      <c r="AK170" s="19" t="s">
        <v>209</v>
      </c>
      <c r="AL170" s="19" t="s">
        <v>209</v>
      </c>
      <c r="AM170" s="19" t="s">
        <v>209</v>
      </c>
      <c r="AN170" s="19" t="s">
        <v>209</v>
      </c>
      <c r="AO170" s="19" t="s">
        <v>209</v>
      </c>
      <c r="AP170" s="19" t="s">
        <v>209</v>
      </c>
      <c r="AQ170" s="19" t="s">
        <v>209</v>
      </c>
      <c r="AR170" s="19" t="s">
        <v>209</v>
      </c>
      <c r="AS170" s="19" t="s">
        <v>209</v>
      </c>
      <c r="AT170" s="19" t="s">
        <v>209</v>
      </c>
      <c r="AU170" s="19" t="s">
        <v>209</v>
      </c>
      <c r="AV170" s="1204"/>
      <c r="AW170" s="1189"/>
    </row>
    <row r="171" spans="1:68" x14ac:dyDescent="0.2">
      <c r="A171" s="1174"/>
      <c r="B171" s="1177"/>
      <c r="C171" s="1177"/>
      <c r="D171" s="1177"/>
      <c r="E171" s="1178"/>
      <c r="F171" s="1179"/>
      <c r="G171" s="1180"/>
      <c r="H171" s="18">
        <v>4</v>
      </c>
      <c r="I171" s="18">
        <v>4</v>
      </c>
      <c r="J171" s="18">
        <v>4</v>
      </c>
      <c r="K171" s="18">
        <v>4</v>
      </c>
      <c r="L171" s="18">
        <v>4</v>
      </c>
      <c r="M171" s="18">
        <v>4</v>
      </c>
      <c r="N171" s="18">
        <v>4</v>
      </c>
      <c r="O171" s="18">
        <v>4</v>
      </c>
      <c r="P171" s="18">
        <v>4</v>
      </c>
      <c r="Q171" s="18">
        <v>4</v>
      </c>
      <c r="R171" s="18">
        <v>4</v>
      </c>
      <c r="S171" s="18">
        <v>4</v>
      </c>
      <c r="T171" s="18">
        <v>4</v>
      </c>
      <c r="U171" s="18">
        <v>4</v>
      </c>
      <c r="V171" s="18">
        <v>4</v>
      </c>
      <c r="W171" s="18">
        <v>4</v>
      </c>
      <c r="X171" s="18">
        <v>4</v>
      </c>
      <c r="Y171" s="18">
        <v>4</v>
      </c>
      <c r="Z171" s="18">
        <v>4</v>
      </c>
      <c r="AA171" s="18">
        <v>4</v>
      </c>
      <c r="AB171" s="18">
        <v>4</v>
      </c>
      <c r="AC171" s="18">
        <v>4</v>
      </c>
      <c r="AD171" s="18">
        <v>4</v>
      </c>
      <c r="AE171" s="18">
        <v>4</v>
      </c>
      <c r="AF171" s="18">
        <v>4</v>
      </c>
      <c r="AG171" s="18">
        <v>4</v>
      </c>
      <c r="AH171" s="18">
        <v>4</v>
      </c>
      <c r="AI171" s="18">
        <v>4</v>
      </c>
      <c r="AJ171" s="18">
        <v>4</v>
      </c>
      <c r="AK171" s="18">
        <v>4</v>
      </c>
      <c r="AL171" s="18">
        <v>4</v>
      </c>
      <c r="AM171" s="18">
        <v>4</v>
      </c>
      <c r="AN171" s="18">
        <v>4</v>
      </c>
      <c r="AO171" s="18">
        <v>4</v>
      </c>
      <c r="AP171" s="18">
        <v>4</v>
      </c>
      <c r="AQ171" s="18">
        <v>4</v>
      </c>
      <c r="AR171" s="18">
        <v>4</v>
      </c>
      <c r="AS171" s="18">
        <v>4</v>
      </c>
      <c r="AT171" s="18">
        <v>4</v>
      </c>
      <c r="AU171" s="18">
        <v>4</v>
      </c>
      <c r="AV171" s="1204"/>
      <c r="AW171" s="1189"/>
    </row>
    <row r="172" spans="1:68" ht="12.75" customHeight="1" x14ac:dyDescent="0.2">
      <c r="A172" s="1174">
        <v>4</v>
      </c>
      <c r="B172" s="1177" t="s">
        <v>291</v>
      </c>
      <c r="C172" s="1177"/>
      <c r="D172" s="1177"/>
      <c r="E172" s="1178">
        <f t="shared" si="0"/>
        <v>24</v>
      </c>
      <c r="F172" s="1179">
        <f t="shared" si="1"/>
        <v>120</v>
      </c>
      <c r="G172" s="1180">
        <f>F172/$F$174</f>
        <v>7.874015748031496E-2</v>
      </c>
      <c r="H172" s="19"/>
      <c r="I172" s="19"/>
      <c r="J172" s="19"/>
      <c r="K172" s="19"/>
      <c r="L172" s="19"/>
      <c r="M172" s="19"/>
      <c r="N172" s="19" t="s">
        <v>209</v>
      </c>
      <c r="O172" s="19"/>
      <c r="P172" s="19"/>
      <c r="Q172" s="19"/>
      <c r="R172" s="19"/>
      <c r="S172" s="19"/>
      <c r="T172" s="19" t="s">
        <v>209</v>
      </c>
      <c r="U172" s="19"/>
      <c r="V172" s="19"/>
      <c r="W172" s="19"/>
      <c r="X172" s="19"/>
      <c r="Y172" s="19"/>
      <c r="Z172" s="19"/>
      <c r="AA172" s="19"/>
      <c r="AB172" s="19"/>
      <c r="AC172" s="19"/>
      <c r="AD172" s="19"/>
      <c r="AE172" s="19"/>
      <c r="AF172" s="19"/>
      <c r="AG172" s="19"/>
      <c r="AH172" s="19" t="s">
        <v>209</v>
      </c>
      <c r="AI172" s="19"/>
      <c r="AJ172" s="19"/>
      <c r="AK172" s="19"/>
      <c r="AL172" s="19"/>
      <c r="AM172" s="19"/>
      <c r="AN172" s="19" t="s">
        <v>209</v>
      </c>
      <c r="AO172" s="19"/>
      <c r="AP172" s="19"/>
      <c r="AQ172" s="19"/>
      <c r="AR172" s="19"/>
      <c r="AS172" s="19"/>
      <c r="AT172" s="19"/>
      <c r="AU172" s="19"/>
      <c r="AV172" s="1204"/>
      <c r="AW172" s="1189"/>
    </row>
    <row r="173" spans="1:68" x14ac:dyDescent="0.2">
      <c r="A173" s="1174"/>
      <c r="B173" s="1177"/>
      <c r="C173" s="1177"/>
      <c r="D173" s="1177"/>
      <c r="E173" s="1178"/>
      <c r="F173" s="1179"/>
      <c r="G173" s="1180"/>
      <c r="H173" s="18"/>
      <c r="I173" s="18"/>
      <c r="J173" s="18"/>
      <c r="K173" s="18"/>
      <c r="L173" s="18"/>
      <c r="M173" s="18"/>
      <c r="N173" s="18">
        <v>5</v>
      </c>
      <c r="O173" s="18"/>
      <c r="P173" s="18"/>
      <c r="Q173" s="18"/>
      <c r="R173" s="18"/>
      <c r="S173" s="18"/>
      <c r="T173" s="18">
        <v>5</v>
      </c>
      <c r="U173" s="18"/>
      <c r="V173" s="18"/>
      <c r="W173" s="18"/>
      <c r="X173" s="18"/>
      <c r="Y173" s="18"/>
      <c r="Z173" s="18"/>
      <c r="AA173" s="18"/>
      <c r="AB173" s="18"/>
      <c r="AC173" s="18"/>
      <c r="AD173" s="18"/>
      <c r="AE173" s="18"/>
      <c r="AF173" s="18"/>
      <c r="AG173" s="18"/>
      <c r="AH173" s="18">
        <v>5</v>
      </c>
      <c r="AI173" s="18"/>
      <c r="AJ173" s="18"/>
      <c r="AK173" s="18"/>
      <c r="AL173" s="18"/>
      <c r="AM173" s="18"/>
      <c r="AN173" s="18">
        <v>5</v>
      </c>
      <c r="AO173" s="18"/>
      <c r="AP173" s="18"/>
      <c r="AQ173" s="18"/>
      <c r="AR173" s="18"/>
      <c r="AS173" s="18"/>
      <c r="AT173" s="18"/>
      <c r="AU173" s="18"/>
      <c r="AV173" s="1204"/>
      <c r="AW173" s="1189"/>
    </row>
    <row r="174" spans="1:68" x14ac:dyDescent="0.2">
      <c r="A174" s="20"/>
      <c r="B174" s="1182" t="s">
        <v>226</v>
      </c>
      <c r="C174" s="1182"/>
      <c r="D174" s="1182"/>
      <c r="E174" s="20"/>
      <c r="F174" s="21">
        <f>SUM(F166:F173)</f>
        <v>1524</v>
      </c>
      <c r="G174" s="22">
        <f>SUM(G162:G173)</f>
        <v>0.99999999999999989</v>
      </c>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12"/>
      <c r="AW174" s="12"/>
    </row>
    <row r="175" spans="1:68" x14ac:dyDescent="0.2">
      <c r="A175" s="24"/>
      <c r="B175" s="1174" t="s">
        <v>132</v>
      </c>
      <c r="C175" s="1174"/>
      <c r="D175" s="1174"/>
      <c r="E175" s="1174"/>
      <c r="F175" s="1174"/>
      <c r="G175" s="1174"/>
      <c r="H175" s="1183">
        <f>SUM(H164:L174)</f>
        <v>28</v>
      </c>
      <c r="I175" s="1184"/>
      <c r="J175" s="1184"/>
      <c r="K175" s="1184"/>
      <c r="L175" s="1184"/>
      <c r="M175" s="1183">
        <f>SUM(M164:Q171)</f>
        <v>28</v>
      </c>
      <c r="N175" s="1184"/>
      <c r="O175" s="1184"/>
      <c r="P175" s="1184"/>
      <c r="Q175" s="1184"/>
      <c r="R175" s="1183">
        <f>SUM(R164:V171)</f>
        <v>33</v>
      </c>
      <c r="S175" s="1184"/>
      <c r="T175" s="1184"/>
      <c r="U175" s="1184"/>
      <c r="V175" s="1184"/>
      <c r="W175" s="1183">
        <f>SUM(W164:AA171)</f>
        <v>33</v>
      </c>
      <c r="X175" s="1184"/>
      <c r="Y175" s="1184"/>
      <c r="Z175" s="1184"/>
      <c r="AA175" s="1184"/>
      <c r="AB175" s="1183">
        <f>SUM(AB164:AF174)</f>
        <v>28</v>
      </c>
      <c r="AC175" s="1184"/>
      <c r="AD175" s="1184"/>
      <c r="AE175" s="1184"/>
      <c r="AF175" s="1184"/>
      <c r="AG175" s="1183">
        <f>SUM(AG164:AK174)</f>
        <v>33</v>
      </c>
      <c r="AH175" s="1184"/>
      <c r="AI175" s="1184"/>
      <c r="AJ175" s="1184"/>
      <c r="AK175" s="1184"/>
      <c r="AL175" s="1183">
        <f>SUM(AL164:AP171)</f>
        <v>28</v>
      </c>
      <c r="AM175" s="1184"/>
      <c r="AN175" s="1184"/>
      <c r="AO175" s="1184"/>
      <c r="AP175" s="1184"/>
      <c r="AQ175" s="1183">
        <f>SUM(AQ164:AU171)</f>
        <v>28</v>
      </c>
      <c r="AR175" s="1183"/>
      <c r="AS175" s="1183"/>
      <c r="AT175" s="1183"/>
      <c r="AU175" s="1183"/>
      <c r="AV175" s="12"/>
      <c r="AW175" s="12"/>
    </row>
    <row r="176" spans="1:68" x14ac:dyDescent="0.2">
      <c r="A176" s="24"/>
      <c r="B176" s="1174" t="s">
        <v>133</v>
      </c>
      <c r="C176" s="1174"/>
      <c r="D176" s="1174"/>
      <c r="E176" s="1174"/>
      <c r="F176" s="1174"/>
      <c r="G176" s="1174"/>
      <c r="H176" s="1176">
        <f>H175/F174</f>
        <v>1.8372703412073491E-2</v>
      </c>
      <c r="I176" s="1176"/>
      <c r="J176" s="1176"/>
      <c r="K176" s="1176"/>
      <c r="L176" s="1176"/>
      <c r="M176" s="1176">
        <f>M175/F174</f>
        <v>1.8372703412073491E-2</v>
      </c>
      <c r="N176" s="1176"/>
      <c r="O176" s="1176"/>
      <c r="P176" s="1176"/>
      <c r="Q176" s="1176"/>
      <c r="R176" s="1176">
        <f>R175/F174</f>
        <v>2.1653543307086614E-2</v>
      </c>
      <c r="S176" s="1176"/>
      <c r="T176" s="1176"/>
      <c r="U176" s="1176"/>
      <c r="V176" s="1176"/>
      <c r="W176" s="1176">
        <f>W175/F174</f>
        <v>2.1653543307086614E-2</v>
      </c>
      <c r="X176" s="1176"/>
      <c r="Y176" s="1176"/>
      <c r="Z176" s="1176"/>
      <c r="AA176" s="1176"/>
      <c r="AB176" s="1176">
        <f>AB175/F174</f>
        <v>1.8372703412073491E-2</v>
      </c>
      <c r="AC176" s="1176"/>
      <c r="AD176" s="1176"/>
      <c r="AE176" s="1176"/>
      <c r="AF176" s="1176"/>
      <c r="AG176" s="1176">
        <f>AG175/F174</f>
        <v>2.1653543307086614E-2</v>
      </c>
      <c r="AH176" s="1176"/>
      <c r="AI176" s="1176"/>
      <c r="AJ176" s="1176"/>
      <c r="AK176" s="1176"/>
      <c r="AL176" s="1176">
        <f>AL175/F174</f>
        <v>1.8372703412073491E-2</v>
      </c>
      <c r="AM176" s="1176"/>
      <c r="AN176" s="1176"/>
      <c r="AO176" s="1176"/>
      <c r="AP176" s="1176"/>
      <c r="AQ176" s="1176">
        <f>AQ175/F174</f>
        <v>1.8372703412073491E-2</v>
      </c>
      <c r="AR176" s="1176"/>
      <c r="AS176" s="1176"/>
      <c r="AT176" s="1176"/>
      <c r="AU176" s="1176"/>
      <c r="AV176" s="12"/>
      <c r="AW176" s="12"/>
    </row>
    <row r="177" spans="1:49" x14ac:dyDescent="0.2">
      <c r="A177" s="24"/>
      <c r="B177" s="1174" t="s">
        <v>134</v>
      </c>
      <c r="C177" s="1174"/>
      <c r="D177" s="1174"/>
      <c r="E177" s="1174"/>
      <c r="F177" s="1174"/>
      <c r="G177" s="1174"/>
      <c r="H177" s="1175">
        <f>H175</f>
        <v>28</v>
      </c>
      <c r="I177" s="1175"/>
      <c r="J177" s="1175"/>
      <c r="K177" s="1175"/>
      <c r="L177" s="1175"/>
      <c r="M177" s="1175">
        <f>H177+M175</f>
        <v>56</v>
      </c>
      <c r="N177" s="1175"/>
      <c r="O177" s="1175"/>
      <c r="P177" s="1175"/>
      <c r="Q177" s="1175"/>
      <c r="R177" s="1175">
        <f>M177+R175</f>
        <v>89</v>
      </c>
      <c r="S177" s="1175"/>
      <c r="T177" s="1175"/>
      <c r="U177" s="1175"/>
      <c r="V177" s="1175"/>
      <c r="W177" s="1175">
        <f>R177+W175</f>
        <v>122</v>
      </c>
      <c r="X177" s="1175"/>
      <c r="Y177" s="1175"/>
      <c r="Z177" s="1175"/>
      <c r="AA177" s="1175"/>
      <c r="AB177" s="1175">
        <f>W177+AB175</f>
        <v>150</v>
      </c>
      <c r="AC177" s="1175"/>
      <c r="AD177" s="1175"/>
      <c r="AE177" s="1175"/>
      <c r="AF177" s="1175"/>
      <c r="AG177" s="1175">
        <f>AB177+AG175</f>
        <v>183</v>
      </c>
      <c r="AH177" s="1175"/>
      <c r="AI177" s="1175"/>
      <c r="AJ177" s="1175"/>
      <c r="AK177" s="1175"/>
      <c r="AL177" s="1175">
        <f>AG177+AL175</f>
        <v>211</v>
      </c>
      <c r="AM177" s="1175"/>
      <c r="AN177" s="1175"/>
      <c r="AO177" s="1175"/>
      <c r="AP177" s="1175"/>
      <c r="AQ177" s="1175">
        <f>AL177+AQ175</f>
        <v>239</v>
      </c>
      <c r="AR177" s="1175"/>
      <c r="AS177" s="1175"/>
      <c r="AT177" s="1175"/>
      <c r="AU177" s="1175"/>
      <c r="AV177" s="12"/>
      <c r="AW177" s="12"/>
    </row>
    <row r="178" spans="1:49" x14ac:dyDescent="0.2">
      <c r="A178" s="24"/>
      <c r="B178" s="1172" t="s">
        <v>135</v>
      </c>
      <c r="C178" s="1172"/>
      <c r="D178" s="1172"/>
      <c r="E178" s="1172"/>
      <c r="F178" s="1172"/>
      <c r="G178" s="1172"/>
      <c r="H178" s="1173">
        <f>H176</f>
        <v>1.8372703412073491E-2</v>
      </c>
      <c r="I178" s="1173"/>
      <c r="J178" s="1173"/>
      <c r="K178" s="1173"/>
      <c r="L178" s="1173"/>
      <c r="M178" s="1173">
        <f>H178+M176</f>
        <v>3.6745406824146981E-2</v>
      </c>
      <c r="N178" s="1173"/>
      <c r="O178" s="1173"/>
      <c r="P178" s="1173"/>
      <c r="Q178" s="1173"/>
      <c r="R178" s="1173">
        <f>M178+R176</f>
        <v>5.8398950131233598E-2</v>
      </c>
      <c r="S178" s="1173"/>
      <c r="T178" s="1173"/>
      <c r="U178" s="1173"/>
      <c r="V178" s="1173"/>
      <c r="W178" s="1173">
        <f>R178+W176</f>
        <v>8.0052493438320216E-2</v>
      </c>
      <c r="X178" s="1173"/>
      <c r="Y178" s="1173"/>
      <c r="Z178" s="1173"/>
      <c r="AA178" s="1173"/>
      <c r="AB178" s="1173">
        <f>W178+AB176</f>
        <v>9.8425196850393706E-2</v>
      </c>
      <c r="AC178" s="1173"/>
      <c r="AD178" s="1173"/>
      <c r="AE178" s="1173"/>
      <c r="AF178" s="1173"/>
      <c r="AG178" s="1173">
        <f>AB178+AG176</f>
        <v>0.12007874015748032</v>
      </c>
      <c r="AH178" s="1173"/>
      <c r="AI178" s="1173"/>
      <c r="AJ178" s="1173"/>
      <c r="AK178" s="1173"/>
      <c r="AL178" s="1173">
        <f>AG178+AL176</f>
        <v>0.1384514435695538</v>
      </c>
      <c r="AM178" s="1173"/>
      <c r="AN178" s="1173"/>
      <c r="AO178" s="1173"/>
      <c r="AP178" s="1173"/>
      <c r="AQ178" s="1173">
        <f>AL178+AQ176</f>
        <v>0.15682414698162728</v>
      </c>
      <c r="AR178" s="1173"/>
      <c r="AS178" s="1173"/>
      <c r="AT178" s="1173"/>
      <c r="AU178" s="1173"/>
      <c r="AV178" s="12"/>
      <c r="AW178" s="12"/>
    </row>
    <row r="180" spans="1:49" x14ac:dyDescent="0.2">
      <c r="A180" s="1186"/>
      <c r="B180" s="1186"/>
      <c r="C180" s="1186"/>
      <c r="D180" s="1186"/>
      <c r="E180" s="1186"/>
      <c r="F180" s="1186"/>
      <c r="G180" s="1186"/>
      <c r="H180" s="1174" t="s">
        <v>122</v>
      </c>
      <c r="I180" s="1174"/>
      <c r="J180" s="1174"/>
      <c r="K180" s="1174"/>
      <c r="L180" s="1174"/>
      <c r="M180" s="1174"/>
      <c r="N180" s="1174"/>
      <c r="O180" s="1174"/>
      <c r="P180" s="1174"/>
      <c r="Q180" s="1174"/>
      <c r="R180" s="1174"/>
      <c r="S180" s="1174"/>
      <c r="T180" s="1174"/>
      <c r="U180" s="1174"/>
      <c r="V180" s="1174"/>
      <c r="W180" s="1174"/>
      <c r="X180" s="1174"/>
      <c r="Y180" s="1174"/>
      <c r="Z180" s="1174"/>
      <c r="AA180" s="1174"/>
      <c r="AB180" s="1174" t="s">
        <v>155</v>
      </c>
      <c r="AC180" s="1174"/>
      <c r="AD180" s="1174"/>
      <c r="AE180" s="1174"/>
      <c r="AF180" s="1174"/>
      <c r="AG180" s="1174"/>
      <c r="AH180" s="1174"/>
      <c r="AI180" s="1174"/>
      <c r="AJ180" s="1174"/>
      <c r="AK180" s="1174"/>
      <c r="AL180" s="1174"/>
      <c r="AM180" s="1174"/>
      <c r="AN180" s="1174"/>
      <c r="AO180" s="1174"/>
      <c r="AP180" s="1174"/>
      <c r="AQ180" s="1174"/>
      <c r="AR180" s="1174"/>
      <c r="AS180" s="1174"/>
      <c r="AT180" s="1174"/>
      <c r="AU180" s="1174"/>
      <c r="AV180" s="1174" t="s">
        <v>175</v>
      </c>
      <c r="AW180" s="1187" t="s">
        <v>123</v>
      </c>
    </row>
    <row r="181" spans="1:49" x14ac:dyDescent="0.2">
      <c r="A181" s="1186"/>
      <c r="B181" s="1186"/>
      <c r="C181" s="1186"/>
      <c r="D181" s="1186"/>
      <c r="E181" s="1186"/>
      <c r="F181" s="1186"/>
      <c r="G181" s="1186"/>
      <c r="H181" s="1175" t="s">
        <v>151</v>
      </c>
      <c r="I181" s="1175"/>
      <c r="J181" s="1175"/>
      <c r="K181" s="1175"/>
      <c r="L181" s="1175"/>
      <c r="M181" s="1175" t="s">
        <v>152</v>
      </c>
      <c r="N181" s="1175"/>
      <c r="O181" s="1175"/>
      <c r="P181" s="1175"/>
      <c r="Q181" s="1175"/>
      <c r="R181" s="1175" t="s">
        <v>153</v>
      </c>
      <c r="S181" s="1175"/>
      <c r="T181" s="1175"/>
      <c r="U181" s="1175"/>
      <c r="V181" s="1175"/>
      <c r="W181" s="1175" t="s">
        <v>154</v>
      </c>
      <c r="X181" s="1175"/>
      <c r="Y181" s="1175"/>
      <c r="Z181" s="1175"/>
      <c r="AA181" s="1175"/>
      <c r="AB181" s="1175" t="s">
        <v>151</v>
      </c>
      <c r="AC181" s="1175"/>
      <c r="AD181" s="1175"/>
      <c r="AE181" s="1175"/>
      <c r="AF181" s="1175"/>
      <c r="AG181" s="1175" t="s">
        <v>152</v>
      </c>
      <c r="AH181" s="1175"/>
      <c r="AI181" s="1175"/>
      <c r="AJ181" s="1175"/>
      <c r="AK181" s="1175"/>
      <c r="AL181" s="1175" t="s">
        <v>153</v>
      </c>
      <c r="AM181" s="1175"/>
      <c r="AN181" s="1175"/>
      <c r="AO181" s="1175"/>
      <c r="AP181" s="1175"/>
      <c r="AQ181" s="1175" t="s">
        <v>154</v>
      </c>
      <c r="AR181" s="1175"/>
      <c r="AS181" s="1175"/>
      <c r="AT181" s="1175"/>
      <c r="AU181" s="1175"/>
      <c r="AV181" s="1174"/>
      <c r="AW181" s="1187"/>
    </row>
    <row r="182" spans="1:49" x14ac:dyDescent="0.2">
      <c r="A182" s="1174" t="s">
        <v>1</v>
      </c>
      <c r="B182" s="1187" t="s">
        <v>124</v>
      </c>
      <c r="C182" s="1187"/>
      <c r="D182" s="1187"/>
      <c r="E182" s="1187" t="s">
        <v>206</v>
      </c>
      <c r="F182" s="1187" t="s">
        <v>207</v>
      </c>
      <c r="G182" s="1188" t="s">
        <v>125</v>
      </c>
      <c r="H182" s="13" t="s">
        <v>126</v>
      </c>
      <c r="I182" s="13" t="s">
        <v>127</v>
      </c>
      <c r="J182" s="13" t="s">
        <v>128</v>
      </c>
      <c r="K182" s="13" t="s">
        <v>129</v>
      </c>
      <c r="L182" s="13" t="s">
        <v>130</v>
      </c>
      <c r="M182" s="13" t="s">
        <v>126</v>
      </c>
      <c r="N182" s="13" t="s">
        <v>127</v>
      </c>
      <c r="O182" s="13" t="s">
        <v>128</v>
      </c>
      <c r="P182" s="13" t="s">
        <v>129</v>
      </c>
      <c r="Q182" s="13" t="s">
        <v>130</v>
      </c>
      <c r="R182" s="13" t="s">
        <v>126</v>
      </c>
      <c r="S182" s="13" t="s">
        <v>127</v>
      </c>
      <c r="T182" s="13" t="s">
        <v>128</v>
      </c>
      <c r="U182" s="13" t="s">
        <v>129</v>
      </c>
      <c r="V182" s="13" t="s">
        <v>130</v>
      </c>
      <c r="W182" s="13" t="s">
        <v>126</v>
      </c>
      <c r="X182" s="13" t="s">
        <v>127</v>
      </c>
      <c r="Y182" s="13" t="s">
        <v>128</v>
      </c>
      <c r="Z182" s="13" t="s">
        <v>129</v>
      </c>
      <c r="AA182" s="13" t="s">
        <v>130</v>
      </c>
      <c r="AB182" s="13" t="s">
        <v>126</v>
      </c>
      <c r="AC182" s="13" t="s">
        <v>127</v>
      </c>
      <c r="AD182" s="13" t="s">
        <v>128</v>
      </c>
      <c r="AE182" s="13" t="s">
        <v>129</v>
      </c>
      <c r="AF182" s="13" t="s">
        <v>130</v>
      </c>
      <c r="AG182" s="13" t="s">
        <v>126</v>
      </c>
      <c r="AH182" s="13" t="s">
        <v>127</v>
      </c>
      <c r="AI182" s="13" t="s">
        <v>128</v>
      </c>
      <c r="AJ182" s="13" t="s">
        <v>129</v>
      </c>
      <c r="AK182" s="13" t="s">
        <v>130</v>
      </c>
      <c r="AL182" s="13" t="s">
        <v>126</v>
      </c>
      <c r="AM182" s="13" t="s">
        <v>127</v>
      </c>
      <c r="AN182" s="13" t="s">
        <v>128</v>
      </c>
      <c r="AO182" s="13" t="s">
        <v>129</v>
      </c>
      <c r="AP182" s="13" t="s">
        <v>130</v>
      </c>
      <c r="AQ182" s="13" t="s">
        <v>126</v>
      </c>
      <c r="AR182" s="13" t="s">
        <v>127</v>
      </c>
      <c r="AS182" s="13" t="s">
        <v>128</v>
      </c>
      <c r="AT182" s="13" t="s">
        <v>129</v>
      </c>
      <c r="AU182" s="13" t="s">
        <v>130</v>
      </c>
      <c r="AV182" s="1174"/>
      <c r="AW182" s="1187"/>
    </row>
    <row r="183" spans="1:49" ht="53.25" customHeight="1" x14ac:dyDescent="0.2">
      <c r="A183" s="1174"/>
      <c r="B183" s="1187"/>
      <c r="C183" s="1187"/>
      <c r="D183" s="1187"/>
      <c r="E183" s="1187"/>
      <c r="F183" s="1187"/>
      <c r="G183" s="1188"/>
      <c r="H183" s="14"/>
      <c r="I183" s="15"/>
      <c r="J183" s="16"/>
      <c r="K183" s="15"/>
      <c r="L183" s="15"/>
      <c r="M183" s="14"/>
      <c r="N183" s="15"/>
      <c r="O183" s="16"/>
      <c r="P183" s="15"/>
      <c r="Q183" s="15"/>
      <c r="R183" s="14"/>
      <c r="S183" s="15"/>
      <c r="T183" s="16"/>
      <c r="U183" s="15"/>
      <c r="V183" s="15"/>
      <c r="W183" s="14"/>
      <c r="X183" s="15"/>
      <c r="Y183" s="16"/>
      <c r="Z183" s="15"/>
      <c r="AA183" s="15"/>
      <c r="AB183" s="14"/>
      <c r="AC183" s="15"/>
      <c r="AD183" s="16"/>
      <c r="AE183" s="15"/>
      <c r="AF183" s="15"/>
      <c r="AG183" s="14"/>
      <c r="AH183" s="15"/>
      <c r="AI183" s="16"/>
      <c r="AJ183" s="15"/>
      <c r="AK183" s="15"/>
      <c r="AL183" s="14"/>
      <c r="AM183" s="15"/>
      <c r="AN183" s="16"/>
      <c r="AO183" s="15"/>
      <c r="AP183" s="15"/>
      <c r="AQ183" s="14"/>
      <c r="AR183" s="15"/>
      <c r="AS183" s="16"/>
      <c r="AT183" s="15"/>
      <c r="AU183" s="15"/>
      <c r="AV183" s="1174"/>
      <c r="AW183" s="1187"/>
    </row>
    <row r="184" spans="1:49" ht="12.75" customHeight="1" x14ac:dyDescent="0.2">
      <c r="A184" s="1174">
        <v>1</v>
      </c>
      <c r="B184" s="1177" t="s">
        <v>292</v>
      </c>
      <c r="C184" s="1177"/>
      <c r="D184" s="1177"/>
      <c r="E184" s="1178">
        <f>COUNTIF(H184:AU184,"x")*6</f>
        <v>48</v>
      </c>
      <c r="F184" s="1179">
        <f>(SUM(H185:AU185))*6</f>
        <v>288</v>
      </c>
      <c r="G184" s="1180">
        <f>F184/$F$190</f>
        <v>0.14285714285714285</v>
      </c>
      <c r="H184" s="19"/>
      <c r="I184" s="19"/>
      <c r="J184" s="19"/>
      <c r="K184" s="19"/>
      <c r="L184" s="19" t="s">
        <v>209</v>
      </c>
      <c r="M184" s="19"/>
      <c r="N184" s="19"/>
      <c r="O184" s="19"/>
      <c r="P184" s="19"/>
      <c r="Q184" s="19" t="s">
        <v>209</v>
      </c>
      <c r="R184" s="19"/>
      <c r="S184" s="19"/>
      <c r="T184" s="19"/>
      <c r="U184" s="19"/>
      <c r="V184" s="19" t="s">
        <v>209</v>
      </c>
      <c r="W184" s="19"/>
      <c r="X184" s="19"/>
      <c r="Y184" s="19"/>
      <c r="Z184" s="19"/>
      <c r="AA184" s="19" t="s">
        <v>209</v>
      </c>
      <c r="AB184" s="19"/>
      <c r="AC184" s="19"/>
      <c r="AD184" s="19"/>
      <c r="AE184" s="19"/>
      <c r="AF184" s="19" t="s">
        <v>209</v>
      </c>
      <c r="AG184" s="19"/>
      <c r="AH184" s="19"/>
      <c r="AI184" s="19"/>
      <c r="AJ184" s="19"/>
      <c r="AK184" s="19" t="s">
        <v>209</v>
      </c>
      <c r="AL184" s="19"/>
      <c r="AM184" s="19"/>
      <c r="AN184" s="19"/>
      <c r="AO184" s="19"/>
      <c r="AP184" s="19" t="s">
        <v>209</v>
      </c>
      <c r="AQ184" s="19"/>
      <c r="AR184" s="19"/>
      <c r="AS184" s="19"/>
      <c r="AT184" s="19"/>
      <c r="AU184" s="19" t="s">
        <v>209</v>
      </c>
      <c r="AV184" s="1189" t="s">
        <v>293</v>
      </c>
      <c r="AW184" s="1189" t="s">
        <v>294</v>
      </c>
    </row>
    <row r="185" spans="1:49" x14ac:dyDescent="0.2">
      <c r="A185" s="1174"/>
      <c r="B185" s="1177"/>
      <c r="C185" s="1177"/>
      <c r="D185" s="1177"/>
      <c r="E185" s="1178"/>
      <c r="F185" s="1179"/>
      <c r="G185" s="1180"/>
      <c r="H185" s="18"/>
      <c r="I185" s="18"/>
      <c r="J185" s="18"/>
      <c r="K185" s="18"/>
      <c r="L185" s="18">
        <v>6</v>
      </c>
      <c r="M185" s="18"/>
      <c r="N185" s="18"/>
      <c r="O185" s="18"/>
      <c r="P185" s="18"/>
      <c r="Q185" s="18">
        <v>6</v>
      </c>
      <c r="R185" s="18"/>
      <c r="S185" s="18"/>
      <c r="T185" s="18"/>
      <c r="U185" s="18"/>
      <c r="V185" s="18">
        <v>6</v>
      </c>
      <c r="W185" s="18"/>
      <c r="X185" s="18"/>
      <c r="Y185" s="18"/>
      <c r="Z185" s="18"/>
      <c r="AA185" s="18">
        <v>6</v>
      </c>
      <c r="AB185" s="18"/>
      <c r="AC185" s="18"/>
      <c r="AD185" s="18"/>
      <c r="AE185" s="18"/>
      <c r="AF185" s="18">
        <v>6</v>
      </c>
      <c r="AG185" s="18"/>
      <c r="AH185" s="18"/>
      <c r="AI185" s="18"/>
      <c r="AJ185" s="18"/>
      <c r="AK185" s="18">
        <v>6</v>
      </c>
      <c r="AL185" s="18"/>
      <c r="AM185" s="18"/>
      <c r="AN185" s="18"/>
      <c r="AO185" s="18"/>
      <c r="AP185" s="18">
        <v>6</v>
      </c>
      <c r="AQ185" s="18"/>
      <c r="AR185" s="18"/>
      <c r="AS185" s="18"/>
      <c r="AT185" s="18"/>
      <c r="AU185" s="18">
        <v>6</v>
      </c>
      <c r="AV185" s="1189"/>
      <c r="AW185" s="1189"/>
    </row>
    <row r="186" spans="1:49" ht="12.75" customHeight="1" x14ac:dyDescent="0.2">
      <c r="A186" s="1174">
        <v>2</v>
      </c>
      <c r="B186" s="1177" t="s">
        <v>295</v>
      </c>
      <c r="C186" s="1177"/>
      <c r="D186" s="1177"/>
      <c r="E186" s="1178">
        <f>COUNTIF(H186:AU186,"x")*6</f>
        <v>48</v>
      </c>
      <c r="F186" s="1179">
        <f>(SUM(H187:AU187))*6</f>
        <v>768</v>
      </c>
      <c r="G186" s="1180">
        <f>F186/$F$190</f>
        <v>0.38095238095238093</v>
      </c>
      <c r="H186" s="19"/>
      <c r="I186" s="19" t="s">
        <v>209</v>
      </c>
      <c r="J186" s="19"/>
      <c r="K186" s="19"/>
      <c r="L186" s="19"/>
      <c r="M186" s="19"/>
      <c r="N186" s="19"/>
      <c r="O186" s="19" t="s">
        <v>209</v>
      </c>
      <c r="P186" s="19"/>
      <c r="Q186" s="19"/>
      <c r="R186" s="19"/>
      <c r="S186" s="19"/>
      <c r="T186" s="19"/>
      <c r="U186" s="19" t="s">
        <v>209</v>
      </c>
      <c r="V186" s="19"/>
      <c r="W186" s="19"/>
      <c r="X186" s="19"/>
      <c r="Y186" s="19"/>
      <c r="Z186" s="19" t="s">
        <v>209</v>
      </c>
      <c r="AA186" s="19"/>
      <c r="AB186" s="19"/>
      <c r="AC186" s="19"/>
      <c r="AD186" s="19"/>
      <c r="AE186" s="19" t="s">
        <v>209</v>
      </c>
      <c r="AF186" s="19"/>
      <c r="AG186" s="19"/>
      <c r="AH186" s="19"/>
      <c r="AI186" s="19" t="s">
        <v>209</v>
      </c>
      <c r="AJ186" s="19"/>
      <c r="AK186" s="19"/>
      <c r="AL186" s="19"/>
      <c r="AM186" s="19"/>
      <c r="AN186" s="19"/>
      <c r="AO186" s="19" t="s">
        <v>209</v>
      </c>
      <c r="AP186" s="19"/>
      <c r="AQ186" s="19"/>
      <c r="AR186" s="19"/>
      <c r="AS186" s="19" t="s">
        <v>209</v>
      </c>
      <c r="AT186" s="19"/>
      <c r="AU186" s="19"/>
      <c r="AV186" s="1189"/>
      <c r="AW186" s="1189" t="s">
        <v>296</v>
      </c>
    </row>
    <row r="187" spans="1:49" x14ac:dyDescent="0.2">
      <c r="A187" s="1174"/>
      <c r="B187" s="1177"/>
      <c r="C187" s="1177"/>
      <c r="D187" s="1177"/>
      <c r="E187" s="1178"/>
      <c r="F187" s="1179"/>
      <c r="G187" s="1180"/>
      <c r="H187" s="18"/>
      <c r="I187" s="18">
        <v>16</v>
      </c>
      <c r="J187" s="18"/>
      <c r="K187" s="18"/>
      <c r="L187" s="18"/>
      <c r="M187" s="18"/>
      <c r="N187" s="18"/>
      <c r="O187" s="18">
        <v>16</v>
      </c>
      <c r="P187" s="18"/>
      <c r="Q187" s="18"/>
      <c r="R187" s="18"/>
      <c r="S187" s="18"/>
      <c r="T187" s="18"/>
      <c r="U187" s="18">
        <v>16</v>
      </c>
      <c r="V187" s="18"/>
      <c r="W187" s="18"/>
      <c r="X187" s="18"/>
      <c r="Y187" s="18"/>
      <c r="Z187" s="18">
        <v>16</v>
      </c>
      <c r="AA187" s="18"/>
      <c r="AB187" s="18"/>
      <c r="AC187" s="18"/>
      <c r="AD187" s="18"/>
      <c r="AE187" s="18">
        <v>16</v>
      </c>
      <c r="AF187" s="18"/>
      <c r="AG187" s="18"/>
      <c r="AH187" s="18"/>
      <c r="AI187" s="18">
        <v>16</v>
      </c>
      <c r="AJ187" s="18"/>
      <c r="AK187" s="18"/>
      <c r="AL187" s="18"/>
      <c r="AM187" s="18"/>
      <c r="AN187" s="18"/>
      <c r="AO187" s="18">
        <v>16</v>
      </c>
      <c r="AP187" s="18"/>
      <c r="AQ187" s="18"/>
      <c r="AR187" s="18"/>
      <c r="AS187" s="18">
        <v>16</v>
      </c>
      <c r="AT187" s="18"/>
      <c r="AU187" s="18"/>
      <c r="AV187" s="1189"/>
      <c r="AW187" s="1189"/>
    </row>
    <row r="188" spans="1:49" ht="12.75" customHeight="1" x14ac:dyDescent="0.2">
      <c r="A188" s="1174">
        <v>3</v>
      </c>
      <c r="B188" s="1177" t="s">
        <v>297</v>
      </c>
      <c r="C188" s="1177"/>
      <c r="D188" s="1177"/>
      <c r="E188" s="1178">
        <f>COUNTIF(H188:AU188,"x")*6</f>
        <v>240</v>
      </c>
      <c r="F188" s="1179">
        <f>(SUM(H189:AU189))*6</f>
        <v>960</v>
      </c>
      <c r="G188" s="1180">
        <f>F188/$F$190</f>
        <v>0.47619047619047616</v>
      </c>
      <c r="H188" s="19" t="s">
        <v>209</v>
      </c>
      <c r="I188" s="19" t="s">
        <v>209</v>
      </c>
      <c r="J188" s="19" t="s">
        <v>209</v>
      </c>
      <c r="K188" s="19" t="s">
        <v>209</v>
      </c>
      <c r="L188" s="19" t="s">
        <v>209</v>
      </c>
      <c r="M188" s="19" t="s">
        <v>209</v>
      </c>
      <c r="N188" s="19" t="s">
        <v>209</v>
      </c>
      <c r="O188" s="19" t="s">
        <v>209</v>
      </c>
      <c r="P188" s="19" t="s">
        <v>209</v>
      </c>
      <c r="Q188" s="19" t="s">
        <v>209</v>
      </c>
      <c r="R188" s="19" t="s">
        <v>209</v>
      </c>
      <c r="S188" s="19" t="s">
        <v>209</v>
      </c>
      <c r="T188" s="19" t="s">
        <v>209</v>
      </c>
      <c r="U188" s="19" t="s">
        <v>209</v>
      </c>
      <c r="V188" s="19" t="s">
        <v>209</v>
      </c>
      <c r="W188" s="19" t="s">
        <v>209</v>
      </c>
      <c r="X188" s="19" t="s">
        <v>209</v>
      </c>
      <c r="Y188" s="19" t="s">
        <v>209</v>
      </c>
      <c r="Z188" s="19" t="s">
        <v>209</v>
      </c>
      <c r="AA188" s="19" t="s">
        <v>209</v>
      </c>
      <c r="AB188" s="19" t="s">
        <v>209</v>
      </c>
      <c r="AC188" s="19" t="s">
        <v>209</v>
      </c>
      <c r="AD188" s="19" t="s">
        <v>209</v>
      </c>
      <c r="AE188" s="19" t="s">
        <v>209</v>
      </c>
      <c r="AF188" s="19" t="s">
        <v>209</v>
      </c>
      <c r="AG188" s="19" t="s">
        <v>209</v>
      </c>
      <c r="AH188" s="19" t="s">
        <v>209</v>
      </c>
      <c r="AI188" s="19" t="s">
        <v>209</v>
      </c>
      <c r="AJ188" s="19" t="s">
        <v>209</v>
      </c>
      <c r="AK188" s="19" t="s">
        <v>209</v>
      </c>
      <c r="AL188" s="19" t="s">
        <v>209</v>
      </c>
      <c r="AM188" s="19" t="s">
        <v>209</v>
      </c>
      <c r="AN188" s="19" t="s">
        <v>209</v>
      </c>
      <c r="AO188" s="19" t="s">
        <v>209</v>
      </c>
      <c r="AP188" s="19" t="s">
        <v>209</v>
      </c>
      <c r="AQ188" s="19" t="s">
        <v>209</v>
      </c>
      <c r="AR188" s="19" t="s">
        <v>209</v>
      </c>
      <c r="AS188" s="19" t="s">
        <v>209</v>
      </c>
      <c r="AT188" s="19" t="s">
        <v>209</v>
      </c>
      <c r="AU188" s="19" t="s">
        <v>209</v>
      </c>
      <c r="AV188" s="1189"/>
      <c r="AW188" s="1189" t="s">
        <v>298</v>
      </c>
    </row>
    <row r="189" spans="1:49" x14ac:dyDescent="0.2">
      <c r="A189" s="1174"/>
      <c r="B189" s="1177"/>
      <c r="C189" s="1177"/>
      <c r="D189" s="1177"/>
      <c r="E189" s="1178"/>
      <c r="F189" s="1179"/>
      <c r="G189" s="1180"/>
      <c r="H189" s="18">
        <v>4</v>
      </c>
      <c r="I189" s="18">
        <v>4</v>
      </c>
      <c r="J189" s="18">
        <v>4</v>
      </c>
      <c r="K189" s="18">
        <v>4</v>
      </c>
      <c r="L189" s="18">
        <v>4</v>
      </c>
      <c r="M189" s="18">
        <v>4</v>
      </c>
      <c r="N189" s="18">
        <v>4</v>
      </c>
      <c r="O189" s="18">
        <v>4</v>
      </c>
      <c r="P189" s="18">
        <v>4</v>
      </c>
      <c r="Q189" s="18">
        <v>4</v>
      </c>
      <c r="R189" s="18">
        <v>4</v>
      </c>
      <c r="S189" s="18">
        <v>4</v>
      </c>
      <c r="T189" s="18">
        <v>4</v>
      </c>
      <c r="U189" s="18">
        <v>4</v>
      </c>
      <c r="V189" s="18">
        <v>4</v>
      </c>
      <c r="W189" s="18">
        <v>4</v>
      </c>
      <c r="X189" s="18">
        <v>4</v>
      </c>
      <c r="Y189" s="18">
        <v>4</v>
      </c>
      <c r="Z189" s="18">
        <v>4</v>
      </c>
      <c r="AA189" s="18">
        <v>4</v>
      </c>
      <c r="AB189" s="18">
        <v>4</v>
      </c>
      <c r="AC189" s="18">
        <v>4</v>
      </c>
      <c r="AD189" s="18">
        <v>4</v>
      </c>
      <c r="AE189" s="18">
        <v>4</v>
      </c>
      <c r="AF189" s="18">
        <v>4</v>
      </c>
      <c r="AG189" s="18">
        <v>4</v>
      </c>
      <c r="AH189" s="18">
        <v>4</v>
      </c>
      <c r="AI189" s="18">
        <v>4</v>
      </c>
      <c r="AJ189" s="18">
        <v>4</v>
      </c>
      <c r="AK189" s="18">
        <v>4</v>
      </c>
      <c r="AL189" s="18">
        <v>4</v>
      </c>
      <c r="AM189" s="18">
        <v>4</v>
      </c>
      <c r="AN189" s="18">
        <v>4</v>
      </c>
      <c r="AO189" s="18">
        <v>4</v>
      </c>
      <c r="AP189" s="18">
        <v>4</v>
      </c>
      <c r="AQ189" s="18">
        <v>4</v>
      </c>
      <c r="AR189" s="18">
        <v>4</v>
      </c>
      <c r="AS189" s="18">
        <v>4</v>
      </c>
      <c r="AT189" s="18">
        <v>4</v>
      </c>
      <c r="AU189" s="18">
        <v>4</v>
      </c>
      <c r="AV189" s="1189"/>
      <c r="AW189" s="1189"/>
    </row>
    <row r="190" spans="1:49" x14ac:dyDescent="0.2">
      <c r="A190" s="20"/>
      <c r="B190" s="1182" t="s">
        <v>226</v>
      </c>
      <c r="C190" s="1182"/>
      <c r="D190" s="1182"/>
      <c r="E190" s="20"/>
      <c r="F190" s="21">
        <f>SUM(F184:F189)</f>
        <v>2016</v>
      </c>
      <c r="G190" s="22">
        <f>SUM(G184:G189)</f>
        <v>0.99999999999999989</v>
      </c>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row>
    <row r="191" spans="1:49" x14ac:dyDescent="0.2">
      <c r="A191" s="24"/>
      <c r="B191" s="1174" t="s">
        <v>132</v>
      </c>
      <c r="C191" s="1174"/>
      <c r="D191" s="1174"/>
      <c r="E191" s="1174"/>
      <c r="F191" s="1174"/>
      <c r="G191" s="1174"/>
      <c r="H191" s="1183">
        <f>SUM(H184:L190)</f>
        <v>42</v>
      </c>
      <c r="I191" s="1184"/>
      <c r="J191" s="1184"/>
      <c r="K191" s="1184"/>
      <c r="L191" s="1184"/>
      <c r="M191" s="1183">
        <f>SUM(M184:Q189)</f>
        <v>42</v>
      </c>
      <c r="N191" s="1184"/>
      <c r="O191" s="1184"/>
      <c r="P191" s="1184"/>
      <c r="Q191" s="1184"/>
      <c r="R191" s="1183">
        <f>SUM(R184:V189)</f>
        <v>42</v>
      </c>
      <c r="S191" s="1184"/>
      <c r="T191" s="1184"/>
      <c r="U191" s="1184"/>
      <c r="V191" s="1184"/>
      <c r="W191" s="1183">
        <f>SUM(W184:AA189)</f>
        <v>42</v>
      </c>
      <c r="X191" s="1184"/>
      <c r="Y191" s="1184"/>
      <c r="Z191" s="1184"/>
      <c r="AA191" s="1184"/>
      <c r="AB191" s="1183">
        <f>SUM(AB184:AF190)</f>
        <v>42</v>
      </c>
      <c r="AC191" s="1184"/>
      <c r="AD191" s="1184"/>
      <c r="AE191" s="1184"/>
      <c r="AF191" s="1184"/>
      <c r="AG191" s="1183">
        <f>SUM(AG184:AK190)</f>
        <v>42</v>
      </c>
      <c r="AH191" s="1184"/>
      <c r="AI191" s="1184"/>
      <c r="AJ191" s="1184"/>
      <c r="AK191" s="1184"/>
      <c r="AL191" s="1183">
        <f>SUM(AL184:AP189)</f>
        <v>42</v>
      </c>
      <c r="AM191" s="1184"/>
      <c r="AN191" s="1184"/>
      <c r="AO191" s="1184"/>
      <c r="AP191" s="1184"/>
      <c r="AQ191" s="1183">
        <f>SUM(AQ184:AU189)</f>
        <v>42</v>
      </c>
      <c r="AR191" s="1183"/>
      <c r="AS191" s="1183"/>
      <c r="AT191" s="1183"/>
      <c r="AU191" s="1183"/>
    </row>
    <row r="192" spans="1:49" x14ac:dyDescent="0.2">
      <c r="A192" s="24"/>
      <c r="B192" s="1174" t="s">
        <v>133</v>
      </c>
      <c r="C192" s="1174"/>
      <c r="D192" s="1174"/>
      <c r="E192" s="1174"/>
      <c r="F192" s="1174"/>
      <c r="G192" s="1174"/>
      <c r="H192" s="1176">
        <f>H191/F190</f>
        <v>2.0833333333333332E-2</v>
      </c>
      <c r="I192" s="1176"/>
      <c r="J192" s="1176"/>
      <c r="K192" s="1176"/>
      <c r="L192" s="1176"/>
      <c r="M192" s="1176">
        <f>M191/F190</f>
        <v>2.0833333333333332E-2</v>
      </c>
      <c r="N192" s="1176"/>
      <c r="O192" s="1176"/>
      <c r="P192" s="1176"/>
      <c r="Q192" s="1176"/>
      <c r="R192" s="1176">
        <f>R191/F190</f>
        <v>2.0833333333333332E-2</v>
      </c>
      <c r="S192" s="1176"/>
      <c r="T192" s="1176"/>
      <c r="U192" s="1176"/>
      <c r="V192" s="1176"/>
      <c r="W192" s="1176">
        <f>W191/F190</f>
        <v>2.0833333333333332E-2</v>
      </c>
      <c r="X192" s="1176"/>
      <c r="Y192" s="1176"/>
      <c r="Z192" s="1176"/>
      <c r="AA192" s="1176"/>
      <c r="AB192" s="1176">
        <f>AB191/F190</f>
        <v>2.0833333333333332E-2</v>
      </c>
      <c r="AC192" s="1176"/>
      <c r="AD192" s="1176"/>
      <c r="AE192" s="1176"/>
      <c r="AF192" s="1176"/>
      <c r="AG192" s="1176">
        <f>AG191/F190</f>
        <v>2.0833333333333332E-2</v>
      </c>
      <c r="AH192" s="1176"/>
      <c r="AI192" s="1176"/>
      <c r="AJ192" s="1176"/>
      <c r="AK192" s="1176"/>
      <c r="AL192" s="1176">
        <f>AL191/F190</f>
        <v>2.0833333333333332E-2</v>
      </c>
      <c r="AM192" s="1176"/>
      <c r="AN192" s="1176"/>
      <c r="AO192" s="1176"/>
      <c r="AP192" s="1176"/>
      <c r="AQ192" s="1176">
        <f>AQ191/F190</f>
        <v>2.0833333333333332E-2</v>
      </c>
      <c r="AR192" s="1176"/>
      <c r="AS192" s="1176"/>
      <c r="AT192" s="1176"/>
      <c r="AU192" s="1176"/>
    </row>
    <row r="193" spans="1:49" x14ac:dyDescent="0.2">
      <c r="A193" s="24"/>
      <c r="B193" s="1174" t="s">
        <v>134</v>
      </c>
      <c r="C193" s="1174"/>
      <c r="D193" s="1174"/>
      <c r="E193" s="1174"/>
      <c r="F193" s="1174"/>
      <c r="G193" s="1174"/>
      <c r="H193" s="1201">
        <f>H191</f>
        <v>42</v>
      </c>
      <c r="I193" s="1175"/>
      <c r="J193" s="1175"/>
      <c r="K193" s="1175"/>
      <c r="L193" s="1175"/>
      <c r="M193" s="1201">
        <f>H193+M191</f>
        <v>84</v>
      </c>
      <c r="N193" s="1175"/>
      <c r="O193" s="1175"/>
      <c r="P193" s="1175"/>
      <c r="Q193" s="1175"/>
      <c r="R193" s="1201">
        <f>M193+R191</f>
        <v>126</v>
      </c>
      <c r="S193" s="1175"/>
      <c r="T193" s="1175"/>
      <c r="U193" s="1175"/>
      <c r="V193" s="1175"/>
      <c r="W193" s="1175">
        <f>R193+W191</f>
        <v>168</v>
      </c>
      <c r="X193" s="1175"/>
      <c r="Y193" s="1175"/>
      <c r="Z193" s="1175"/>
      <c r="AA193" s="1175"/>
      <c r="AB193" s="1201">
        <f>W193+AB191</f>
        <v>210</v>
      </c>
      <c r="AC193" s="1175"/>
      <c r="AD193" s="1175"/>
      <c r="AE193" s="1175"/>
      <c r="AF193" s="1175"/>
      <c r="AG193" s="1175">
        <f>AB193+AG191</f>
        <v>252</v>
      </c>
      <c r="AH193" s="1175"/>
      <c r="AI193" s="1175"/>
      <c r="AJ193" s="1175"/>
      <c r="AK193" s="1175"/>
      <c r="AL193" s="1201">
        <f>AG193+AL191</f>
        <v>294</v>
      </c>
      <c r="AM193" s="1175"/>
      <c r="AN193" s="1175"/>
      <c r="AO193" s="1175"/>
      <c r="AP193" s="1175"/>
      <c r="AQ193" s="1201">
        <f>AL193+AQ191</f>
        <v>336</v>
      </c>
      <c r="AR193" s="1175"/>
      <c r="AS193" s="1175"/>
      <c r="AT193" s="1175"/>
      <c r="AU193" s="1175"/>
    </row>
    <row r="194" spans="1:49" x14ac:dyDescent="0.2">
      <c r="A194" s="24"/>
      <c r="B194" s="1172" t="s">
        <v>135</v>
      </c>
      <c r="C194" s="1172"/>
      <c r="D194" s="1172"/>
      <c r="E194" s="1172"/>
      <c r="F194" s="1172"/>
      <c r="G194" s="1172"/>
      <c r="H194" s="1173">
        <f>H192</f>
        <v>2.0833333333333332E-2</v>
      </c>
      <c r="I194" s="1173"/>
      <c r="J194" s="1173"/>
      <c r="K194" s="1173"/>
      <c r="L194" s="1173"/>
      <c r="M194" s="1173">
        <f>H194+M192</f>
        <v>4.1666666666666664E-2</v>
      </c>
      <c r="N194" s="1173"/>
      <c r="O194" s="1173"/>
      <c r="P194" s="1173"/>
      <c r="Q194" s="1173"/>
      <c r="R194" s="1173">
        <f>M194+R192</f>
        <v>6.25E-2</v>
      </c>
      <c r="S194" s="1173"/>
      <c r="T194" s="1173"/>
      <c r="U194" s="1173"/>
      <c r="V194" s="1173"/>
      <c r="W194" s="1173">
        <f>R194+W192</f>
        <v>8.3333333333333329E-2</v>
      </c>
      <c r="X194" s="1173"/>
      <c r="Y194" s="1173"/>
      <c r="Z194" s="1173"/>
      <c r="AA194" s="1173"/>
      <c r="AB194" s="1173">
        <f>W194+AB192</f>
        <v>0.10416666666666666</v>
      </c>
      <c r="AC194" s="1173"/>
      <c r="AD194" s="1173"/>
      <c r="AE194" s="1173"/>
      <c r="AF194" s="1173"/>
      <c r="AG194" s="1173">
        <f>AB194+AG192</f>
        <v>0.12499999999999999</v>
      </c>
      <c r="AH194" s="1173"/>
      <c r="AI194" s="1173"/>
      <c r="AJ194" s="1173"/>
      <c r="AK194" s="1173"/>
      <c r="AL194" s="1173">
        <f>AG194+AL192</f>
        <v>0.14583333333333331</v>
      </c>
      <c r="AM194" s="1173"/>
      <c r="AN194" s="1173"/>
      <c r="AO194" s="1173"/>
      <c r="AP194" s="1173"/>
      <c r="AQ194" s="1173">
        <f>AL194+AQ192</f>
        <v>0.16666666666666666</v>
      </c>
      <c r="AR194" s="1173"/>
      <c r="AS194" s="1173"/>
      <c r="AT194" s="1173"/>
      <c r="AU194" s="1173"/>
    </row>
    <row r="196" spans="1:49" x14ac:dyDescent="0.2">
      <c r="A196" s="1186"/>
      <c r="B196" s="1186"/>
      <c r="C196" s="1186"/>
      <c r="D196" s="1186"/>
      <c r="E196" s="1186"/>
      <c r="F196" s="1186"/>
      <c r="G196" s="1186"/>
      <c r="H196" s="1174" t="s">
        <v>122</v>
      </c>
      <c r="I196" s="1174"/>
      <c r="J196" s="1174"/>
      <c r="K196" s="1174"/>
      <c r="L196" s="1174"/>
      <c r="M196" s="1174"/>
      <c r="N196" s="1174"/>
      <c r="O196" s="1174"/>
      <c r="P196" s="1174"/>
      <c r="Q196" s="1174"/>
      <c r="R196" s="1174"/>
      <c r="S196" s="1174"/>
      <c r="T196" s="1174"/>
      <c r="U196" s="1174"/>
      <c r="V196" s="1174"/>
      <c r="W196" s="1174"/>
      <c r="X196" s="1174"/>
      <c r="Y196" s="1174"/>
      <c r="Z196" s="1174"/>
      <c r="AA196" s="1174"/>
      <c r="AB196" s="1174" t="s">
        <v>155</v>
      </c>
      <c r="AC196" s="1174"/>
      <c r="AD196" s="1174"/>
      <c r="AE196" s="1174"/>
      <c r="AF196" s="1174"/>
      <c r="AG196" s="1174"/>
      <c r="AH196" s="1174"/>
      <c r="AI196" s="1174"/>
      <c r="AJ196" s="1174"/>
      <c r="AK196" s="1174"/>
      <c r="AL196" s="1174"/>
      <c r="AM196" s="1174"/>
      <c r="AN196" s="1174"/>
      <c r="AO196" s="1174"/>
      <c r="AP196" s="1174"/>
      <c r="AQ196" s="1174"/>
      <c r="AR196" s="1174"/>
      <c r="AS196" s="1174"/>
      <c r="AT196" s="1174"/>
      <c r="AU196" s="1174"/>
      <c r="AV196" s="1174" t="s">
        <v>175</v>
      </c>
      <c r="AW196" s="1187" t="s">
        <v>123</v>
      </c>
    </row>
    <row r="197" spans="1:49" x14ac:dyDescent="0.2">
      <c r="A197" s="1186"/>
      <c r="B197" s="1186"/>
      <c r="C197" s="1186"/>
      <c r="D197" s="1186"/>
      <c r="E197" s="1186"/>
      <c r="F197" s="1186"/>
      <c r="G197" s="1186"/>
      <c r="H197" s="1175" t="s">
        <v>151</v>
      </c>
      <c r="I197" s="1175"/>
      <c r="J197" s="1175"/>
      <c r="K197" s="1175"/>
      <c r="L197" s="1175"/>
      <c r="M197" s="1175" t="s">
        <v>152</v>
      </c>
      <c r="N197" s="1175"/>
      <c r="O197" s="1175"/>
      <c r="P197" s="1175"/>
      <c r="Q197" s="1175"/>
      <c r="R197" s="1175" t="s">
        <v>153</v>
      </c>
      <c r="S197" s="1175"/>
      <c r="T197" s="1175"/>
      <c r="U197" s="1175"/>
      <c r="V197" s="1175"/>
      <c r="W197" s="1175" t="s">
        <v>154</v>
      </c>
      <c r="X197" s="1175"/>
      <c r="Y197" s="1175"/>
      <c r="Z197" s="1175"/>
      <c r="AA197" s="1175"/>
      <c r="AB197" s="1175" t="s">
        <v>151</v>
      </c>
      <c r="AC197" s="1175"/>
      <c r="AD197" s="1175"/>
      <c r="AE197" s="1175"/>
      <c r="AF197" s="1175"/>
      <c r="AG197" s="1175" t="s">
        <v>152</v>
      </c>
      <c r="AH197" s="1175"/>
      <c r="AI197" s="1175"/>
      <c r="AJ197" s="1175"/>
      <c r="AK197" s="1175"/>
      <c r="AL197" s="1175" t="s">
        <v>153</v>
      </c>
      <c r="AM197" s="1175"/>
      <c r="AN197" s="1175"/>
      <c r="AO197" s="1175"/>
      <c r="AP197" s="1175"/>
      <c r="AQ197" s="1175" t="s">
        <v>154</v>
      </c>
      <c r="AR197" s="1175"/>
      <c r="AS197" s="1175"/>
      <c r="AT197" s="1175"/>
      <c r="AU197" s="1175"/>
      <c r="AV197" s="1174"/>
      <c r="AW197" s="1187"/>
    </row>
    <row r="198" spans="1:49" x14ac:dyDescent="0.2">
      <c r="A198" s="1174" t="s">
        <v>1</v>
      </c>
      <c r="B198" s="1187" t="s">
        <v>124</v>
      </c>
      <c r="C198" s="1187"/>
      <c r="D198" s="1187"/>
      <c r="E198" s="1187" t="s">
        <v>206</v>
      </c>
      <c r="F198" s="1187" t="s">
        <v>207</v>
      </c>
      <c r="G198" s="1188" t="s">
        <v>125</v>
      </c>
      <c r="H198" s="13" t="s">
        <v>126</v>
      </c>
      <c r="I198" s="13" t="s">
        <v>127</v>
      </c>
      <c r="J198" s="13" t="s">
        <v>128</v>
      </c>
      <c r="K198" s="13" t="s">
        <v>129</v>
      </c>
      <c r="L198" s="13" t="s">
        <v>130</v>
      </c>
      <c r="M198" s="13" t="s">
        <v>126</v>
      </c>
      <c r="N198" s="13" t="s">
        <v>127</v>
      </c>
      <c r="O198" s="13" t="s">
        <v>128</v>
      </c>
      <c r="P198" s="13" t="s">
        <v>129</v>
      </c>
      <c r="Q198" s="13" t="s">
        <v>130</v>
      </c>
      <c r="R198" s="13" t="s">
        <v>126</v>
      </c>
      <c r="S198" s="13" t="s">
        <v>127</v>
      </c>
      <c r="T198" s="13" t="s">
        <v>128</v>
      </c>
      <c r="U198" s="13" t="s">
        <v>129</v>
      </c>
      <c r="V198" s="13" t="s">
        <v>130</v>
      </c>
      <c r="W198" s="13" t="s">
        <v>126</v>
      </c>
      <c r="X198" s="13" t="s">
        <v>127</v>
      </c>
      <c r="Y198" s="13" t="s">
        <v>128</v>
      </c>
      <c r="Z198" s="13" t="s">
        <v>129</v>
      </c>
      <c r="AA198" s="13" t="s">
        <v>130</v>
      </c>
      <c r="AB198" s="13" t="s">
        <v>126</v>
      </c>
      <c r="AC198" s="13" t="s">
        <v>127</v>
      </c>
      <c r="AD198" s="13" t="s">
        <v>128</v>
      </c>
      <c r="AE198" s="13" t="s">
        <v>129</v>
      </c>
      <c r="AF198" s="13" t="s">
        <v>130</v>
      </c>
      <c r="AG198" s="13" t="s">
        <v>126</v>
      </c>
      <c r="AH198" s="13" t="s">
        <v>127</v>
      </c>
      <c r="AI198" s="13" t="s">
        <v>128</v>
      </c>
      <c r="AJ198" s="13" t="s">
        <v>129</v>
      </c>
      <c r="AK198" s="13" t="s">
        <v>130</v>
      </c>
      <c r="AL198" s="13" t="s">
        <v>126</v>
      </c>
      <c r="AM198" s="13" t="s">
        <v>127</v>
      </c>
      <c r="AN198" s="13" t="s">
        <v>128</v>
      </c>
      <c r="AO198" s="13" t="s">
        <v>129</v>
      </c>
      <c r="AP198" s="13" t="s">
        <v>130</v>
      </c>
      <c r="AQ198" s="13" t="s">
        <v>126</v>
      </c>
      <c r="AR198" s="13" t="s">
        <v>127</v>
      </c>
      <c r="AS198" s="13" t="s">
        <v>128</v>
      </c>
      <c r="AT198" s="13" t="s">
        <v>129</v>
      </c>
      <c r="AU198" s="13" t="s">
        <v>130</v>
      </c>
      <c r="AV198" s="1174"/>
      <c r="AW198" s="1187"/>
    </row>
    <row r="199" spans="1:49" ht="45.75" customHeight="1" x14ac:dyDescent="0.2">
      <c r="A199" s="1174"/>
      <c r="B199" s="1187"/>
      <c r="C199" s="1187"/>
      <c r="D199" s="1187"/>
      <c r="E199" s="1187"/>
      <c r="F199" s="1187"/>
      <c r="G199" s="1188"/>
      <c r="H199" s="14"/>
      <c r="I199" s="15"/>
      <c r="J199" s="16"/>
      <c r="K199" s="15"/>
      <c r="L199" s="15"/>
      <c r="M199" s="14"/>
      <c r="N199" s="15"/>
      <c r="O199" s="16"/>
      <c r="P199" s="15"/>
      <c r="Q199" s="15"/>
      <c r="R199" s="14"/>
      <c r="S199" s="15"/>
      <c r="T199" s="16"/>
      <c r="U199" s="15"/>
      <c r="V199" s="15"/>
      <c r="W199" s="14"/>
      <c r="X199" s="15"/>
      <c r="Y199" s="16"/>
      <c r="Z199" s="15"/>
      <c r="AA199" s="15"/>
      <c r="AB199" s="14"/>
      <c r="AC199" s="15"/>
      <c r="AD199" s="16"/>
      <c r="AE199" s="15"/>
      <c r="AF199" s="15"/>
      <c r="AG199" s="14"/>
      <c r="AH199" s="15"/>
      <c r="AI199" s="16"/>
      <c r="AJ199" s="15"/>
      <c r="AK199" s="15"/>
      <c r="AL199" s="14"/>
      <c r="AM199" s="15"/>
      <c r="AN199" s="16"/>
      <c r="AO199" s="15"/>
      <c r="AP199" s="15"/>
      <c r="AQ199" s="14"/>
      <c r="AR199" s="15"/>
      <c r="AS199" s="16"/>
      <c r="AT199" s="15"/>
      <c r="AU199" s="15"/>
      <c r="AV199" s="1174"/>
      <c r="AW199" s="1187"/>
    </row>
    <row r="200" spans="1:49" ht="12.75" customHeight="1" x14ac:dyDescent="0.2">
      <c r="A200" s="1174">
        <v>1</v>
      </c>
      <c r="B200" s="1177" t="s">
        <v>139</v>
      </c>
      <c r="C200" s="1177"/>
      <c r="D200" s="1177"/>
      <c r="E200" s="1178">
        <f>COUNTIF(H200:AU200,"x")*6</f>
        <v>120</v>
      </c>
      <c r="F200" s="1179">
        <f>(SUM(H201:AU201))*6</f>
        <v>306</v>
      </c>
      <c r="G200" s="1180">
        <f>F200/$F$210</f>
        <v>0.17485714285714285</v>
      </c>
      <c r="H200" s="19"/>
      <c r="I200" s="19" t="s">
        <v>209</v>
      </c>
      <c r="J200" s="19"/>
      <c r="K200" s="19" t="s">
        <v>209</v>
      </c>
      <c r="L200" s="19"/>
      <c r="M200" s="19" t="s">
        <v>209</v>
      </c>
      <c r="N200" s="19"/>
      <c r="O200" s="19" t="s">
        <v>209</v>
      </c>
      <c r="P200" s="19"/>
      <c r="Q200" s="19" t="s">
        <v>209</v>
      </c>
      <c r="R200" s="19"/>
      <c r="S200" s="19" t="s">
        <v>209</v>
      </c>
      <c r="T200" s="19" t="s">
        <v>209</v>
      </c>
      <c r="U200" s="19"/>
      <c r="V200" s="19" t="s">
        <v>209</v>
      </c>
      <c r="W200" s="19"/>
      <c r="X200" s="19" t="s">
        <v>209</v>
      </c>
      <c r="Y200" s="19"/>
      <c r="Z200" s="19" t="s">
        <v>209</v>
      </c>
      <c r="AA200" s="19"/>
      <c r="AB200" s="19" t="s">
        <v>209</v>
      </c>
      <c r="AC200" s="19"/>
      <c r="AD200" s="19" t="s">
        <v>209</v>
      </c>
      <c r="AE200" s="19"/>
      <c r="AF200" s="19" t="s">
        <v>209</v>
      </c>
      <c r="AG200" s="19"/>
      <c r="AH200" s="19" t="s">
        <v>209</v>
      </c>
      <c r="AI200" s="19"/>
      <c r="AJ200" s="19" t="s">
        <v>209</v>
      </c>
      <c r="AK200" s="19"/>
      <c r="AL200" s="19" t="s">
        <v>209</v>
      </c>
      <c r="AM200" s="19"/>
      <c r="AN200" s="19" t="s">
        <v>209</v>
      </c>
      <c r="AO200" s="19"/>
      <c r="AP200" s="19" t="s">
        <v>209</v>
      </c>
      <c r="AQ200" s="19"/>
      <c r="AR200" s="19" t="s">
        <v>209</v>
      </c>
      <c r="AS200" s="19"/>
      <c r="AT200" s="19" t="s">
        <v>209</v>
      </c>
      <c r="AU200" s="19"/>
      <c r="AV200" s="1189" t="s">
        <v>299</v>
      </c>
      <c r="AW200" s="1189" t="s">
        <v>300</v>
      </c>
    </row>
    <row r="201" spans="1:49" x14ac:dyDescent="0.2">
      <c r="A201" s="1174"/>
      <c r="B201" s="1177"/>
      <c r="C201" s="1177"/>
      <c r="D201" s="1177"/>
      <c r="E201" s="1178"/>
      <c r="F201" s="1179"/>
      <c r="G201" s="1180"/>
      <c r="H201" s="18"/>
      <c r="I201" s="18">
        <v>3</v>
      </c>
      <c r="J201" s="18"/>
      <c r="K201" s="18">
        <v>2</v>
      </c>
      <c r="L201" s="18"/>
      <c r="M201" s="18">
        <v>10</v>
      </c>
      <c r="N201" s="18"/>
      <c r="O201" s="18">
        <v>2</v>
      </c>
      <c r="P201" s="18"/>
      <c r="Q201" s="18">
        <v>2</v>
      </c>
      <c r="R201" s="18"/>
      <c r="S201" s="18">
        <v>3</v>
      </c>
      <c r="T201" s="18">
        <v>3</v>
      </c>
      <c r="U201" s="18"/>
      <c r="V201" s="18">
        <v>2</v>
      </c>
      <c r="W201" s="18"/>
      <c r="X201" s="18">
        <v>2</v>
      </c>
      <c r="Y201" s="18"/>
      <c r="Z201" s="18">
        <v>2</v>
      </c>
      <c r="AA201" s="18"/>
      <c r="AB201" s="18">
        <v>2</v>
      </c>
      <c r="AC201" s="18"/>
      <c r="AD201" s="18">
        <v>2</v>
      </c>
      <c r="AE201" s="18"/>
      <c r="AF201" s="18">
        <v>2</v>
      </c>
      <c r="AG201" s="18"/>
      <c r="AH201" s="18">
        <v>2</v>
      </c>
      <c r="AI201" s="18"/>
      <c r="AJ201" s="18">
        <v>2</v>
      </c>
      <c r="AK201" s="18"/>
      <c r="AL201" s="18">
        <v>2</v>
      </c>
      <c r="AM201" s="18"/>
      <c r="AN201" s="18">
        <v>2</v>
      </c>
      <c r="AO201" s="18"/>
      <c r="AP201" s="18">
        <v>2</v>
      </c>
      <c r="AQ201" s="18"/>
      <c r="AR201" s="18">
        <v>2</v>
      </c>
      <c r="AS201" s="18"/>
      <c r="AT201" s="18">
        <v>2</v>
      </c>
      <c r="AU201" s="18"/>
      <c r="AV201" s="1189"/>
      <c r="AW201" s="1189"/>
    </row>
    <row r="202" spans="1:49" ht="12.75" customHeight="1" x14ac:dyDescent="0.2">
      <c r="A202" s="1174">
        <v>2</v>
      </c>
      <c r="B202" s="1177" t="s">
        <v>301</v>
      </c>
      <c r="C202" s="1177"/>
      <c r="D202" s="1177"/>
      <c r="E202" s="1178">
        <f>COUNTIF(H202:AU202,"x")*6</f>
        <v>132</v>
      </c>
      <c r="F202" s="1179">
        <f>(SUM(H203:AU203))*6</f>
        <v>1056</v>
      </c>
      <c r="G202" s="1180">
        <f>F202/$F$210</f>
        <v>0.60342857142857143</v>
      </c>
      <c r="H202" s="19" t="s">
        <v>209</v>
      </c>
      <c r="I202" s="19" t="s">
        <v>209</v>
      </c>
      <c r="J202" s="19" t="s">
        <v>209</v>
      </c>
      <c r="K202" s="19" t="s">
        <v>209</v>
      </c>
      <c r="L202" s="19" t="s">
        <v>209</v>
      </c>
      <c r="M202" s="19" t="s">
        <v>209</v>
      </c>
      <c r="N202" s="19" t="s">
        <v>209</v>
      </c>
      <c r="O202" s="19" t="s">
        <v>209</v>
      </c>
      <c r="P202" s="19" t="s">
        <v>209</v>
      </c>
      <c r="Q202" s="19" t="s">
        <v>209</v>
      </c>
      <c r="R202" s="19" t="s">
        <v>209</v>
      </c>
      <c r="S202" s="19" t="s">
        <v>209</v>
      </c>
      <c r="T202" s="19"/>
      <c r="U202" s="19"/>
      <c r="V202" s="19" t="s">
        <v>209</v>
      </c>
      <c r="W202" s="19" t="s">
        <v>209</v>
      </c>
      <c r="X202" s="19" t="s">
        <v>209</v>
      </c>
      <c r="Y202" s="19" t="s">
        <v>209</v>
      </c>
      <c r="Z202" s="19" t="s">
        <v>209</v>
      </c>
      <c r="AA202" s="19" t="s">
        <v>209</v>
      </c>
      <c r="AB202" s="19"/>
      <c r="AC202" s="19"/>
      <c r="AD202" s="19"/>
      <c r="AE202" s="19"/>
      <c r="AF202" s="19"/>
      <c r="AG202" s="19"/>
      <c r="AH202" s="19" t="s">
        <v>209</v>
      </c>
      <c r="AI202" s="19" t="s">
        <v>209</v>
      </c>
      <c r="AJ202" s="19" t="s">
        <v>209</v>
      </c>
      <c r="AK202" s="19" t="s">
        <v>209</v>
      </c>
      <c r="AL202" s="19"/>
      <c r="AM202" s="19"/>
      <c r="AN202" s="19"/>
      <c r="AO202" s="19"/>
      <c r="AP202" s="19"/>
      <c r="AQ202" s="19"/>
      <c r="AR202" s="19"/>
      <c r="AS202" s="19"/>
      <c r="AT202" s="19"/>
      <c r="AU202" s="19"/>
      <c r="AV202" s="1189"/>
      <c r="AW202" s="1189"/>
    </row>
    <row r="203" spans="1:49" x14ac:dyDescent="0.2">
      <c r="A203" s="1174"/>
      <c r="B203" s="1177"/>
      <c r="C203" s="1177"/>
      <c r="D203" s="1177"/>
      <c r="E203" s="1178"/>
      <c r="F203" s="1179"/>
      <c r="G203" s="1180"/>
      <c r="H203" s="18">
        <v>8</v>
      </c>
      <c r="I203" s="18">
        <v>8</v>
      </c>
      <c r="J203" s="18">
        <v>8</v>
      </c>
      <c r="K203" s="18">
        <v>8</v>
      </c>
      <c r="L203" s="18">
        <v>8</v>
      </c>
      <c r="M203" s="18">
        <v>8</v>
      </c>
      <c r="N203" s="18">
        <v>8</v>
      </c>
      <c r="O203" s="18">
        <v>8</v>
      </c>
      <c r="P203" s="18">
        <v>8</v>
      </c>
      <c r="Q203" s="18">
        <v>8</v>
      </c>
      <c r="R203" s="18">
        <v>8</v>
      </c>
      <c r="S203" s="18">
        <v>8</v>
      </c>
      <c r="T203" s="18"/>
      <c r="U203" s="18"/>
      <c r="V203" s="18">
        <v>8</v>
      </c>
      <c r="W203" s="18">
        <v>8</v>
      </c>
      <c r="X203" s="18">
        <v>8</v>
      </c>
      <c r="Y203" s="18">
        <v>8</v>
      </c>
      <c r="Z203" s="18">
        <v>8</v>
      </c>
      <c r="AA203" s="18">
        <v>8</v>
      </c>
      <c r="AB203" s="18"/>
      <c r="AC203" s="18"/>
      <c r="AD203" s="18"/>
      <c r="AE203" s="18"/>
      <c r="AF203" s="18"/>
      <c r="AG203" s="18"/>
      <c r="AH203" s="18">
        <v>8</v>
      </c>
      <c r="AI203" s="18">
        <v>8</v>
      </c>
      <c r="AJ203" s="18">
        <v>8</v>
      </c>
      <c r="AK203" s="18">
        <v>8</v>
      </c>
      <c r="AL203" s="18"/>
      <c r="AM203" s="18"/>
      <c r="AN203" s="18"/>
      <c r="AO203" s="18"/>
      <c r="AP203" s="18"/>
      <c r="AQ203" s="18"/>
      <c r="AR203" s="18"/>
      <c r="AS203" s="18"/>
      <c r="AT203" s="18"/>
      <c r="AU203" s="18"/>
      <c r="AV203" s="1189"/>
      <c r="AW203" s="1189"/>
    </row>
    <row r="204" spans="1:49" ht="12.75" customHeight="1" x14ac:dyDescent="0.2">
      <c r="A204" s="1174">
        <v>3</v>
      </c>
      <c r="B204" s="1177" t="s">
        <v>302</v>
      </c>
      <c r="C204" s="1177"/>
      <c r="D204" s="1177"/>
      <c r="E204" s="1178">
        <f>COUNTIF(H204:AU204,"x")</f>
        <v>20</v>
      </c>
      <c r="F204" s="1179">
        <f>(SUM(H205:AU205))</f>
        <v>40</v>
      </c>
      <c r="G204" s="1180">
        <f>F204/$F$210</f>
        <v>2.2857142857142857E-2</v>
      </c>
      <c r="H204" s="19" t="s">
        <v>209</v>
      </c>
      <c r="I204" s="19"/>
      <c r="J204" s="19" t="s">
        <v>209</v>
      </c>
      <c r="K204" s="19"/>
      <c r="L204" s="19" t="s">
        <v>209</v>
      </c>
      <c r="M204" s="19" t="s">
        <v>209</v>
      </c>
      <c r="N204" s="19"/>
      <c r="O204" s="19"/>
      <c r="P204" s="19" t="s">
        <v>209</v>
      </c>
      <c r="Q204" s="19"/>
      <c r="R204" s="19" t="s">
        <v>209</v>
      </c>
      <c r="S204" s="19"/>
      <c r="T204" s="19"/>
      <c r="U204" s="19" t="s">
        <v>209</v>
      </c>
      <c r="V204" s="19" t="s">
        <v>209</v>
      </c>
      <c r="W204" s="19"/>
      <c r="X204" s="19" t="s">
        <v>209</v>
      </c>
      <c r="Y204" s="19"/>
      <c r="Z204" s="19" t="s">
        <v>209</v>
      </c>
      <c r="AA204" s="19"/>
      <c r="AB204" s="19"/>
      <c r="AC204" s="19"/>
      <c r="AD204" s="19" t="s">
        <v>209</v>
      </c>
      <c r="AE204" s="19"/>
      <c r="AF204" s="19" t="s">
        <v>209</v>
      </c>
      <c r="AG204" s="19" t="s">
        <v>209</v>
      </c>
      <c r="AH204" s="19"/>
      <c r="AI204" s="19"/>
      <c r="AJ204" s="19" t="s">
        <v>209</v>
      </c>
      <c r="AK204" s="19"/>
      <c r="AL204" s="19" t="s">
        <v>209</v>
      </c>
      <c r="AM204" s="19"/>
      <c r="AN204" s="19" t="s">
        <v>209</v>
      </c>
      <c r="AO204" s="19"/>
      <c r="AP204" s="19" t="s">
        <v>209</v>
      </c>
      <c r="AQ204" s="19" t="s">
        <v>209</v>
      </c>
      <c r="AR204" s="19"/>
      <c r="AS204" s="19" t="s">
        <v>209</v>
      </c>
      <c r="AT204" s="19"/>
      <c r="AU204" s="19" t="s">
        <v>209</v>
      </c>
      <c r="AV204" s="1189"/>
      <c r="AW204" s="1189"/>
    </row>
    <row r="205" spans="1:49" x14ac:dyDescent="0.2">
      <c r="A205" s="1174"/>
      <c r="B205" s="1177"/>
      <c r="C205" s="1177"/>
      <c r="D205" s="1177"/>
      <c r="E205" s="1178"/>
      <c r="F205" s="1179"/>
      <c r="G205" s="1180"/>
      <c r="H205" s="18">
        <v>2</v>
      </c>
      <c r="I205" s="18"/>
      <c r="J205" s="18">
        <v>2</v>
      </c>
      <c r="K205" s="18"/>
      <c r="L205" s="18">
        <v>2</v>
      </c>
      <c r="M205" s="18">
        <v>2</v>
      </c>
      <c r="N205" s="18"/>
      <c r="O205" s="18"/>
      <c r="P205" s="18">
        <v>2</v>
      </c>
      <c r="Q205" s="18"/>
      <c r="R205" s="18">
        <v>2</v>
      </c>
      <c r="S205" s="18"/>
      <c r="T205" s="18"/>
      <c r="U205" s="18">
        <v>2</v>
      </c>
      <c r="V205" s="18">
        <v>2</v>
      </c>
      <c r="W205" s="18"/>
      <c r="X205" s="18">
        <v>2</v>
      </c>
      <c r="Y205" s="18"/>
      <c r="Z205" s="18">
        <v>2</v>
      </c>
      <c r="AA205" s="18"/>
      <c r="AB205" s="18"/>
      <c r="AC205" s="18"/>
      <c r="AD205" s="18">
        <v>2</v>
      </c>
      <c r="AE205" s="18"/>
      <c r="AF205" s="18">
        <v>2</v>
      </c>
      <c r="AG205" s="18">
        <v>2</v>
      </c>
      <c r="AH205" s="18"/>
      <c r="AI205" s="18"/>
      <c r="AJ205" s="18">
        <v>2</v>
      </c>
      <c r="AK205" s="18"/>
      <c r="AL205" s="18">
        <v>2</v>
      </c>
      <c r="AM205" s="18"/>
      <c r="AN205" s="18">
        <v>2</v>
      </c>
      <c r="AO205" s="18"/>
      <c r="AP205" s="18">
        <v>2</v>
      </c>
      <c r="AQ205" s="18">
        <v>2</v>
      </c>
      <c r="AR205" s="18"/>
      <c r="AS205" s="18">
        <v>2</v>
      </c>
      <c r="AT205" s="18"/>
      <c r="AU205" s="18">
        <v>2</v>
      </c>
      <c r="AV205" s="1189"/>
      <c r="AW205" s="1189"/>
    </row>
    <row r="206" spans="1:49" ht="12.75" customHeight="1" x14ac:dyDescent="0.2">
      <c r="A206" s="1174">
        <v>4</v>
      </c>
      <c r="B206" s="1177" t="s">
        <v>303</v>
      </c>
      <c r="C206" s="1177"/>
      <c r="D206" s="1177"/>
      <c r="E206" s="1178">
        <f>COUNTIF(H206:AU206,"x")*6</f>
        <v>168</v>
      </c>
      <c r="F206" s="1179">
        <f>(SUM(H207:AU207))*6</f>
        <v>1230</v>
      </c>
      <c r="G206" s="1180">
        <f>F206/$F$210</f>
        <v>0.70285714285714285</v>
      </c>
      <c r="H206" s="19" t="s">
        <v>209</v>
      </c>
      <c r="I206" s="19" t="s">
        <v>209</v>
      </c>
      <c r="J206" s="19"/>
      <c r="K206" s="19" t="s">
        <v>209</v>
      </c>
      <c r="L206" s="19"/>
      <c r="M206" s="19" t="s">
        <v>209</v>
      </c>
      <c r="N206" s="19" t="s">
        <v>209</v>
      </c>
      <c r="O206" s="19" t="s">
        <v>209</v>
      </c>
      <c r="P206" s="19" t="s">
        <v>209</v>
      </c>
      <c r="Q206" s="19"/>
      <c r="R206" s="19" t="s">
        <v>209</v>
      </c>
      <c r="S206" s="19" t="s">
        <v>209</v>
      </c>
      <c r="T206" s="19"/>
      <c r="U206" s="19" t="s">
        <v>209</v>
      </c>
      <c r="V206" s="19" t="s">
        <v>209</v>
      </c>
      <c r="W206" s="19" t="s">
        <v>209</v>
      </c>
      <c r="X206" s="19" t="s">
        <v>209</v>
      </c>
      <c r="Y206" s="19"/>
      <c r="Z206" s="19"/>
      <c r="AA206" s="19" t="s">
        <v>209</v>
      </c>
      <c r="AB206" s="19" t="s">
        <v>209</v>
      </c>
      <c r="AC206" s="19" t="s">
        <v>209</v>
      </c>
      <c r="AD206" s="19" t="s">
        <v>209</v>
      </c>
      <c r="AE206" s="19"/>
      <c r="AF206" s="19"/>
      <c r="AG206" s="19"/>
      <c r="AH206" s="19"/>
      <c r="AI206" s="19"/>
      <c r="AJ206" s="19"/>
      <c r="AK206" s="19" t="s">
        <v>209</v>
      </c>
      <c r="AL206" s="19" t="s">
        <v>209</v>
      </c>
      <c r="AM206" s="19" t="s">
        <v>209</v>
      </c>
      <c r="AN206" s="19" t="s">
        <v>209</v>
      </c>
      <c r="AO206" s="19" t="s">
        <v>209</v>
      </c>
      <c r="AP206" s="19" t="s">
        <v>209</v>
      </c>
      <c r="AQ206" s="19" t="s">
        <v>209</v>
      </c>
      <c r="AR206" s="19" t="s">
        <v>209</v>
      </c>
      <c r="AS206" s="19" t="s">
        <v>209</v>
      </c>
      <c r="AT206" s="19" t="s">
        <v>209</v>
      </c>
      <c r="AU206" s="19" t="s">
        <v>209</v>
      </c>
      <c r="AV206" s="1189"/>
      <c r="AW206" s="1189"/>
    </row>
    <row r="207" spans="1:49" x14ac:dyDescent="0.2">
      <c r="A207" s="1174"/>
      <c r="B207" s="1177"/>
      <c r="C207" s="1177"/>
      <c r="D207" s="1177"/>
      <c r="E207" s="1178"/>
      <c r="F207" s="1179"/>
      <c r="G207" s="1180"/>
      <c r="H207" s="18">
        <v>5</v>
      </c>
      <c r="I207" s="18">
        <v>8</v>
      </c>
      <c r="J207" s="18"/>
      <c r="K207" s="18">
        <v>8</v>
      </c>
      <c r="L207" s="18"/>
      <c r="M207" s="18">
        <v>5</v>
      </c>
      <c r="N207" s="18">
        <v>5</v>
      </c>
      <c r="O207" s="18">
        <v>5</v>
      </c>
      <c r="P207" s="18">
        <v>5</v>
      </c>
      <c r="Q207" s="18"/>
      <c r="R207" s="18">
        <v>8</v>
      </c>
      <c r="S207" s="18">
        <v>8</v>
      </c>
      <c r="T207" s="18"/>
      <c r="U207" s="18">
        <v>7</v>
      </c>
      <c r="V207" s="18">
        <v>8</v>
      </c>
      <c r="W207" s="18">
        <v>8</v>
      </c>
      <c r="X207" s="18">
        <v>6</v>
      </c>
      <c r="Y207" s="18"/>
      <c r="Z207" s="18"/>
      <c r="AA207" s="18">
        <v>8</v>
      </c>
      <c r="AB207" s="18">
        <v>8</v>
      </c>
      <c r="AC207" s="18">
        <v>7</v>
      </c>
      <c r="AD207" s="18">
        <v>8</v>
      </c>
      <c r="AE207" s="18"/>
      <c r="AF207" s="18"/>
      <c r="AG207" s="18"/>
      <c r="AH207" s="18"/>
      <c r="AI207" s="18"/>
      <c r="AJ207" s="18"/>
      <c r="AK207" s="18">
        <v>8</v>
      </c>
      <c r="AL207" s="18">
        <v>8</v>
      </c>
      <c r="AM207" s="18">
        <v>8</v>
      </c>
      <c r="AN207" s="18">
        <v>8</v>
      </c>
      <c r="AO207" s="18">
        <v>8</v>
      </c>
      <c r="AP207" s="18">
        <v>8</v>
      </c>
      <c r="AQ207" s="18">
        <v>8</v>
      </c>
      <c r="AR207" s="18">
        <v>8</v>
      </c>
      <c r="AS207" s="18">
        <v>8</v>
      </c>
      <c r="AT207" s="18">
        <v>8</v>
      </c>
      <c r="AU207" s="18">
        <v>8</v>
      </c>
      <c r="AV207" s="1189"/>
      <c r="AW207" s="1189"/>
    </row>
    <row r="208" spans="1:49" ht="12.75" customHeight="1" x14ac:dyDescent="0.2">
      <c r="A208" s="1174">
        <v>5</v>
      </c>
      <c r="B208" s="1177" t="s">
        <v>304</v>
      </c>
      <c r="C208" s="1177"/>
      <c r="D208" s="1177"/>
      <c r="E208" s="1178">
        <f>COUNTIF(H208:AU208,"x")*6</f>
        <v>240</v>
      </c>
      <c r="F208" s="1179">
        <f>(SUM(H209:AU209))*6</f>
        <v>480</v>
      </c>
      <c r="G208" s="1180">
        <f>F208/$F$210</f>
        <v>0.2742857142857143</v>
      </c>
      <c r="H208" s="19" t="s">
        <v>209</v>
      </c>
      <c r="I208" s="19" t="s">
        <v>209</v>
      </c>
      <c r="J208" s="19" t="s">
        <v>209</v>
      </c>
      <c r="K208" s="19" t="s">
        <v>209</v>
      </c>
      <c r="L208" s="19" t="s">
        <v>209</v>
      </c>
      <c r="M208" s="19" t="s">
        <v>209</v>
      </c>
      <c r="N208" s="19" t="s">
        <v>209</v>
      </c>
      <c r="O208" s="19" t="s">
        <v>209</v>
      </c>
      <c r="P208" s="19" t="s">
        <v>209</v>
      </c>
      <c r="Q208" s="19" t="s">
        <v>209</v>
      </c>
      <c r="R208" s="19" t="s">
        <v>209</v>
      </c>
      <c r="S208" s="19" t="s">
        <v>209</v>
      </c>
      <c r="T208" s="19" t="s">
        <v>209</v>
      </c>
      <c r="U208" s="19" t="s">
        <v>209</v>
      </c>
      <c r="V208" s="19" t="s">
        <v>209</v>
      </c>
      <c r="W208" s="19" t="s">
        <v>209</v>
      </c>
      <c r="X208" s="19" t="s">
        <v>209</v>
      </c>
      <c r="Y208" s="19" t="s">
        <v>209</v>
      </c>
      <c r="Z208" s="19" t="s">
        <v>209</v>
      </c>
      <c r="AA208" s="19" t="s">
        <v>209</v>
      </c>
      <c r="AB208" s="19" t="s">
        <v>209</v>
      </c>
      <c r="AC208" s="19" t="s">
        <v>209</v>
      </c>
      <c r="AD208" s="19" t="s">
        <v>209</v>
      </c>
      <c r="AE208" s="19" t="s">
        <v>209</v>
      </c>
      <c r="AF208" s="19" t="s">
        <v>209</v>
      </c>
      <c r="AG208" s="19" t="s">
        <v>209</v>
      </c>
      <c r="AH208" s="19" t="s">
        <v>209</v>
      </c>
      <c r="AI208" s="19" t="s">
        <v>209</v>
      </c>
      <c r="AJ208" s="19" t="s">
        <v>209</v>
      </c>
      <c r="AK208" s="19" t="s">
        <v>209</v>
      </c>
      <c r="AL208" s="19" t="s">
        <v>209</v>
      </c>
      <c r="AM208" s="19" t="s">
        <v>209</v>
      </c>
      <c r="AN208" s="19" t="s">
        <v>209</v>
      </c>
      <c r="AO208" s="19" t="s">
        <v>209</v>
      </c>
      <c r="AP208" s="19" t="s">
        <v>209</v>
      </c>
      <c r="AQ208" s="19" t="s">
        <v>209</v>
      </c>
      <c r="AR208" s="19" t="s">
        <v>209</v>
      </c>
      <c r="AS208" s="19" t="s">
        <v>209</v>
      </c>
      <c r="AT208" s="19" t="s">
        <v>209</v>
      </c>
      <c r="AU208" s="19" t="s">
        <v>209</v>
      </c>
      <c r="AV208" s="1189"/>
      <c r="AW208" s="1189"/>
    </row>
    <row r="209" spans="1:49" x14ac:dyDescent="0.2">
      <c r="A209" s="1174"/>
      <c r="B209" s="1177"/>
      <c r="C209" s="1177"/>
      <c r="D209" s="1177"/>
      <c r="E209" s="1178"/>
      <c r="F209" s="1179"/>
      <c r="G209" s="1180"/>
      <c r="H209" s="18">
        <v>2</v>
      </c>
      <c r="I209" s="18">
        <v>2</v>
      </c>
      <c r="J209" s="18">
        <v>2</v>
      </c>
      <c r="K209" s="18">
        <v>2</v>
      </c>
      <c r="L209" s="18">
        <v>2</v>
      </c>
      <c r="M209" s="18">
        <v>2</v>
      </c>
      <c r="N209" s="18">
        <v>2</v>
      </c>
      <c r="O209" s="18">
        <v>2</v>
      </c>
      <c r="P209" s="18">
        <v>2</v>
      </c>
      <c r="Q209" s="18">
        <v>2</v>
      </c>
      <c r="R209" s="18">
        <v>2</v>
      </c>
      <c r="S209" s="18">
        <v>2</v>
      </c>
      <c r="T209" s="18">
        <v>2</v>
      </c>
      <c r="U209" s="18">
        <v>2</v>
      </c>
      <c r="V209" s="18">
        <v>2</v>
      </c>
      <c r="W209" s="18">
        <v>2</v>
      </c>
      <c r="X209" s="18">
        <v>2</v>
      </c>
      <c r="Y209" s="18">
        <v>2</v>
      </c>
      <c r="Z209" s="18">
        <v>2</v>
      </c>
      <c r="AA209" s="18">
        <v>2</v>
      </c>
      <c r="AB209" s="18">
        <v>2</v>
      </c>
      <c r="AC209" s="18">
        <v>2</v>
      </c>
      <c r="AD209" s="18">
        <v>2</v>
      </c>
      <c r="AE209" s="18">
        <v>2</v>
      </c>
      <c r="AF209" s="18">
        <v>2</v>
      </c>
      <c r="AG209" s="18">
        <v>2</v>
      </c>
      <c r="AH209" s="18">
        <v>2</v>
      </c>
      <c r="AI209" s="18">
        <v>2</v>
      </c>
      <c r="AJ209" s="18">
        <v>2</v>
      </c>
      <c r="AK209" s="18">
        <v>2</v>
      </c>
      <c r="AL209" s="18">
        <v>2</v>
      </c>
      <c r="AM209" s="18">
        <v>2</v>
      </c>
      <c r="AN209" s="18">
        <v>2</v>
      </c>
      <c r="AO209" s="18">
        <v>2</v>
      </c>
      <c r="AP209" s="18">
        <v>2</v>
      </c>
      <c r="AQ209" s="18">
        <v>2</v>
      </c>
      <c r="AR209" s="18">
        <v>2</v>
      </c>
      <c r="AS209" s="18">
        <v>2</v>
      </c>
      <c r="AT209" s="18">
        <v>2</v>
      </c>
      <c r="AU209" s="18">
        <v>2</v>
      </c>
      <c r="AV209" s="1189"/>
      <c r="AW209" s="1189"/>
    </row>
    <row r="210" spans="1:49" x14ac:dyDescent="0.2">
      <c r="A210" s="20"/>
      <c r="B210" s="1182" t="s">
        <v>226</v>
      </c>
      <c r="C210" s="1182"/>
      <c r="D210" s="1182"/>
      <c r="E210" s="20"/>
      <c r="F210" s="21">
        <f>SUM(F204:F209)</f>
        <v>1750</v>
      </c>
      <c r="G210" s="22">
        <f>SUM(G204:G209)</f>
        <v>1</v>
      </c>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row>
    <row r="211" spans="1:49" x14ac:dyDescent="0.2">
      <c r="A211" s="24"/>
      <c r="B211" s="1174" t="s">
        <v>132</v>
      </c>
      <c r="C211" s="1174"/>
      <c r="D211" s="1174"/>
      <c r="E211" s="1174"/>
      <c r="F211" s="1174"/>
      <c r="G211" s="1174"/>
      <c r="H211" s="1183">
        <f>SUM(H196:L210)</f>
        <v>82</v>
      </c>
      <c r="I211" s="1184"/>
      <c r="J211" s="1184"/>
      <c r="K211" s="1184"/>
      <c r="L211" s="1184"/>
      <c r="M211" s="1183">
        <f>SUM(M196:Q207)</f>
        <v>78</v>
      </c>
      <c r="N211" s="1184"/>
      <c r="O211" s="1184"/>
      <c r="P211" s="1184"/>
      <c r="Q211" s="1184"/>
      <c r="R211" s="1183">
        <f>SUM(R196:V207)</f>
        <v>69</v>
      </c>
      <c r="S211" s="1184"/>
      <c r="T211" s="1184"/>
      <c r="U211" s="1184"/>
      <c r="V211" s="1184"/>
      <c r="W211" s="1183">
        <f>SUM(W196:AA207)</f>
        <v>70</v>
      </c>
      <c r="X211" s="1184"/>
      <c r="Y211" s="1184"/>
      <c r="Z211" s="1184"/>
      <c r="AA211" s="1184"/>
      <c r="AB211" s="1183">
        <f>SUM(AB196:AF210)</f>
        <v>43</v>
      </c>
      <c r="AC211" s="1184"/>
      <c r="AD211" s="1184"/>
      <c r="AE211" s="1184"/>
      <c r="AF211" s="1184"/>
      <c r="AG211" s="1183">
        <f>SUM(AG196:AK210)</f>
        <v>58</v>
      </c>
      <c r="AH211" s="1184"/>
      <c r="AI211" s="1184"/>
      <c r="AJ211" s="1184"/>
      <c r="AK211" s="1184"/>
      <c r="AL211" s="1183">
        <f>SUM(AL196:AP207)</f>
        <v>52</v>
      </c>
      <c r="AM211" s="1184"/>
      <c r="AN211" s="1184"/>
      <c r="AO211" s="1184"/>
      <c r="AP211" s="1184"/>
      <c r="AQ211" s="1183">
        <f>SUM(AQ196:AU207)</f>
        <v>50</v>
      </c>
      <c r="AR211" s="1183"/>
      <c r="AS211" s="1183"/>
      <c r="AT211" s="1183"/>
      <c r="AU211" s="1183"/>
    </row>
    <row r="212" spans="1:49" x14ac:dyDescent="0.2">
      <c r="A212" s="24"/>
      <c r="B212" s="1174" t="s">
        <v>133</v>
      </c>
      <c r="C212" s="1174"/>
      <c r="D212" s="1174"/>
      <c r="E212" s="1174"/>
      <c r="F212" s="1174"/>
      <c r="G212" s="1174"/>
      <c r="H212" s="1176">
        <f>H211/F210</f>
        <v>4.6857142857142854E-2</v>
      </c>
      <c r="I212" s="1176"/>
      <c r="J212" s="1176"/>
      <c r="K212" s="1176"/>
      <c r="L212" s="1176"/>
      <c r="M212" s="1176">
        <f>M211/F210</f>
        <v>4.4571428571428574E-2</v>
      </c>
      <c r="N212" s="1176"/>
      <c r="O212" s="1176"/>
      <c r="P212" s="1176"/>
      <c r="Q212" s="1176"/>
      <c r="R212" s="1176">
        <f>R211/F210</f>
        <v>3.9428571428571431E-2</v>
      </c>
      <c r="S212" s="1176"/>
      <c r="T212" s="1176"/>
      <c r="U212" s="1176"/>
      <c r="V212" s="1176"/>
      <c r="W212" s="1176">
        <f>W211/F210</f>
        <v>0.04</v>
      </c>
      <c r="X212" s="1176"/>
      <c r="Y212" s="1176"/>
      <c r="Z212" s="1176"/>
      <c r="AA212" s="1176"/>
      <c r="AB212" s="1176">
        <f>AB211/F210</f>
        <v>2.457142857142857E-2</v>
      </c>
      <c r="AC212" s="1176"/>
      <c r="AD212" s="1176"/>
      <c r="AE212" s="1176"/>
      <c r="AF212" s="1176"/>
      <c r="AG212" s="1176">
        <f>AG211/F210</f>
        <v>3.3142857142857141E-2</v>
      </c>
      <c r="AH212" s="1176"/>
      <c r="AI212" s="1176"/>
      <c r="AJ212" s="1176"/>
      <c r="AK212" s="1176"/>
      <c r="AL212" s="1176">
        <f>AL211/F210</f>
        <v>2.9714285714285714E-2</v>
      </c>
      <c r="AM212" s="1176"/>
      <c r="AN212" s="1176"/>
      <c r="AO212" s="1176"/>
      <c r="AP212" s="1176"/>
      <c r="AQ212" s="1176">
        <f>AQ211/F210</f>
        <v>2.8571428571428571E-2</v>
      </c>
      <c r="AR212" s="1176"/>
      <c r="AS212" s="1176"/>
      <c r="AT212" s="1176"/>
      <c r="AU212" s="1176"/>
    </row>
    <row r="213" spans="1:49" x14ac:dyDescent="0.2">
      <c r="A213" s="24"/>
      <c r="B213" s="1174" t="s">
        <v>134</v>
      </c>
      <c r="C213" s="1174"/>
      <c r="D213" s="1174"/>
      <c r="E213" s="1174"/>
      <c r="F213" s="1174"/>
      <c r="G213" s="1174"/>
      <c r="H213" s="1175">
        <f>H211</f>
        <v>82</v>
      </c>
      <c r="I213" s="1175"/>
      <c r="J213" s="1175"/>
      <c r="K213" s="1175"/>
      <c r="L213" s="1175"/>
      <c r="M213" s="1175">
        <f>H213+M211</f>
        <v>160</v>
      </c>
      <c r="N213" s="1175"/>
      <c r="O213" s="1175"/>
      <c r="P213" s="1175"/>
      <c r="Q213" s="1175"/>
      <c r="R213" s="1175">
        <f>M213+R211</f>
        <v>229</v>
      </c>
      <c r="S213" s="1175"/>
      <c r="T213" s="1175"/>
      <c r="U213" s="1175"/>
      <c r="V213" s="1175"/>
      <c r="W213" s="1175">
        <f>R213+W211</f>
        <v>299</v>
      </c>
      <c r="X213" s="1175"/>
      <c r="Y213" s="1175"/>
      <c r="Z213" s="1175"/>
      <c r="AA213" s="1175"/>
      <c r="AB213" s="1175">
        <f>W213+AB211</f>
        <v>342</v>
      </c>
      <c r="AC213" s="1175"/>
      <c r="AD213" s="1175"/>
      <c r="AE213" s="1175"/>
      <c r="AF213" s="1175"/>
      <c r="AG213" s="1175">
        <f>AB213+AG211</f>
        <v>400</v>
      </c>
      <c r="AH213" s="1175"/>
      <c r="AI213" s="1175"/>
      <c r="AJ213" s="1175"/>
      <c r="AK213" s="1175"/>
      <c r="AL213" s="1175">
        <f>AG213+AL211</f>
        <v>452</v>
      </c>
      <c r="AM213" s="1175"/>
      <c r="AN213" s="1175"/>
      <c r="AO213" s="1175"/>
      <c r="AP213" s="1175"/>
      <c r="AQ213" s="1175">
        <f>AL213+AQ211</f>
        <v>502</v>
      </c>
      <c r="AR213" s="1175"/>
      <c r="AS213" s="1175"/>
      <c r="AT213" s="1175"/>
      <c r="AU213" s="1175"/>
    </row>
    <row r="214" spans="1:49" x14ac:dyDescent="0.2">
      <c r="A214" s="24"/>
      <c r="B214" s="1172" t="s">
        <v>135</v>
      </c>
      <c r="C214" s="1172"/>
      <c r="D214" s="1172"/>
      <c r="E214" s="1172"/>
      <c r="F214" s="1172"/>
      <c r="G214" s="1172"/>
      <c r="H214" s="1173">
        <f>H212</f>
        <v>4.6857142857142854E-2</v>
      </c>
      <c r="I214" s="1173"/>
      <c r="J214" s="1173"/>
      <c r="K214" s="1173"/>
      <c r="L214" s="1173"/>
      <c r="M214" s="1173">
        <f>H214+M212</f>
        <v>9.1428571428571428E-2</v>
      </c>
      <c r="N214" s="1173"/>
      <c r="O214" s="1173"/>
      <c r="P214" s="1173"/>
      <c r="Q214" s="1173"/>
      <c r="R214" s="1173">
        <f>M214+R212</f>
        <v>0.13085714285714287</v>
      </c>
      <c r="S214" s="1173"/>
      <c r="T214" s="1173"/>
      <c r="U214" s="1173"/>
      <c r="V214" s="1173"/>
      <c r="W214" s="1173">
        <f>R214+W212</f>
        <v>0.17085714285714287</v>
      </c>
      <c r="X214" s="1173"/>
      <c r="Y214" s="1173"/>
      <c r="Z214" s="1173"/>
      <c r="AA214" s="1173"/>
      <c r="AB214" s="1173">
        <f>W214+AB212</f>
        <v>0.19542857142857145</v>
      </c>
      <c r="AC214" s="1173"/>
      <c r="AD214" s="1173"/>
      <c r="AE214" s="1173"/>
      <c r="AF214" s="1173"/>
      <c r="AG214" s="1173">
        <f>AB214+AG212</f>
        <v>0.22857142857142859</v>
      </c>
      <c r="AH214" s="1173"/>
      <c r="AI214" s="1173"/>
      <c r="AJ214" s="1173"/>
      <c r="AK214" s="1173"/>
      <c r="AL214" s="1173">
        <f>AG214+AL212</f>
        <v>0.25828571428571429</v>
      </c>
      <c r="AM214" s="1173"/>
      <c r="AN214" s="1173"/>
      <c r="AO214" s="1173"/>
      <c r="AP214" s="1173"/>
      <c r="AQ214" s="1173">
        <f>AL214+AQ212</f>
        <v>0.28685714285714287</v>
      </c>
      <c r="AR214" s="1173"/>
      <c r="AS214" s="1173"/>
      <c r="AT214" s="1173"/>
      <c r="AU214" s="1173"/>
    </row>
    <row r="216" spans="1:49" ht="15.75" customHeight="1" x14ac:dyDescent="0.2">
      <c r="A216" s="1186"/>
      <c r="B216" s="1186"/>
      <c r="C216" s="1186"/>
      <c r="D216" s="1186"/>
      <c r="E216" s="1186"/>
      <c r="F216" s="1186"/>
      <c r="G216" s="1186"/>
      <c r="H216" s="1174" t="s">
        <v>122</v>
      </c>
      <c r="I216" s="1174"/>
      <c r="J216" s="1174"/>
      <c r="K216" s="1174"/>
      <c r="L216" s="1174"/>
      <c r="M216" s="1174"/>
      <c r="N216" s="1174"/>
      <c r="O216" s="1174"/>
      <c r="P216" s="1174"/>
      <c r="Q216" s="1174"/>
      <c r="R216" s="1174"/>
      <c r="S216" s="1174"/>
      <c r="T216" s="1174"/>
      <c r="U216" s="1174"/>
      <c r="V216" s="1174"/>
      <c r="W216" s="1174"/>
      <c r="X216" s="1174"/>
      <c r="Y216" s="1174"/>
      <c r="Z216" s="1174"/>
      <c r="AA216" s="1174"/>
      <c r="AB216" s="1174" t="s">
        <v>155</v>
      </c>
      <c r="AC216" s="1174"/>
      <c r="AD216" s="1174"/>
      <c r="AE216" s="1174"/>
      <c r="AF216" s="1174"/>
      <c r="AG216" s="1174"/>
      <c r="AH216" s="1174"/>
      <c r="AI216" s="1174"/>
      <c r="AJ216" s="1174"/>
      <c r="AK216" s="1174"/>
      <c r="AL216" s="1174"/>
      <c r="AM216" s="1174"/>
      <c r="AN216" s="1174"/>
      <c r="AO216" s="1174"/>
      <c r="AP216" s="1174"/>
      <c r="AQ216" s="1174"/>
      <c r="AR216" s="1174"/>
      <c r="AS216" s="1174"/>
      <c r="AT216" s="1174"/>
      <c r="AU216" s="1174"/>
      <c r="AV216" s="1174" t="s">
        <v>175</v>
      </c>
      <c r="AW216" s="1187" t="s">
        <v>123</v>
      </c>
    </row>
    <row r="217" spans="1:49" x14ac:dyDescent="0.2">
      <c r="A217" s="1186"/>
      <c r="B217" s="1186"/>
      <c r="C217" s="1186"/>
      <c r="D217" s="1186"/>
      <c r="E217" s="1186"/>
      <c r="F217" s="1186"/>
      <c r="G217" s="1186"/>
      <c r="H217" s="1175" t="s">
        <v>151</v>
      </c>
      <c r="I217" s="1175"/>
      <c r="J217" s="1175"/>
      <c r="K217" s="1175"/>
      <c r="L217" s="1175"/>
      <c r="M217" s="1175" t="s">
        <v>152</v>
      </c>
      <c r="N217" s="1175"/>
      <c r="O217" s="1175"/>
      <c r="P217" s="1175"/>
      <c r="Q217" s="1175"/>
      <c r="R217" s="1175" t="s">
        <v>153</v>
      </c>
      <c r="S217" s="1175"/>
      <c r="T217" s="1175"/>
      <c r="U217" s="1175"/>
      <c r="V217" s="1175"/>
      <c r="W217" s="1175" t="s">
        <v>154</v>
      </c>
      <c r="X217" s="1175"/>
      <c r="Y217" s="1175"/>
      <c r="Z217" s="1175"/>
      <c r="AA217" s="1175"/>
      <c r="AB217" s="1175" t="s">
        <v>151</v>
      </c>
      <c r="AC217" s="1175"/>
      <c r="AD217" s="1175"/>
      <c r="AE217" s="1175"/>
      <c r="AF217" s="1175"/>
      <c r="AG217" s="1175" t="s">
        <v>152</v>
      </c>
      <c r="AH217" s="1175"/>
      <c r="AI217" s="1175"/>
      <c r="AJ217" s="1175"/>
      <c r="AK217" s="1175"/>
      <c r="AL217" s="1175" t="s">
        <v>153</v>
      </c>
      <c r="AM217" s="1175"/>
      <c r="AN217" s="1175"/>
      <c r="AO217" s="1175"/>
      <c r="AP217" s="1175"/>
      <c r="AQ217" s="1175" t="s">
        <v>154</v>
      </c>
      <c r="AR217" s="1175"/>
      <c r="AS217" s="1175"/>
      <c r="AT217" s="1175"/>
      <c r="AU217" s="1175"/>
      <c r="AV217" s="1174"/>
      <c r="AW217" s="1187"/>
    </row>
    <row r="218" spans="1:49" ht="15.75" customHeight="1" x14ac:dyDescent="0.2">
      <c r="A218" s="1174" t="s">
        <v>1</v>
      </c>
      <c r="B218" s="1187" t="s">
        <v>124</v>
      </c>
      <c r="C218" s="1187"/>
      <c r="D218" s="1187"/>
      <c r="E218" s="1187" t="s">
        <v>206</v>
      </c>
      <c r="F218" s="1187" t="s">
        <v>207</v>
      </c>
      <c r="G218" s="1188" t="s">
        <v>125</v>
      </c>
      <c r="H218" s="13" t="s">
        <v>126</v>
      </c>
      <c r="I218" s="13" t="s">
        <v>127</v>
      </c>
      <c r="J218" s="13" t="s">
        <v>128</v>
      </c>
      <c r="K218" s="13" t="s">
        <v>129</v>
      </c>
      <c r="L218" s="13" t="s">
        <v>130</v>
      </c>
      <c r="M218" s="13" t="s">
        <v>126</v>
      </c>
      <c r="N218" s="13" t="s">
        <v>127</v>
      </c>
      <c r="O218" s="13" t="s">
        <v>128</v>
      </c>
      <c r="P218" s="13" t="s">
        <v>129</v>
      </c>
      <c r="Q218" s="13" t="s">
        <v>130</v>
      </c>
      <c r="R218" s="13" t="s">
        <v>126</v>
      </c>
      <c r="S218" s="13" t="s">
        <v>127</v>
      </c>
      <c r="T218" s="13" t="s">
        <v>128</v>
      </c>
      <c r="U218" s="13" t="s">
        <v>129</v>
      </c>
      <c r="V218" s="13" t="s">
        <v>130</v>
      </c>
      <c r="W218" s="13" t="s">
        <v>126</v>
      </c>
      <c r="X218" s="13" t="s">
        <v>127</v>
      </c>
      <c r="Y218" s="13" t="s">
        <v>128</v>
      </c>
      <c r="Z218" s="13" t="s">
        <v>129</v>
      </c>
      <c r="AA218" s="13" t="s">
        <v>130</v>
      </c>
      <c r="AB218" s="13" t="s">
        <v>126</v>
      </c>
      <c r="AC218" s="13" t="s">
        <v>127</v>
      </c>
      <c r="AD218" s="13" t="s">
        <v>128</v>
      </c>
      <c r="AE218" s="13" t="s">
        <v>129</v>
      </c>
      <c r="AF218" s="13" t="s">
        <v>130</v>
      </c>
      <c r="AG218" s="13" t="s">
        <v>126</v>
      </c>
      <c r="AH218" s="13" t="s">
        <v>127</v>
      </c>
      <c r="AI218" s="13" t="s">
        <v>128</v>
      </c>
      <c r="AJ218" s="13" t="s">
        <v>129</v>
      </c>
      <c r="AK218" s="13" t="s">
        <v>130</v>
      </c>
      <c r="AL218" s="13" t="s">
        <v>126</v>
      </c>
      <c r="AM218" s="13" t="s">
        <v>127</v>
      </c>
      <c r="AN218" s="13" t="s">
        <v>128</v>
      </c>
      <c r="AO218" s="13" t="s">
        <v>129</v>
      </c>
      <c r="AP218" s="13" t="s">
        <v>130</v>
      </c>
      <c r="AQ218" s="13" t="s">
        <v>126</v>
      </c>
      <c r="AR218" s="13" t="s">
        <v>127</v>
      </c>
      <c r="AS218" s="13" t="s">
        <v>128</v>
      </c>
      <c r="AT218" s="13" t="s">
        <v>129</v>
      </c>
      <c r="AU218" s="13" t="s">
        <v>130</v>
      </c>
      <c r="AV218" s="1174"/>
      <c r="AW218" s="1187"/>
    </row>
    <row r="219" spans="1:49" ht="55.5" customHeight="1" x14ac:dyDescent="0.2">
      <c r="A219" s="1174"/>
      <c r="B219" s="1187"/>
      <c r="C219" s="1187"/>
      <c r="D219" s="1187"/>
      <c r="E219" s="1187"/>
      <c r="F219" s="1187"/>
      <c r="G219" s="1188"/>
      <c r="H219" s="14"/>
      <c r="I219" s="15"/>
      <c r="J219" s="16"/>
      <c r="K219" s="15"/>
      <c r="L219" s="15"/>
      <c r="M219" s="14"/>
      <c r="N219" s="15"/>
      <c r="O219" s="16"/>
      <c r="P219" s="15"/>
      <c r="Q219" s="15"/>
      <c r="R219" s="14"/>
      <c r="S219" s="15"/>
      <c r="T219" s="16"/>
      <c r="U219" s="15"/>
      <c r="V219" s="15"/>
      <c r="W219" s="14"/>
      <c r="X219" s="15"/>
      <c r="Y219" s="16"/>
      <c r="Z219" s="15"/>
      <c r="AA219" s="15"/>
      <c r="AB219" s="14"/>
      <c r="AC219" s="15"/>
      <c r="AD219" s="16"/>
      <c r="AE219" s="15"/>
      <c r="AF219" s="15"/>
      <c r="AG219" s="14"/>
      <c r="AH219" s="15"/>
      <c r="AI219" s="16"/>
      <c r="AJ219" s="15"/>
      <c r="AK219" s="15"/>
      <c r="AL219" s="14"/>
      <c r="AM219" s="15"/>
      <c r="AN219" s="16"/>
      <c r="AO219" s="15"/>
      <c r="AP219" s="15"/>
      <c r="AQ219" s="14"/>
      <c r="AR219" s="15"/>
      <c r="AS219" s="16"/>
      <c r="AT219" s="15"/>
      <c r="AU219" s="15"/>
      <c r="AV219" s="1174"/>
      <c r="AW219" s="1187"/>
    </row>
    <row r="220" spans="1:49" ht="22.5" customHeight="1" x14ac:dyDescent="0.2">
      <c r="A220" s="1174">
        <v>1</v>
      </c>
      <c r="B220" s="1177" t="s">
        <v>305</v>
      </c>
      <c r="C220" s="1177"/>
      <c r="D220" s="1177"/>
      <c r="E220" s="1178">
        <f>COUNTIF(H220:AU220,"x")</f>
        <v>5</v>
      </c>
      <c r="F220" s="1179">
        <f>(SUM(H221:AU221))</f>
        <v>20</v>
      </c>
      <c r="G220" s="1180">
        <f>F220/$F$246</f>
        <v>1.3513513513513514E-2</v>
      </c>
      <c r="H220" s="19" t="s">
        <v>209</v>
      </c>
      <c r="I220" s="19" t="s">
        <v>209</v>
      </c>
      <c r="J220" s="19" t="s">
        <v>209</v>
      </c>
      <c r="K220" s="19" t="s">
        <v>209</v>
      </c>
      <c r="L220" s="19" t="s">
        <v>209</v>
      </c>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189" t="s">
        <v>306</v>
      </c>
      <c r="AW220" s="1189" t="s">
        <v>307</v>
      </c>
    </row>
    <row r="221" spans="1:49" x14ac:dyDescent="0.2">
      <c r="A221" s="1174"/>
      <c r="B221" s="1177"/>
      <c r="C221" s="1177"/>
      <c r="D221" s="1177"/>
      <c r="E221" s="1178"/>
      <c r="F221" s="1179"/>
      <c r="G221" s="1180"/>
      <c r="H221" s="18">
        <v>4</v>
      </c>
      <c r="I221" s="18">
        <v>4</v>
      </c>
      <c r="J221" s="18">
        <v>4</v>
      </c>
      <c r="K221" s="18">
        <v>4</v>
      </c>
      <c r="L221" s="18">
        <v>4</v>
      </c>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189"/>
      <c r="AW221" s="1189"/>
    </row>
    <row r="222" spans="1:49" ht="22.5" customHeight="1" x14ac:dyDescent="0.2">
      <c r="A222" s="1174">
        <v>2</v>
      </c>
      <c r="B222" s="1177" t="s">
        <v>308</v>
      </c>
      <c r="C222" s="1177"/>
      <c r="D222" s="1177"/>
      <c r="E222" s="1178">
        <f>COUNTIF(H222:AU222,"x")</f>
        <v>5</v>
      </c>
      <c r="F222" s="1179">
        <f>(SUM(H223:AU223))</f>
        <v>5</v>
      </c>
      <c r="G222" s="1180">
        <f>F222/$F$246</f>
        <v>3.3783783783783786E-3</v>
      </c>
      <c r="H222" s="19"/>
      <c r="I222" s="19"/>
      <c r="J222" s="19"/>
      <c r="K222" s="19"/>
      <c r="L222" s="19"/>
      <c r="M222" s="19" t="s">
        <v>209</v>
      </c>
      <c r="N222" s="19" t="s">
        <v>209</v>
      </c>
      <c r="O222" s="19" t="s">
        <v>209</v>
      </c>
      <c r="P222" s="19" t="s">
        <v>209</v>
      </c>
      <c r="Q222" s="19" t="s">
        <v>209</v>
      </c>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189"/>
      <c r="AW222" s="1189"/>
    </row>
    <row r="223" spans="1:49" x14ac:dyDescent="0.2">
      <c r="A223" s="1174"/>
      <c r="B223" s="1177"/>
      <c r="C223" s="1177"/>
      <c r="D223" s="1177"/>
      <c r="E223" s="1178"/>
      <c r="F223" s="1179"/>
      <c r="G223" s="1180"/>
      <c r="H223" s="18"/>
      <c r="I223" s="18"/>
      <c r="J223" s="18"/>
      <c r="K223" s="18"/>
      <c r="L223" s="18"/>
      <c r="M223" s="18">
        <v>1</v>
      </c>
      <c r="N223" s="18">
        <v>1</v>
      </c>
      <c r="O223" s="18">
        <v>1</v>
      </c>
      <c r="P223" s="18">
        <v>1</v>
      </c>
      <c r="Q223" s="18">
        <v>1</v>
      </c>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189"/>
      <c r="AW223" s="1189"/>
    </row>
    <row r="224" spans="1:49" ht="22.5" customHeight="1" x14ac:dyDescent="0.2">
      <c r="A224" s="1174">
        <v>3</v>
      </c>
      <c r="B224" s="1177" t="s">
        <v>309</v>
      </c>
      <c r="C224" s="1177"/>
      <c r="D224" s="1177"/>
      <c r="E224" s="1178">
        <f>COUNTIF(H224:AU224,"x")</f>
        <v>5</v>
      </c>
      <c r="F224" s="1179">
        <f>(SUM(H225:AU225))</f>
        <v>10</v>
      </c>
      <c r="G224" s="1180">
        <f>F224/$F$246</f>
        <v>6.7567567567567571E-3</v>
      </c>
      <c r="H224" s="19"/>
      <c r="I224" s="19"/>
      <c r="J224" s="19"/>
      <c r="K224" s="19"/>
      <c r="L224" s="19"/>
      <c r="M224" s="19" t="s">
        <v>209</v>
      </c>
      <c r="N224" s="19" t="s">
        <v>209</v>
      </c>
      <c r="O224" s="19" t="s">
        <v>209</v>
      </c>
      <c r="P224" s="19" t="s">
        <v>209</v>
      </c>
      <c r="Q224" s="19" t="s">
        <v>209</v>
      </c>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189"/>
      <c r="AW224" s="1189"/>
    </row>
    <row r="225" spans="1:49" x14ac:dyDescent="0.2">
      <c r="A225" s="1174"/>
      <c r="B225" s="1177"/>
      <c r="C225" s="1177"/>
      <c r="D225" s="1177"/>
      <c r="E225" s="1178"/>
      <c r="F225" s="1179"/>
      <c r="G225" s="1180"/>
      <c r="H225" s="18"/>
      <c r="I225" s="18"/>
      <c r="J225" s="18"/>
      <c r="K225" s="18"/>
      <c r="L225" s="18"/>
      <c r="M225" s="18">
        <v>2</v>
      </c>
      <c r="N225" s="18">
        <v>2</v>
      </c>
      <c r="O225" s="18">
        <v>2</v>
      </c>
      <c r="P225" s="18">
        <v>2</v>
      </c>
      <c r="Q225" s="18">
        <v>2</v>
      </c>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189"/>
      <c r="AW225" s="1189"/>
    </row>
    <row r="226" spans="1:49" ht="22.5" customHeight="1" x14ac:dyDescent="0.2">
      <c r="A226" s="1174">
        <v>4</v>
      </c>
      <c r="B226" s="1177" t="s">
        <v>310</v>
      </c>
      <c r="C226" s="1177"/>
      <c r="D226" s="1177"/>
      <c r="E226" s="1178">
        <f>COUNTIF(H226:AU226,"x")</f>
        <v>5</v>
      </c>
      <c r="F226" s="1179">
        <f>(SUM(H227:AU227))</f>
        <v>5</v>
      </c>
      <c r="G226" s="1180">
        <f>F226/$F$246</f>
        <v>3.3783783783783786E-3</v>
      </c>
      <c r="H226" s="19"/>
      <c r="I226" s="19"/>
      <c r="J226" s="19"/>
      <c r="K226" s="19"/>
      <c r="L226" s="19"/>
      <c r="M226" s="19" t="s">
        <v>209</v>
      </c>
      <c r="N226" s="19" t="s">
        <v>209</v>
      </c>
      <c r="O226" s="19" t="s">
        <v>209</v>
      </c>
      <c r="P226" s="19" t="s">
        <v>209</v>
      </c>
      <c r="Q226" s="19" t="s">
        <v>209</v>
      </c>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189"/>
      <c r="AW226" s="1189"/>
    </row>
    <row r="227" spans="1:49" x14ac:dyDescent="0.2">
      <c r="A227" s="1174"/>
      <c r="B227" s="1177"/>
      <c r="C227" s="1177"/>
      <c r="D227" s="1177"/>
      <c r="E227" s="1178"/>
      <c r="F227" s="1179"/>
      <c r="G227" s="1180"/>
      <c r="H227" s="18"/>
      <c r="I227" s="18"/>
      <c r="J227" s="18"/>
      <c r="K227" s="18"/>
      <c r="L227" s="18"/>
      <c r="M227" s="18">
        <v>1</v>
      </c>
      <c r="N227" s="18">
        <v>1</v>
      </c>
      <c r="O227" s="18">
        <v>1</v>
      </c>
      <c r="P227" s="18">
        <v>1</v>
      </c>
      <c r="Q227" s="18">
        <v>1</v>
      </c>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189"/>
      <c r="AW227" s="1189"/>
    </row>
    <row r="228" spans="1:49" ht="22.5" customHeight="1" x14ac:dyDescent="0.2">
      <c r="A228" s="1174">
        <v>5</v>
      </c>
      <c r="B228" s="1177" t="s">
        <v>311</v>
      </c>
      <c r="C228" s="1177"/>
      <c r="D228" s="1177"/>
      <c r="E228" s="1178">
        <f>COUNTIF(H228:AU228,"x")*6</f>
        <v>30</v>
      </c>
      <c r="F228" s="1179">
        <f>(SUM(H229:AU229))*6</f>
        <v>180</v>
      </c>
      <c r="G228" s="1180">
        <f>F228/$F$246</f>
        <v>0.12162162162162163</v>
      </c>
      <c r="H228" s="19"/>
      <c r="I228" s="19"/>
      <c r="J228" s="19"/>
      <c r="K228" s="19"/>
      <c r="L228" s="19"/>
      <c r="M228" s="19"/>
      <c r="N228" s="19"/>
      <c r="O228" s="19"/>
      <c r="P228" s="19"/>
      <c r="Q228" s="19"/>
      <c r="R228" s="19" t="s">
        <v>209</v>
      </c>
      <c r="S228" s="19" t="s">
        <v>209</v>
      </c>
      <c r="T228" s="19" t="s">
        <v>209</v>
      </c>
      <c r="U228" s="19" t="s">
        <v>209</v>
      </c>
      <c r="V228" s="19" t="s">
        <v>209</v>
      </c>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189"/>
      <c r="AW228" s="1189"/>
    </row>
    <row r="229" spans="1:49" x14ac:dyDescent="0.2">
      <c r="A229" s="1174"/>
      <c r="B229" s="1177"/>
      <c r="C229" s="1177"/>
      <c r="D229" s="1177"/>
      <c r="E229" s="1178"/>
      <c r="F229" s="1179"/>
      <c r="G229" s="1180"/>
      <c r="H229" s="18"/>
      <c r="I229" s="18"/>
      <c r="J229" s="18"/>
      <c r="K229" s="18"/>
      <c r="L229" s="18"/>
      <c r="M229" s="18"/>
      <c r="N229" s="18"/>
      <c r="O229" s="18"/>
      <c r="P229" s="18"/>
      <c r="Q229" s="18"/>
      <c r="R229" s="18">
        <v>6</v>
      </c>
      <c r="S229" s="18">
        <v>6</v>
      </c>
      <c r="T229" s="18">
        <v>6</v>
      </c>
      <c r="U229" s="18">
        <v>6</v>
      </c>
      <c r="V229" s="18">
        <v>6</v>
      </c>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189"/>
      <c r="AW229" s="1189"/>
    </row>
    <row r="230" spans="1:49" ht="22.5" customHeight="1" x14ac:dyDescent="0.2">
      <c r="A230" s="1174">
        <v>6</v>
      </c>
      <c r="B230" s="1177" t="s">
        <v>312</v>
      </c>
      <c r="C230" s="1177"/>
      <c r="D230" s="1177"/>
      <c r="E230" s="1178">
        <f>COUNTIF(H230:AU230,"x")*6</f>
        <v>60</v>
      </c>
      <c r="F230" s="1179">
        <f>(SUM(H231:AU231))*6</f>
        <v>360</v>
      </c>
      <c r="G230" s="1180">
        <f>F230/$F$246</f>
        <v>0.24324324324324326</v>
      </c>
      <c r="H230" s="19"/>
      <c r="I230" s="19"/>
      <c r="J230" s="19"/>
      <c r="K230" s="19"/>
      <c r="L230" s="19"/>
      <c r="M230" s="19"/>
      <c r="N230" s="19"/>
      <c r="O230" s="19"/>
      <c r="P230" s="19"/>
      <c r="Q230" s="19"/>
      <c r="R230" s="19"/>
      <c r="S230" s="19"/>
      <c r="T230" s="19"/>
      <c r="U230" s="19"/>
      <c r="V230" s="19"/>
      <c r="W230" s="19" t="s">
        <v>209</v>
      </c>
      <c r="X230" s="19" t="s">
        <v>209</v>
      </c>
      <c r="Y230" s="19" t="s">
        <v>209</v>
      </c>
      <c r="Z230" s="19" t="s">
        <v>209</v>
      </c>
      <c r="AA230" s="19" t="s">
        <v>209</v>
      </c>
      <c r="AB230" s="19" t="s">
        <v>209</v>
      </c>
      <c r="AC230" s="19" t="s">
        <v>209</v>
      </c>
      <c r="AD230" s="19" t="s">
        <v>209</v>
      </c>
      <c r="AE230" s="19" t="s">
        <v>209</v>
      </c>
      <c r="AF230" s="19" t="s">
        <v>209</v>
      </c>
      <c r="AG230" s="19"/>
      <c r="AH230" s="19"/>
      <c r="AI230" s="19"/>
      <c r="AJ230" s="19"/>
      <c r="AK230" s="19"/>
      <c r="AL230" s="19"/>
      <c r="AM230" s="19"/>
      <c r="AN230" s="19"/>
      <c r="AO230" s="19"/>
      <c r="AP230" s="19"/>
      <c r="AQ230" s="19"/>
      <c r="AR230" s="19"/>
      <c r="AS230" s="19"/>
      <c r="AT230" s="19"/>
      <c r="AU230" s="19"/>
      <c r="AV230" s="1189"/>
      <c r="AW230" s="1189"/>
    </row>
    <row r="231" spans="1:49" x14ac:dyDescent="0.2">
      <c r="A231" s="1174"/>
      <c r="B231" s="1177"/>
      <c r="C231" s="1177"/>
      <c r="D231" s="1177"/>
      <c r="E231" s="1178"/>
      <c r="F231" s="1179"/>
      <c r="G231" s="1180"/>
      <c r="H231" s="18"/>
      <c r="I231" s="18"/>
      <c r="J231" s="18"/>
      <c r="K231" s="18"/>
      <c r="L231" s="18"/>
      <c r="M231" s="18"/>
      <c r="N231" s="18"/>
      <c r="O231" s="18"/>
      <c r="P231" s="18"/>
      <c r="Q231" s="18"/>
      <c r="R231" s="18"/>
      <c r="S231" s="18"/>
      <c r="T231" s="18"/>
      <c r="U231" s="18"/>
      <c r="V231" s="18"/>
      <c r="W231" s="18">
        <v>6</v>
      </c>
      <c r="X231" s="18">
        <v>6</v>
      </c>
      <c r="Y231" s="18">
        <v>6</v>
      </c>
      <c r="Z231" s="18">
        <v>6</v>
      </c>
      <c r="AA231" s="18">
        <v>6</v>
      </c>
      <c r="AB231" s="18">
        <v>6</v>
      </c>
      <c r="AC231" s="18">
        <v>6</v>
      </c>
      <c r="AD231" s="18">
        <v>6</v>
      </c>
      <c r="AE231" s="18">
        <v>6</v>
      </c>
      <c r="AF231" s="18">
        <v>6</v>
      </c>
      <c r="AG231" s="18"/>
      <c r="AH231" s="18"/>
      <c r="AI231" s="18"/>
      <c r="AJ231" s="18"/>
      <c r="AK231" s="18"/>
      <c r="AL231" s="18"/>
      <c r="AM231" s="18"/>
      <c r="AN231" s="18"/>
      <c r="AO231" s="18"/>
      <c r="AP231" s="18"/>
      <c r="AQ231" s="18"/>
      <c r="AR231" s="18"/>
      <c r="AS231" s="18"/>
      <c r="AT231" s="18"/>
      <c r="AU231" s="18"/>
      <c r="AV231" s="1189"/>
      <c r="AW231" s="1189"/>
    </row>
    <row r="232" spans="1:49" ht="22.5" customHeight="1" x14ac:dyDescent="0.2">
      <c r="A232" s="1174">
        <v>7</v>
      </c>
      <c r="B232" s="1177" t="s">
        <v>313</v>
      </c>
      <c r="C232" s="1177"/>
      <c r="D232" s="1177"/>
      <c r="E232" s="1178">
        <f>COUNTIF(H232:AU232,"x")*6</f>
        <v>30</v>
      </c>
      <c r="F232" s="1179">
        <f>(SUM(H233:AU233))*6</f>
        <v>180</v>
      </c>
      <c r="G232" s="1180">
        <f>F232/$F$246</f>
        <v>0.12162162162162163</v>
      </c>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t="s">
        <v>209</v>
      </c>
      <c r="AH232" s="19" t="s">
        <v>209</v>
      </c>
      <c r="AI232" s="19" t="s">
        <v>209</v>
      </c>
      <c r="AJ232" s="19" t="s">
        <v>209</v>
      </c>
      <c r="AK232" s="19" t="s">
        <v>209</v>
      </c>
      <c r="AL232" s="19"/>
      <c r="AM232" s="19"/>
      <c r="AN232" s="19"/>
      <c r="AO232" s="19"/>
      <c r="AP232" s="19"/>
      <c r="AQ232" s="19"/>
      <c r="AR232" s="19"/>
      <c r="AS232" s="19"/>
      <c r="AT232" s="19"/>
      <c r="AU232" s="19"/>
      <c r="AV232" s="1189"/>
      <c r="AW232" s="1189"/>
    </row>
    <row r="233" spans="1:49" x14ac:dyDescent="0.2">
      <c r="A233" s="1174"/>
      <c r="B233" s="1177"/>
      <c r="C233" s="1177"/>
      <c r="D233" s="1177"/>
      <c r="E233" s="1178"/>
      <c r="F233" s="1179"/>
      <c r="G233" s="1180"/>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v>6</v>
      </c>
      <c r="AH233" s="18">
        <v>6</v>
      </c>
      <c r="AI233" s="18">
        <v>6</v>
      </c>
      <c r="AJ233" s="18">
        <v>6</v>
      </c>
      <c r="AK233" s="18">
        <v>6</v>
      </c>
      <c r="AL233" s="18"/>
      <c r="AM233" s="18"/>
      <c r="AN233" s="18"/>
      <c r="AO233" s="18"/>
      <c r="AP233" s="18"/>
      <c r="AQ233" s="18"/>
      <c r="AR233" s="18"/>
      <c r="AS233" s="18"/>
      <c r="AT233" s="18"/>
      <c r="AU233" s="18"/>
      <c r="AV233" s="1189"/>
      <c r="AW233" s="1189"/>
    </row>
    <row r="234" spans="1:49" ht="22.5" customHeight="1" x14ac:dyDescent="0.2">
      <c r="A234" s="1174">
        <v>8</v>
      </c>
      <c r="B234" s="1177" t="s">
        <v>314</v>
      </c>
      <c r="C234" s="1177"/>
      <c r="D234" s="1177"/>
      <c r="E234" s="1178">
        <f>COUNTIF(H234:AU234,"x")*6</f>
        <v>30</v>
      </c>
      <c r="F234" s="1179">
        <f>(SUM(H235:AU235))*6</f>
        <v>180</v>
      </c>
      <c r="G234" s="1180">
        <f>F234/$F$246</f>
        <v>0.12162162162162163</v>
      </c>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t="s">
        <v>209</v>
      </c>
      <c r="AM234" s="19" t="s">
        <v>209</v>
      </c>
      <c r="AN234" s="19" t="s">
        <v>209</v>
      </c>
      <c r="AO234" s="19" t="s">
        <v>209</v>
      </c>
      <c r="AP234" s="19" t="s">
        <v>209</v>
      </c>
      <c r="AQ234" s="19"/>
      <c r="AR234" s="19"/>
      <c r="AS234" s="19"/>
      <c r="AT234" s="19"/>
      <c r="AU234" s="19"/>
      <c r="AV234" s="1189"/>
      <c r="AW234" s="1189"/>
    </row>
    <row r="235" spans="1:49" x14ac:dyDescent="0.2">
      <c r="A235" s="1174"/>
      <c r="B235" s="1177"/>
      <c r="C235" s="1177"/>
      <c r="D235" s="1177"/>
      <c r="E235" s="1178"/>
      <c r="F235" s="1179"/>
      <c r="G235" s="1180"/>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v>6</v>
      </c>
      <c r="AM235" s="18">
        <v>6</v>
      </c>
      <c r="AN235" s="18">
        <v>6</v>
      </c>
      <c r="AO235" s="18">
        <v>6</v>
      </c>
      <c r="AP235" s="18">
        <v>6</v>
      </c>
      <c r="AQ235" s="18"/>
      <c r="AR235" s="18"/>
      <c r="AS235" s="18"/>
      <c r="AT235" s="18"/>
      <c r="AU235" s="18"/>
      <c r="AV235" s="1189"/>
      <c r="AW235" s="1189"/>
    </row>
    <row r="236" spans="1:49" ht="22.5" customHeight="1" x14ac:dyDescent="0.2">
      <c r="A236" s="1174">
        <v>9</v>
      </c>
      <c r="B236" s="1177" t="s">
        <v>315</v>
      </c>
      <c r="C236" s="1177"/>
      <c r="D236" s="1177"/>
      <c r="E236" s="1178">
        <f>COUNTIF(H236:AU236,"x")*6</f>
        <v>30</v>
      </c>
      <c r="F236" s="1179">
        <f>(SUM(H237:AU237))*6</f>
        <v>180</v>
      </c>
      <c r="G236" s="1180">
        <f>F236/$F$246</f>
        <v>0.12162162162162163</v>
      </c>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t="s">
        <v>209</v>
      </c>
      <c r="AR236" s="19" t="s">
        <v>209</v>
      </c>
      <c r="AS236" s="19" t="s">
        <v>209</v>
      </c>
      <c r="AT236" s="19" t="s">
        <v>209</v>
      </c>
      <c r="AU236" s="19" t="s">
        <v>209</v>
      </c>
      <c r="AV236" s="1189"/>
      <c r="AW236" s="1189"/>
    </row>
    <row r="237" spans="1:49" x14ac:dyDescent="0.2">
      <c r="A237" s="1174"/>
      <c r="B237" s="1177"/>
      <c r="C237" s="1177"/>
      <c r="D237" s="1177"/>
      <c r="E237" s="1178"/>
      <c r="F237" s="1179"/>
      <c r="G237" s="1180"/>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v>6</v>
      </c>
      <c r="AR237" s="18">
        <v>6</v>
      </c>
      <c r="AS237" s="18">
        <v>6</v>
      </c>
      <c r="AT237" s="18">
        <v>6</v>
      </c>
      <c r="AU237" s="18">
        <v>6</v>
      </c>
      <c r="AV237" s="1189"/>
      <c r="AW237" s="1189"/>
    </row>
    <row r="238" spans="1:49" ht="22.5" customHeight="1" x14ac:dyDescent="0.2">
      <c r="A238" s="1174">
        <v>10</v>
      </c>
      <c r="B238" s="1177" t="s">
        <v>316</v>
      </c>
      <c r="C238" s="1177"/>
      <c r="D238" s="1177"/>
      <c r="E238" s="1178">
        <f>COUNTIF(H238:AU238,"x")*6</f>
        <v>30</v>
      </c>
      <c r="F238" s="1179">
        <f>(SUM(H239:AU239))*6</f>
        <v>120</v>
      </c>
      <c r="G238" s="1180">
        <f>F238/$F$246</f>
        <v>8.1081081081081086E-2</v>
      </c>
      <c r="H238" s="19" t="s">
        <v>209</v>
      </c>
      <c r="I238" s="19" t="s">
        <v>209</v>
      </c>
      <c r="J238" s="19" t="s">
        <v>209</v>
      </c>
      <c r="K238" s="19" t="s">
        <v>209</v>
      </c>
      <c r="L238" s="19" t="s">
        <v>209</v>
      </c>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189"/>
      <c r="AW238" s="1189"/>
    </row>
    <row r="239" spans="1:49" x14ac:dyDescent="0.2">
      <c r="A239" s="1174"/>
      <c r="B239" s="1177"/>
      <c r="C239" s="1177"/>
      <c r="D239" s="1177"/>
      <c r="E239" s="1178"/>
      <c r="F239" s="1179"/>
      <c r="G239" s="1180"/>
      <c r="H239" s="18">
        <v>4</v>
      </c>
      <c r="I239" s="18">
        <v>4</v>
      </c>
      <c r="J239" s="18">
        <v>4</v>
      </c>
      <c r="K239" s="18">
        <v>4</v>
      </c>
      <c r="L239" s="18">
        <v>4</v>
      </c>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189"/>
      <c r="AW239" s="1189"/>
    </row>
    <row r="240" spans="1:49" ht="22.5" customHeight="1" x14ac:dyDescent="0.2">
      <c r="A240" s="1174">
        <v>11</v>
      </c>
      <c r="B240" s="1177" t="s">
        <v>317</v>
      </c>
      <c r="C240" s="1177"/>
      <c r="D240" s="1177"/>
      <c r="E240" s="1178">
        <f>COUNTIF(H240:AU240,"x")*6</f>
        <v>18</v>
      </c>
      <c r="F240" s="1179">
        <f>(SUM(H241:AU241))*6</f>
        <v>18</v>
      </c>
      <c r="G240" s="1180">
        <f>F240/$F$246</f>
        <v>1.2162162162162163E-2</v>
      </c>
      <c r="H240" s="19"/>
      <c r="I240" s="19"/>
      <c r="J240" s="19"/>
      <c r="K240" s="19"/>
      <c r="L240" s="19"/>
      <c r="M240" s="19" t="s">
        <v>209</v>
      </c>
      <c r="N240" s="19" t="s">
        <v>209</v>
      </c>
      <c r="O240" s="19" t="s">
        <v>209</v>
      </c>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189"/>
      <c r="AW240" s="1189"/>
    </row>
    <row r="241" spans="1:49" x14ac:dyDescent="0.2">
      <c r="A241" s="1174"/>
      <c r="B241" s="1177"/>
      <c r="C241" s="1177"/>
      <c r="D241" s="1177"/>
      <c r="E241" s="1178"/>
      <c r="F241" s="1179"/>
      <c r="G241" s="1180"/>
      <c r="H241" s="18"/>
      <c r="I241" s="18"/>
      <c r="J241" s="18"/>
      <c r="K241" s="18"/>
      <c r="L241" s="18"/>
      <c r="M241" s="18">
        <v>1</v>
      </c>
      <c r="N241" s="18">
        <v>1</v>
      </c>
      <c r="O241" s="18">
        <v>1</v>
      </c>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189"/>
      <c r="AW241" s="1189"/>
    </row>
    <row r="242" spans="1:49" ht="22.5" customHeight="1" x14ac:dyDescent="0.2">
      <c r="A242" s="1174">
        <v>12</v>
      </c>
      <c r="B242" s="1177" t="s">
        <v>318</v>
      </c>
      <c r="C242" s="1177"/>
      <c r="D242" s="1177"/>
      <c r="E242" s="1178">
        <f>COUNTIF(H242:AU242,"x")*6</f>
        <v>30</v>
      </c>
      <c r="F242" s="1179">
        <f>(SUM(H243:AU243))*6</f>
        <v>30</v>
      </c>
      <c r="G242" s="1180">
        <f>F242/$F$246</f>
        <v>2.0270270270270271E-2</v>
      </c>
      <c r="H242" s="19"/>
      <c r="I242" s="19"/>
      <c r="J242" s="19"/>
      <c r="K242" s="19"/>
      <c r="L242" s="19"/>
      <c r="M242" s="19"/>
      <c r="N242" s="19"/>
      <c r="O242" s="19"/>
      <c r="P242" s="19" t="s">
        <v>209</v>
      </c>
      <c r="Q242" s="19" t="s">
        <v>209</v>
      </c>
      <c r="R242" s="19" t="s">
        <v>209</v>
      </c>
      <c r="S242" s="19" t="s">
        <v>209</v>
      </c>
      <c r="T242" s="19" t="s">
        <v>209</v>
      </c>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189"/>
      <c r="AW242" s="1189"/>
    </row>
    <row r="243" spans="1:49" x14ac:dyDescent="0.2">
      <c r="A243" s="1174"/>
      <c r="B243" s="1177"/>
      <c r="C243" s="1177"/>
      <c r="D243" s="1177"/>
      <c r="E243" s="1178"/>
      <c r="F243" s="1179"/>
      <c r="G243" s="1180"/>
      <c r="H243" s="18"/>
      <c r="I243" s="18"/>
      <c r="J243" s="18"/>
      <c r="K243" s="18"/>
      <c r="L243" s="18"/>
      <c r="M243" s="18"/>
      <c r="N243" s="18"/>
      <c r="O243" s="18"/>
      <c r="P243" s="18">
        <v>1</v>
      </c>
      <c r="Q243" s="18">
        <v>1</v>
      </c>
      <c r="R243" s="18">
        <v>1</v>
      </c>
      <c r="S243" s="18">
        <v>1</v>
      </c>
      <c r="T243" s="18">
        <v>1</v>
      </c>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189"/>
      <c r="AW243" s="1189"/>
    </row>
    <row r="244" spans="1:49" ht="22.5" customHeight="1" x14ac:dyDescent="0.2">
      <c r="A244" s="1174">
        <v>13</v>
      </c>
      <c r="B244" s="1177" t="s">
        <v>319</v>
      </c>
      <c r="C244" s="1177"/>
      <c r="D244" s="1177"/>
      <c r="E244" s="1178">
        <f>COUNTIF(H244:AU244,"x")*6</f>
        <v>48</v>
      </c>
      <c r="F244" s="1179">
        <f>(SUM(H245:AU245))*6</f>
        <v>192</v>
      </c>
      <c r="G244" s="1180">
        <f>F244/$F$246</f>
        <v>0.12972972972972974</v>
      </c>
      <c r="H244" s="19" t="s">
        <v>209</v>
      </c>
      <c r="I244" s="19"/>
      <c r="J244" s="19"/>
      <c r="K244" s="19"/>
      <c r="L244" s="19"/>
      <c r="M244" s="19" t="s">
        <v>209</v>
      </c>
      <c r="N244" s="19"/>
      <c r="O244" s="19"/>
      <c r="P244" s="19"/>
      <c r="Q244" s="19"/>
      <c r="R244" s="19" t="s">
        <v>209</v>
      </c>
      <c r="S244" s="19"/>
      <c r="T244" s="19"/>
      <c r="U244" s="19"/>
      <c r="V244" s="19"/>
      <c r="W244" s="19" t="s">
        <v>209</v>
      </c>
      <c r="X244" s="19"/>
      <c r="Y244" s="19"/>
      <c r="Z244" s="19"/>
      <c r="AA244" s="19"/>
      <c r="AB244" s="19" t="s">
        <v>209</v>
      </c>
      <c r="AC244" s="19"/>
      <c r="AD244" s="19"/>
      <c r="AE244" s="19"/>
      <c r="AF244" s="19"/>
      <c r="AG244" s="19" t="s">
        <v>209</v>
      </c>
      <c r="AH244" s="19"/>
      <c r="AI244" s="19"/>
      <c r="AJ244" s="19"/>
      <c r="AK244" s="19"/>
      <c r="AL244" s="19" t="s">
        <v>209</v>
      </c>
      <c r="AM244" s="19"/>
      <c r="AN244" s="19"/>
      <c r="AO244" s="19"/>
      <c r="AP244" s="19"/>
      <c r="AQ244" s="19" t="s">
        <v>209</v>
      </c>
      <c r="AR244" s="19"/>
      <c r="AS244" s="19"/>
      <c r="AT244" s="19"/>
      <c r="AU244" s="19"/>
      <c r="AV244" s="1189"/>
      <c r="AW244" s="1189"/>
    </row>
    <row r="245" spans="1:49" x14ac:dyDescent="0.2">
      <c r="A245" s="1174"/>
      <c r="B245" s="1177"/>
      <c r="C245" s="1177"/>
      <c r="D245" s="1177"/>
      <c r="E245" s="1178"/>
      <c r="F245" s="1179"/>
      <c r="G245" s="1180"/>
      <c r="H245" s="18">
        <v>4</v>
      </c>
      <c r="I245" s="18"/>
      <c r="J245" s="18"/>
      <c r="K245" s="18"/>
      <c r="L245" s="18"/>
      <c r="M245" s="18">
        <v>4</v>
      </c>
      <c r="N245" s="18"/>
      <c r="O245" s="18"/>
      <c r="P245" s="18"/>
      <c r="Q245" s="18"/>
      <c r="R245" s="18">
        <v>4</v>
      </c>
      <c r="S245" s="18"/>
      <c r="T245" s="18"/>
      <c r="U245" s="18"/>
      <c r="V245" s="18"/>
      <c r="W245" s="18">
        <v>4</v>
      </c>
      <c r="X245" s="18"/>
      <c r="Y245" s="18"/>
      <c r="Z245" s="18"/>
      <c r="AA245" s="18"/>
      <c r="AB245" s="18">
        <v>4</v>
      </c>
      <c r="AC245" s="18"/>
      <c r="AD245" s="18"/>
      <c r="AE245" s="18"/>
      <c r="AF245" s="18"/>
      <c r="AG245" s="18">
        <v>4</v>
      </c>
      <c r="AH245" s="18"/>
      <c r="AI245" s="18"/>
      <c r="AJ245" s="18"/>
      <c r="AK245" s="18"/>
      <c r="AL245" s="18">
        <v>4</v>
      </c>
      <c r="AM245" s="18"/>
      <c r="AN245" s="18"/>
      <c r="AO245" s="18"/>
      <c r="AP245" s="18"/>
      <c r="AQ245" s="18">
        <v>4</v>
      </c>
      <c r="AR245" s="18"/>
      <c r="AS245" s="18"/>
      <c r="AT245" s="18"/>
      <c r="AU245" s="18"/>
      <c r="AV245" s="1189"/>
      <c r="AW245" s="1189"/>
    </row>
    <row r="246" spans="1:49" x14ac:dyDescent="0.2">
      <c r="A246" s="23"/>
      <c r="B246" s="1182" t="s">
        <v>226</v>
      </c>
      <c r="C246" s="1182"/>
      <c r="D246" s="1182"/>
      <c r="E246" s="20"/>
      <c r="F246" s="21">
        <f>SUM(F220:F245)</f>
        <v>1480</v>
      </c>
      <c r="G246" s="22">
        <f>SUM(G220:G245)</f>
        <v>0.99999999999999989</v>
      </c>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row>
    <row r="247" spans="1:49" x14ac:dyDescent="0.2">
      <c r="A247" s="24"/>
      <c r="B247" s="1174" t="s">
        <v>132</v>
      </c>
      <c r="C247" s="1174"/>
      <c r="D247" s="1174"/>
      <c r="E247" s="1174"/>
      <c r="F247" s="1174"/>
      <c r="G247" s="1174"/>
      <c r="H247" s="1183">
        <f>SUM(H220:L246)</f>
        <v>44</v>
      </c>
      <c r="I247" s="1184"/>
      <c r="J247" s="1184"/>
      <c r="K247" s="1184"/>
      <c r="L247" s="1184"/>
      <c r="M247" s="1183">
        <f>SUM(M220:Q231)</f>
        <v>20</v>
      </c>
      <c r="N247" s="1184"/>
      <c r="O247" s="1184"/>
      <c r="P247" s="1184"/>
      <c r="Q247" s="1184"/>
      <c r="R247" s="1183">
        <f>SUM(R220:V231)</f>
        <v>30</v>
      </c>
      <c r="S247" s="1184"/>
      <c r="T247" s="1184"/>
      <c r="U247" s="1184"/>
      <c r="V247" s="1184"/>
      <c r="W247" s="1183">
        <f>SUM(W220:AA231)</f>
        <v>30</v>
      </c>
      <c r="X247" s="1184"/>
      <c r="Y247" s="1184"/>
      <c r="Z247" s="1184"/>
      <c r="AA247" s="1184"/>
      <c r="AB247" s="1183">
        <f>SUM(AB220:AF246)</f>
        <v>34</v>
      </c>
      <c r="AC247" s="1184"/>
      <c r="AD247" s="1184"/>
      <c r="AE247" s="1184"/>
      <c r="AF247" s="1184"/>
      <c r="AG247" s="1183">
        <f>SUM(AG220:AK246)</f>
        <v>34</v>
      </c>
      <c r="AH247" s="1184"/>
      <c r="AI247" s="1184"/>
      <c r="AJ247" s="1184"/>
      <c r="AK247" s="1184"/>
      <c r="AL247" s="1183">
        <f>SUM(AL220:AP231)</f>
        <v>0</v>
      </c>
      <c r="AM247" s="1184"/>
      <c r="AN247" s="1184"/>
      <c r="AO247" s="1184"/>
      <c r="AP247" s="1184"/>
      <c r="AQ247" s="1183">
        <f>SUM(AQ220:AU231)</f>
        <v>0</v>
      </c>
      <c r="AR247" s="1183"/>
      <c r="AS247" s="1183"/>
      <c r="AT247" s="1183"/>
      <c r="AU247" s="1183"/>
    </row>
    <row r="248" spans="1:49" x14ac:dyDescent="0.2">
      <c r="A248" s="24"/>
      <c r="B248" s="1174" t="s">
        <v>133</v>
      </c>
      <c r="C248" s="1174"/>
      <c r="D248" s="1174"/>
      <c r="E248" s="1174"/>
      <c r="F248" s="1174"/>
      <c r="G248" s="1174"/>
      <c r="H248" s="1176">
        <f>H247/F246</f>
        <v>2.9729729729729731E-2</v>
      </c>
      <c r="I248" s="1176"/>
      <c r="J248" s="1176"/>
      <c r="K248" s="1176"/>
      <c r="L248" s="1176"/>
      <c r="M248" s="1176">
        <f>M247/F246</f>
        <v>1.3513513513513514E-2</v>
      </c>
      <c r="N248" s="1176"/>
      <c r="O248" s="1176"/>
      <c r="P248" s="1176"/>
      <c r="Q248" s="1176"/>
      <c r="R248" s="1176">
        <f>R247/F246</f>
        <v>2.0270270270270271E-2</v>
      </c>
      <c r="S248" s="1176"/>
      <c r="T248" s="1176"/>
      <c r="U248" s="1176"/>
      <c r="V248" s="1176"/>
      <c r="W248" s="1176">
        <f>W247/F246</f>
        <v>2.0270270270270271E-2</v>
      </c>
      <c r="X248" s="1176"/>
      <c r="Y248" s="1176"/>
      <c r="Z248" s="1176"/>
      <c r="AA248" s="1176"/>
      <c r="AB248" s="1176">
        <f>AB247/F246</f>
        <v>2.2972972972972974E-2</v>
      </c>
      <c r="AC248" s="1176"/>
      <c r="AD248" s="1176"/>
      <c r="AE248" s="1176"/>
      <c r="AF248" s="1176"/>
      <c r="AG248" s="1176">
        <f>AG247/F246</f>
        <v>2.2972972972972974E-2</v>
      </c>
      <c r="AH248" s="1176"/>
      <c r="AI248" s="1176"/>
      <c r="AJ248" s="1176"/>
      <c r="AK248" s="1176"/>
      <c r="AL248" s="1176">
        <f>AL247/F246</f>
        <v>0</v>
      </c>
      <c r="AM248" s="1176"/>
      <c r="AN248" s="1176"/>
      <c r="AO248" s="1176"/>
      <c r="AP248" s="1176"/>
      <c r="AQ248" s="1176">
        <f>AQ247/F246</f>
        <v>0</v>
      </c>
      <c r="AR248" s="1176"/>
      <c r="AS248" s="1176"/>
      <c r="AT248" s="1176"/>
      <c r="AU248" s="1176"/>
    </row>
    <row r="249" spans="1:49" x14ac:dyDescent="0.2">
      <c r="A249" s="24"/>
      <c r="B249" s="1174" t="s">
        <v>134</v>
      </c>
      <c r="C249" s="1174"/>
      <c r="D249" s="1174"/>
      <c r="E249" s="1174"/>
      <c r="F249" s="1174"/>
      <c r="G249" s="1174"/>
      <c r="H249" s="1175">
        <f>H247</f>
        <v>44</v>
      </c>
      <c r="I249" s="1175"/>
      <c r="J249" s="1175"/>
      <c r="K249" s="1175"/>
      <c r="L249" s="1175"/>
      <c r="M249" s="1175">
        <f>H249+M247</f>
        <v>64</v>
      </c>
      <c r="N249" s="1175"/>
      <c r="O249" s="1175"/>
      <c r="P249" s="1175"/>
      <c r="Q249" s="1175"/>
      <c r="R249" s="1175">
        <f>M249+R247</f>
        <v>94</v>
      </c>
      <c r="S249" s="1175"/>
      <c r="T249" s="1175"/>
      <c r="U249" s="1175"/>
      <c r="V249" s="1175"/>
      <c r="W249" s="1175">
        <f>R249+W247</f>
        <v>124</v>
      </c>
      <c r="X249" s="1175"/>
      <c r="Y249" s="1175"/>
      <c r="Z249" s="1175"/>
      <c r="AA249" s="1175"/>
      <c r="AB249" s="1175">
        <f>W249+AB247</f>
        <v>158</v>
      </c>
      <c r="AC249" s="1175"/>
      <c r="AD249" s="1175"/>
      <c r="AE249" s="1175"/>
      <c r="AF249" s="1175"/>
      <c r="AG249" s="1175">
        <f>AB249+AG247</f>
        <v>192</v>
      </c>
      <c r="AH249" s="1175"/>
      <c r="AI249" s="1175"/>
      <c r="AJ249" s="1175"/>
      <c r="AK249" s="1175"/>
      <c r="AL249" s="1175">
        <f>AG249+AL247</f>
        <v>192</v>
      </c>
      <c r="AM249" s="1175"/>
      <c r="AN249" s="1175"/>
      <c r="AO249" s="1175"/>
      <c r="AP249" s="1175"/>
      <c r="AQ249" s="1175">
        <f>AL249+AQ247</f>
        <v>192</v>
      </c>
      <c r="AR249" s="1175"/>
      <c r="AS249" s="1175"/>
      <c r="AT249" s="1175"/>
      <c r="AU249" s="1175"/>
    </row>
    <row r="250" spans="1:49" x14ac:dyDescent="0.2">
      <c r="A250" s="24"/>
      <c r="B250" s="1172" t="s">
        <v>135</v>
      </c>
      <c r="C250" s="1172"/>
      <c r="D250" s="1172"/>
      <c r="E250" s="1172"/>
      <c r="F250" s="1172"/>
      <c r="G250" s="1172"/>
      <c r="H250" s="1173">
        <f>H248</f>
        <v>2.9729729729729731E-2</v>
      </c>
      <c r="I250" s="1173"/>
      <c r="J250" s="1173"/>
      <c r="K250" s="1173"/>
      <c r="L250" s="1173"/>
      <c r="M250" s="1173">
        <f>H250+M248</f>
        <v>4.3243243243243246E-2</v>
      </c>
      <c r="N250" s="1173"/>
      <c r="O250" s="1173"/>
      <c r="P250" s="1173"/>
      <c r="Q250" s="1173"/>
      <c r="R250" s="1173">
        <f>M250+R248</f>
        <v>6.3513513513513517E-2</v>
      </c>
      <c r="S250" s="1173"/>
      <c r="T250" s="1173"/>
      <c r="U250" s="1173"/>
      <c r="V250" s="1173"/>
      <c r="W250" s="1173">
        <f>R250+W248</f>
        <v>8.3783783783783788E-2</v>
      </c>
      <c r="X250" s="1173"/>
      <c r="Y250" s="1173"/>
      <c r="Z250" s="1173"/>
      <c r="AA250" s="1173"/>
      <c r="AB250" s="1173">
        <f>W250+AB248</f>
        <v>0.10675675675675676</v>
      </c>
      <c r="AC250" s="1173"/>
      <c r="AD250" s="1173"/>
      <c r="AE250" s="1173"/>
      <c r="AF250" s="1173"/>
      <c r="AG250" s="1173">
        <f>AB250+AG248</f>
        <v>0.12972972972972974</v>
      </c>
      <c r="AH250" s="1173"/>
      <c r="AI250" s="1173"/>
      <c r="AJ250" s="1173"/>
      <c r="AK250" s="1173"/>
      <c r="AL250" s="1173">
        <f>AG250+AL248</f>
        <v>0.12972972972972974</v>
      </c>
      <c r="AM250" s="1173"/>
      <c r="AN250" s="1173"/>
      <c r="AO250" s="1173"/>
      <c r="AP250" s="1173"/>
      <c r="AQ250" s="1173">
        <f>AL250+AQ248</f>
        <v>0.12972972972972974</v>
      </c>
      <c r="AR250" s="1173"/>
      <c r="AS250" s="1173"/>
      <c r="AT250" s="1173"/>
      <c r="AU250" s="1173"/>
    </row>
    <row r="252" spans="1:49" x14ac:dyDescent="0.2">
      <c r="A252" s="1186"/>
      <c r="B252" s="1186"/>
      <c r="C252" s="1186"/>
      <c r="D252" s="1186"/>
      <c r="E252" s="1186"/>
      <c r="F252" s="1186"/>
      <c r="G252" s="1186"/>
      <c r="H252" s="1174" t="s">
        <v>122</v>
      </c>
      <c r="I252" s="1174"/>
      <c r="J252" s="1174"/>
      <c r="K252" s="1174"/>
      <c r="L252" s="1174"/>
      <c r="M252" s="1174"/>
      <c r="N252" s="1174"/>
      <c r="O252" s="1174"/>
      <c r="P252" s="1174"/>
      <c r="Q252" s="1174"/>
      <c r="R252" s="1174"/>
      <c r="S252" s="1174"/>
      <c r="T252" s="1174"/>
      <c r="U252" s="1174"/>
      <c r="V252" s="1174"/>
      <c r="W252" s="1174"/>
      <c r="X252" s="1174"/>
      <c r="Y252" s="1174"/>
      <c r="Z252" s="1174"/>
      <c r="AA252" s="1174"/>
      <c r="AB252" s="1174" t="s">
        <v>155</v>
      </c>
      <c r="AC252" s="1174"/>
      <c r="AD252" s="1174"/>
      <c r="AE252" s="1174"/>
      <c r="AF252" s="1174"/>
      <c r="AG252" s="1174"/>
      <c r="AH252" s="1174"/>
      <c r="AI252" s="1174"/>
      <c r="AJ252" s="1174"/>
      <c r="AK252" s="1174"/>
      <c r="AL252" s="1174"/>
      <c r="AM252" s="1174"/>
      <c r="AN252" s="1174"/>
      <c r="AO252" s="1174"/>
      <c r="AP252" s="1174"/>
      <c r="AQ252" s="1174"/>
      <c r="AR252" s="1174"/>
      <c r="AS252" s="1174"/>
      <c r="AT252" s="1174"/>
      <c r="AU252" s="1174"/>
      <c r="AV252" s="1174" t="s">
        <v>175</v>
      </c>
      <c r="AW252" s="1187" t="s">
        <v>123</v>
      </c>
    </row>
    <row r="253" spans="1:49" x14ac:dyDescent="0.2">
      <c r="A253" s="1186"/>
      <c r="B253" s="1186"/>
      <c r="C253" s="1186"/>
      <c r="D253" s="1186"/>
      <c r="E253" s="1186"/>
      <c r="F253" s="1186"/>
      <c r="G253" s="1186"/>
      <c r="H253" s="1175" t="s">
        <v>151</v>
      </c>
      <c r="I253" s="1175"/>
      <c r="J253" s="1175"/>
      <c r="K253" s="1175"/>
      <c r="L253" s="1175"/>
      <c r="M253" s="1175" t="s">
        <v>152</v>
      </c>
      <c r="N253" s="1175"/>
      <c r="O253" s="1175"/>
      <c r="P253" s="1175"/>
      <c r="Q253" s="1175"/>
      <c r="R253" s="1175" t="s">
        <v>153</v>
      </c>
      <c r="S253" s="1175"/>
      <c r="T253" s="1175"/>
      <c r="U253" s="1175"/>
      <c r="V253" s="1175"/>
      <c r="W253" s="1175" t="s">
        <v>154</v>
      </c>
      <c r="X253" s="1175"/>
      <c r="Y253" s="1175"/>
      <c r="Z253" s="1175"/>
      <c r="AA253" s="1175"/>
      <c r="AB253" s="1175" t="s">
        <v>151</v>
      </c>
      <c r="AC253" s="1175"/>
      <c r="AD253" s="1175"/>
      <c r="AE253" s="1175"/>
      <c r="AF253" s="1175"/>
      <c r="AG253" s="1175" t="s">
        <v>152</v>
      </c>
      <c r="AH253" s="1175"/>
      <c r="AI253" s="1175"/>
      <c r="AJ253" s="1175"/>
      <c r="AK253" s="1175"/>
      <c r="AL253" s="1175" t="s">
        <v>153</v>
      </c>
      <c r="AM253" s="1175"/>
      <c r="AN253" s="1175"/>
      <c r="AO253" s="1175"/>
      <c r="AP253" s="1175"/>
      <c r="AQ253" s="1175" t="s">
        <v>154</v>
      </c>
      <c r="AR253" s="1175"/>
      <c r="AS253" s="1175"/>
      <c r="AT253" s="1175"/>
      <c r="AU253" s="1175"/>
      <c r="AV253" s="1174"/>
      <c r="AW253" s="1187"/>
    </row>
    <row r="254" spans="1:49" x14ac:dyDescent="0.2">
      <c r="A254" s="1174" t="s">
        <v>1</v>
      </c>
      <c r="B254" s="1187" t="s">
        <v>124</v>
      </c>
      <c r="C254" s="1187"/>
      <c r="D254" s="1187"/>
      <c r="E254" s="1187" t="s">
        <v>206</v>
      </c>
      <c r="F254" s="1187" t="s">
        <v>207</v>
      </c>
      <c r="G254" s="1188" t="s">
        <v>125</v>
      </c>
      <c r="H254" s="13" t="s">
        <v>126</v>
      </c>
      <c r="I254" s="13" t="s">
        <v>127</v>
      </c>
      <c r="J254" s="13" t="s">
        <v>128</v>
      </c>
      <c r="K254" s="13" t="s">
        <v>129</v>
      </c>
      <c r="L254" s="13" t="s">
        <v>130</v>
      </c>
      <c r="M254" s="13" t="s">
        <v>126</v>
      </c>
      <c r="N254" s="13" t="s">
        <v>127</v>
      </c>
      <c r="O254" s="13" t="s">
        <v>128</v>
      </c>
      <c r="P254" s="13" t="s">
        <v>129</v>
      </c>
      <c r="Q254" s="13" t="s">
        <v>130</v>
      </c>
      <c r="R254" s="13" t="s">
        <v>126</v>
      </c>
      <c r="S254" s="13" t="s">
        <v>127</v>
      </c>
      <c r="T254" s="13" t="s">
        <v>128</v>
      </c>
      <c r="U254" s="13" t="s">
        <v>129</v>
      </c>
      <c r="V254" s="13" t="s">
        <v>130</v>
      </c>
      <c r="W254" s="13" t="s">
        <v>126</v>
      </c>
      <c r="X254" s="13" t="s">
        <v>127</v>
      </c>
      <c r="Y254" s="13" t="s">
        <v>128</v>
      </c>
      <c r="Z254" s="13" t="s">
        <v>129</v>
      </c>
      <c r="AA254" s="13" t="s">
        <v>130</v>
      </c>
      <c r="AB254" s="13" t="s">
        <v>126</v>
      </c>
      <c r="AC254" s="13" t="s">
        <v>127</v>
      </c>
      <c r="AD254" s="13" t="s">
        <v>128</v>
      </c>
      <c r="AE254" s="13" t="s">
        <v>129</v>
      </c>
      <c r="AF254" s="13" t="s">
        <v>130</v>
      </c>
      <c r="AG254" s="13" t="s">
        <v>126</v>
      </c>
      <c r="AH254" s="13" t="s">
        <v>127</v>
      </c>
      <c r="AI254" s="13" t="s">
        <v>128</v>
      </c>
      <c r="AJ254" s="13" t="s">
        <v>129</v>
      </c>
      <c r="AK254" s="13" t="s">
        <v>130</v>
      </c>
      <c r="AL254" s="13" t="s">
        <v>126</v>
      </c>
      <c r="AM254" s="13" t="s">
        <v>127</v>
      </c>
      <c r="AN254" s="13" t="s">
        <v>128</v>
      </c>
      <c r="AO254" s="13" t="s">
        <v>129</v>
      </c>
      <c r="AP254" s="13" t="s">
        <v>130</v>
      </c>
      <c r="AQ254" s="13" t="s">
        <v>126</v>
      </c>
      <c r="AR254" s="13" t="s">
        <v>127</v>
      </c>
      <c r="AS254" s="13" t="s">
        <v>128</v>
      </c>
      <c r="AT254" s="13" t="s">
        <v>129</v>
      </c>
      <c r="AU254" s="13" t="s">
        <v>130</v>
      </c>
      <c r="AV254" s="1174"/>
      <c r="AW254" s="1187"/>
    </row>
    <row r="255" spans="1:49" ht="46.5" customHeight="1" x14ac:dyDescent="0.2">
      <c r="A255" s="1174"/>
      <c r="B255" s="1187"/>
      <c r="C255" s="1187"/>
      <c r="D255" s="1187"/>
      <c r="E255" s="1187"/>
      <c r="F255" s="1187"/>
      <c r="G255" s="1188"/>
      <c r="H255" s="14"/>
      <c r="I255" s="15"/>
      <c r="J255" s="16"/>
      <c r="K255" s="15"/>
      <c r="L255" s="15"/>
      <c r="M255" s="14"/>
      <c r="N255" s="15"/>
      <c r="O255" s="16"/>
      <c r="P255" s="15"/>
      <c r="Q255" s="15"/>
      <c r="R255" s="14"/>
      <c r="S255" s="15"/>
      <c r="T255" s="16"/>
      <c r="U255" s="15"/>
      <c r="V255" s="15"/>
      <c r="W255" s="14"/>
      <c r="X255" s="15"/>
      <c r="Y255" s="16"/>
      <c r="Z255" s="15"/>
      <c r="AA255" s="15"/>
      <c r="AB255" s="14"/>
      <c r="AC255" s="15"/>
      <c r="AD255" s="16"/>
      <c r="AE255" s="15"/>
      <c r="AF255" s="15"/>
      <c r="AG255" s="14"/>
      <c r="AH255" s="15"/>
      <c r="AI255" s="16"/>
      <c r="AJ255" s="15"/>
      <c r="AK255" s="15"/>
      <c r="AL255" s="14"/>
      <c r="AM255" s="15"/>
      <c r="AN255" s="16"/>
      <c r="AO255" s="15"/>
      <c r="AP255" s="15"/>
      <c r="AQ255" s="14"/>
      <c r="AR255" s="15"/>
      <c r="AS255" s="16"/>
      <c r="AT255" s="15"/>
      <c r="AU255" s="15"/>
      <c r="AV255" s="1174"/>
      <c r="AW255" s="1187"/>
    </row>
    <row r="256" spans="1:49" ht="12.75" customHeight="1" x14ac:dyDescent="0.2">
      <c r="A256" s="1174">
        <v>1</v>
      </c>
      <c r="B256" s="1177" t="s">
        <v>320</v>
      </c>
      <c r="C256" s="1177"/>
      <c r="D256" s="1177"/>
      <c r="E256" s="1178">
        <f>COUNTIF(H256:AU256,"x")*6</f>
        <v>48</v>
      </c>
      <c r="F256" s="1179">
        <f>(SUM(H257:AU257))*6</f>
        <v>384</v>
      </c>
      <c r="G256" s="1180">
        <f>F256/$F$268</f>
        <v>0.15094339622641509</v>
      </c>
      <c r="H256" s="19"/>
      <c r="I256" s="19"/>
      <c r="J256" s="19"/>
      <c r="K256" s="19" t="s">
        <v>209</v>
      </c>
      <c r="L256" s="19"/>
      <c r="M256" s="19"/>
      <c r="N256" s="19"/>
      <c r="O256" s="19"/>
      <c r="P256" s="19"/>
      <c r="Q256" s="19" t="s">
        <v>209</v>
      </c>
      <c r="R256" s="19"/>
      <c r="S256" s="19"/>
      <c r="T256" s="19"/>
      <c r="U256" s="19"/>
      <c r="V256" s="19" t="s">
        <v>209</v>
      </c>
      <c r="W256" s="19"/>
      <c r="X256" s="19"/>
      <c r="Y256" s="19"/>
      <c r="Z256" s="19"/>
      <c r="AA256" s="19" t="s">
        <v>209</v>
      </c>
      <c r="AB256" s="19"/>
      <c r="AC256" s="19"/>
      <c r="AD256" s="19"/>
      <c r="AE256" s="19"/>
      <c r="AF256" s="19" t="s">
        <v>209</v>
      </c>
      <c r="AG256" s="19"/>
      <c r="AH256" s="19"/>
      <c r="AI256" s="19"/>
      <c r="AJ256" s="19"/>
      <c r="AK256" s="19" t="s">
        <v>209</v>
      </c>
      <c r="AL256" s="19"/>
      <c r="AM256" s="19"/>
      <c r="AN256" s="19"/>
      <c r="AO256" s="19"/>
      <c r="AP256" s="19" t="s">
        <v>209</v>
      </c>
      <c r="AQ256" s="19"/>
      <c r="AR256" s="19"/>
      <c r="AS256" s="19"/>
      <c r="AT256" s="19"/>
      <c r="AU256" s="19" t="s">
        <v>209</v>
      </c>
      <c r="AV256" s="1189" t="s">
        <v>321</v>
      </c>
      <c r="AW256" s="1189" t="s">
        <v>140</v>
      </c>
    </row>
    <row r="257" spans="1:49" x14ac:dyDescent="0.2">
      <c r="A257" s="1174"/>
      <c r="B257" s="1177"/>
      <c r="C257" s="1177"/>
      <c r="D257" s="1177"/>
      <c r="E257" s="1178"/>
      <c r="F257" s="1179"/>
      <c r="G257" s="1180"/>
      <c r="H257" s="18"/>
      <c r="I257" s="18"/>
      <c r="J257" s="18"/>
      <c r="K257" s="18">
        <v>8</v>
      </c>
      <c r="L257" s="18"/>
      <c r="M257" s="18"/>
      <c r="N257" s="18"/>
      <c r="O257" s="18"/>
      <c r="P257" s="18"/>
      <c r="Q257" s="18">
        <v>8</v>
      </c>
      <c r="R257" s="18"/>
      <c r="S257" s="18"/>
      <c r="T257" s="18"/>
      <c r="U257" s="18"/>
      <c r="V257" s="18">
        <v>8</v>
      </c>
      <c r="W257" s="18"/>
      <c r="X257" s="18"/>
      <c r="Y257" s="18"/>
      <c r="Z257" s="18"/>
      <c r="AA257" s="18">
        <v>8</v>
      </c>
      <c r="AB257" s="18"/>
      <c r="AC257" s="18"/>
      <c r="AD257" s="18"/>
      <c r="AE257" s="18"/>
      <c r="AF257" s="18">
        <v>8</v>
      </c>
      <c r="AG257" s="18"/>
      <c r="AH257" s="18"/>
      <c r="AI257" s="18"/>
      <c r="AJ257" s="18"/>
      <c r="AK257" s="18">
        <v>8</v>
      </c>
      <c r="AL257" s="18"/>
      <c r="AM257" s="18"/>
      <c r="AN257" s="18"/>
      <c r="AO257" s="18"/>
      <c r="AP257" s="18">
        <v>8</v>
      </c>
      <c r="AQ257" s="18"/>
      <c r="AR257" s="18"/>
      <c r="AS257" s="18"/>
      <c r="AT257" s="18"/>
      <c r="AU257" s="18">
        <v>8</v>
      </c>
      <c r="AV257" s="1189"/>
      <c r="AW257" s="1189"/>
    </row>
    <row r="258" spans="1:49" ht="12.75" customHeight="1" x14ac:dyDescent="0.2">
      <c r="A258" s="1174">
        <v>2</v>
      </c>
      <c r="B258" s="1177" t="s">
        <v>141</v>
      </c>
      <c r="C258" s="1177"/>
      <c r="D258" s="1177"/>
      <c r="E258" s="1178">
        <f>COUNTIF(H258:AU258,"x")*6</f>
        <v>48</v>
      </c>
      <c r="F258" s="1179">
        <f>(SUM(H259:AU259))*6</f>
        <v>240</v>
      </c>
      <c r="G258" s="1180">
        <f>F258/$F$268</f>
        <v>9.4339622641509441E-2</v>
      </c>
      <c r="H258" s="19" t="s">
        <v>209</v>
      </c>
      <c r="I258" s="19"/>
      <c r="J258" s="19"/>
      <c r="K258" s="19"/>
      <c r="L258" s="19"/>
      <c r="M258" s="19"/>
      <c r="N258" s="19" t="s">
        <v>209</v>
      </c>
      <c r="O258" s="19"/>
      <c r="P258" s="19"/>
      <c r="Q258" s="19"/>
      <c r="R258" s="19"/>
      <c r="S258" s="19"/>
      <c r="T258" s="19" t="s">
        <v>209</v>
      </c>
      <c r="U258" s="19"/>
      <c r="V258" s="19"/>
      <c r="W258" s="19"/>
      <c r="X258" s="19"/>
      <c r="Y258" s="19" t="s">
        <v>209</v>
      </c>
      <c r="Z258" s="19"/>
      <c r="AA258" s="19"/>
      <c r="AB258" s="19"/>
      <c r="AC258" s="19"/>
      <c r="AD258" s="19" t="s">
        <v>209</v>
      </c>
      <c r="AE258" s="19"/>
      <c r="AF258" s="19"/>
      <c r="AG258" s="19"/>
      <c r="AH258" s="19"/>
      <c r="AI258" s="19" t="s">
        <v>209</v>
      </c>
      <c r="AJ258" s="19"/>
      <c r="AK258" s="19"/>
      <c r="AL258" s="19"/>
      <c r="AM258" s="19"/>
      <c r="AN258" s="19"/>
      <c r="AO258" s="19" t="s">
        <v>209</v>
      </c>
      <c r="AP258" s="19"/>
      <c r="AQ258" s="19"/>
      <c r="AR258" s="19"/>
      <c r="AS258" s="19" t="s">
        <v>209</v>
      </c>
      <c r="AT258" s="19"/>
      <c r="AU258" s="19"/>
      <c r="AV258" s="1189" t="s">
        <v>322</v>
      </c>
      <c r="AW258" s="1189"/>
    </row>
    <row r="259" spans="1:49" x14ac:dyDescent="0.2">
      <c r="A259" s="1174"/>
      <c r="B259" s="1177"/>
      <c r="C259" s="1177"/>
      <c r="D259" s="1177"/>
      <c r="E259" s="1178"/>
      <c r="F259" s="1179"/>
      <c r="G259" s="1180"/>
      <c r="H259" s="18">
        <v>5</v>
      </c>
      <c r="I259" s="18"/>
      <c r="J259" s="18"/>
      <c r="K259" s="18"/>
      <c r="L259" s="18"/>
      <c r="M259" s="18"/>
      <c r="N259" s="18">
        <v>5</v>
      </c>
      <c r="O259" s="18"/>
      <c r="P259" s="18"/>
      <c r="Q259" s="18"/>
      <c r="R259" s="18"/>
      <c r="S259" s="18"/>
      <c r="T259" s="18">
        <v>5</v>
      </c>
      <c r="U259" s="18"/>
      <c r="V259" s="18"/>
      <c r="W259" s="18"/>
      <c r="X259" s="18"/>
      <c r="Y259" s="18">
        <v>5</v>
      </c>
      <c r="Z259" s="18"/>
      <c r="AA259" s="18"/>
      <c r="AB259" s="18"/>
      <c r="AC259" s="18"/>
      <c r="AD259" s="18">
        <v>5</v>
      </c>
      <c r="AE259" s="18"/>
      <c r="AF259" s="18"/>
      <c r="AG259" s="18"/>
      <c r="AH259" s="18"/>
      <c r="AI259" s="18">
        <v>5</v>
      </c>
      <c r="AJ259" s="18"/>
      <c r="AK259" s="18"/>
      <c r="AL259" s="18"/>
      <c r="AM259" s="18"/>
      <c r="AN259" s="18"/>
      <c r="AO259" s="18">
        <v>5</v>
      </c>
      <c r="AP259" s="18"/>
      <c r="AQ259" s="18"/>
      <c r="AR259" s="18"/>
      <c r="AS259" s="18">
        <v>5</v>
      </c>
      <c r="AT259" s="18"/>
      <c r="AU259" s="18"/>
      <c r="AV259" s="1189"/>
      <c r="AW259" s="1189"/>
    </row>
    <row r="260" spans="1:49" ht="12.75" customHeight="1" x14ac:dyDescent="0.2">
      <c r="A260" s="1174">
        <v>3</v>
      </c>
      <c r="B260" s="1177" t="s">
        <v>142</v>
      </c>
      <c r="C260" s="1177"/>
      <c r="D260" s="1177"/>
      <c r="E260" s="1178">
        <f>COUNTIF(H260:AU260,"x")*6</f>
        <v>240</v>
      </c>
      <c r="F260" s="1179">
        <f>(SUM(H261:AU261))*6</f>
        <v>1200</v>
      </c>
      <c r="G260" s="1180">
        <f>F260/$F$268</f>
        <v>0.47169811320754718</v>
      </c>
      <c r="H260" s="19" t="s">
        <v>209</v>
      </c>
      <c r="I260" s="19" t="s">
        <v>209</v>
      </c>
      <c r="J260" s="19" t="s">
        <v>209</v>
      </c>
      <c r="K260" s="19" t="s">
        <v>209</v>
      </c>
      <c r="L260" s="19" t="s">
        <v>209</v>
      </c>
      <c r="M260" s="19" t="s">
        <v>209</v>
      </c>
      <c r="N260" s="19" t="s">
        <v>209</v>
      </c>
      <c r="O260" s="19" t="s">
        <v>209</v>
      </c>
      <c r="P260" s="19" t="s">
        <v>209</v>
      </c>
      <c r="Q260" s="19" t="s">
        <v>209</v>
      </c>
      <c r="R260" s="19" t="s">
        <v>209</v>
      </c>
      <c r="S260" s="19" t="s">
        <v>209</v>
      </c>
      <c r="T260" s="19" t="s">
        <v>209</v>
      </c>
      <c r="U260" s="19" t="s">
        <v>209</v>
      </c>
      <c r="V260" s="19" t="s">
        <v>209</v>
      </c>
      <c r="W260" s="19" t="s">
        <v>209</v>
      </c>
      <c r="X260" s="19" t="s">
        <v>209</v>
      </c>
      <c r="Y260" s="19" t="s">
        <v>209</v>
      </c>
      <c r="Z260" s="19" t="s">
        <v>209</v>
      </c>
      <c r="AA260" s="19" t="s">
        <v>209</v>
      </c>
      <c r="AB260" s="19" t="s">
        <v>209</v>
      </c>
      <c r="AC260" s="19" t="s">
        <v>209</v>
      </c>
      <c r="AD260" s="19" t="s">
        <v>209</v>
      </c>
      <c r="AE260" s="19" t="s">
        <v>209</v>
      </c>
      <c r="AF260" s="19" t="s">
        <v>209</v>
      </c>
      <c r="AG260" s="19" t="s">
        <v>209</v>
      </c>
      <c r="AH260" s="19" t="s">
        <v>209</v>
      </c>
      <c r="AI260" s="19" t="s">
        <v>209</v>
      </c>
      <c r="AJ260" s="19" t="s">
        <v>209</v>
      </c>
      <c r="AK260" s="19" t="s">
        <v>209</v>
      </c>
      <c r="AL260" s="19" t="s">
        <v>209</v>
      </c>
      <c r="AM260" s="19" t="s">
        <v>209</v>
      </c>
      <c r="AN260" s="19" t="s">
        <v>209</v>
      </c>
      <c r="AO260" s="19" t="s">
        <v>209</v>
      </c>
      <c r="AP260" s="19" t="s">
        <v>209</v>
      </c>
      <c r="AQ260" s="19" t="s">
        <v>209</v>
      </c>
      <c r="AR260" s="19" t="s">
        <v>209</v>
      </c>
      <c r="AS260" s="19" t="s">
        <v>209</v>
      </c>
      <c r="AT260" s="19" t="s">
        <v>209</v>
      </c>
      <c r="AU260" s="19" t="s">
        <v>209</v>
      </c>
      <c r="AV260" s="1189"/>
      <c r="AW260" s="1189"/>
    </row>
    <row r="261" spans="1:49" x14ac:dyDescent="0.2">
      <c r="A261" s="1174"/>
      <c r="B261" s="1177"/>
      <c r="C261" s="1177"/>
      <c r="D261" s="1177"/>
      <c r="E261" s="1178"/>
      <c r="F261" s="1179"/>
      <c r="G261" s="1180"/>
      <c r="H261" s="18">
        <v>5</v>
      </c>
      <c r="I261" s="18">
        <v>5</v>
      </c>
      <c r="J261" s="18">
        <v>5</v>
      </c>
      <c r="K261" s="18">
        <v>5</v>
      </c>
      <c r="L261" s="18">
        <v>5</v>
      </c>
      <c r="M261" s="18">
        <v>5</v>
      </c>
      <c r="N261" s="18">
        <v>5</v>
      </c>
      <c r="O261" s="18">
        <v>5</v>
      </c>
      <c r="P261" s="18">
        <v>5</v>
      </c>
      <c r="Q261" s="18">
        <v>5</v>
      </c>
      <c r="R261" s="18">
        <v>5</v>
      </c>
      <c r="S261" s="18">
        <v>5</v>
      </c>
      <c r="T261" s="18">
        <v>5</v>
      </c>
      <c r="U261" s="18">
        <v>5</v>
      </c>
      <c r="V261" s="18">
        <v>5</v>
      </c>
      <c r="W261" s="18">
        <v>5</v>
      </c>
      <c r="X261" s="18">
        <v>5</v>
      </c>
      <c r="Y261" s="18">
        <v>5</v>
      </c>
      <c r="Z261" s="18">
        <v>5</v>
      </c>
      <c r="AA261" s="18">
        <v>5</v>
      </c>
      <c r="AB261" s="18">
        <v>5</v>
      </c>
      <c r="AC261" s="18">
        <v>5</v>
      </c>
      <c r="AD261" s="18">
        <v>5</v>
      </c>
      <c r="AE261" s="18">
        <v>5</v>
      </c>
      <c r="AF261" s="18">
        <v>5</v>
      </c>
      <c r="AG261" s="18">
        <v>5</v>
      </c>
      <c r="AH261" s="18">
        <v>5</v>
      </c>
      <c r="AI261" s="18">
        <v>5</v>
      </c>
      <c r="AJ261" s="18">
        <v>5</v>
      </c>
      <c r="AK261" s="18">
        <v>5</v>
      </c>
      <c r="AL261" s="18">
        <v>5</v>
      </c>
      <c r="AM261" s="18">
        <v>5</v>
      </c>
      <c r="AN261" s="18">
        <v>5</v>
      </c>
      <c r="AO261" s="18">
        <v>5</v>
      </c>
      <c r="AP261" s="18">
        <v>5</v>
      </c>
      <c r="AQ261" s="18">
        <v>5</v>
      </c>
      <c r="AR261" s="18">
        <v>5</v>
      </c>
      <c r="AS261" s="18">
        <v>5</v>
      </c>
      <c r="AT261" s="18">
        <v>5</v>
      </c>
      <c r="AU261" s="18">
        <v>5</v>
      </c>
      <c r="AV261" s="1189"/>
      <c r="AW261" s="1189"/>
    </row>
    <row r="262" spans="1:49" ht="12.75" customHeight="1" x14ac:dyDescent="0.2">
      <c r="A262" s="1174">
        <v>4</v>
      </c>
      <c r="B262" s="1177" t="s">
        <v>143</v>
      </c>
      <c r="C262" s="1177"/>
      <c r="D262" s="1177"/>
      <c r="E262" s="1178">
        <f>COUNTIF(H262:AU262,"x")*6</f>
        <v>48</v>
      </c>
      <c r="F262" s="1179">
        <f>(SUM(H263:AU263))*6</f>
        <v>240</v>
      </c>
      <c r="G262" s="1180">
        <f>F262/$F$268</f>
        <v>9.4339622641509441E-2</v>
      </c>
      <c r="H262" s="19" t="s">
        <v>209</v>
      </c>
      <c r="I262" s="19"/>
      <c r="J262" s="19"/>
      <c r="K262" s="19" t="s">
        <v>209</v>
      </c>
      <c r="L262" s="19"/>
      <c r="M262" s="19" t="s">
        <v>209</v>
      </c>
      <c r="N262" s="19"/>
      <c r="O262" s="19"/>
      <c r="P262" s="19"/>
      <c r="Q262" s="19" t="s">
        <v>209</v>
      </c>
      <c r="R262" s="19" t="s">
        <v>209</v>
      </c>
      <c r="S262" s="19"/>
      <c r="T262" s="19"/>
      <c r="U262" s="19" t="s">
        <v>209</v>
      </c>
      <c r="V262" s="19"/>
      <c r="W262" s="19"/>
      <c r="X262" s="19" t="s">
        <v>209</v>
      </c>
      <c r="Y262" s="19"/>
      <c r="Z262" s="19"/>
      <c r="AA262" s="19" t="s">
        <v>209</v>
      </c>
      <c r="AB262" s="19"/>
      <c r="AC262" s="19"/>
      <c r="AD262" s="19"/>
      <c r="AE262" s="19"/>
      <c r="AF262" s="19"/>
      <c r="AG262" s="19"/>
      <c r="AH262" s="19"/>
      <c r="AI262" s="19"/>
      <c r="AJ262" s="19"/>
      <c r="AK262" s="19"/>
      <c r="AL262" s="19"/>
      <c r="AM262" s="19"/>
      <c r="AN262" s="19"/>
      <c r="AO262" s="19"/>
      <c r="AP262" s="19"/>
      <c r="AQ262" s="19"/>
      <c r="AR262" s="19"/>
      <c r="AS262" s="19"/>
      <c r="AT262" s="19"/>
      <c r="AU262" s="19"/>
      <c r="AV262" s="1189"/>
      <c r="AW262" s="1189"/>
    </row>
    <row r="263" spans="1:49" x14ac:dyDescent="0.2">
      <c r="A263" s="1174"/>
      <c r="B263" s="1177"/>
      <c r="C263" s="1177"/>
      <c r="D263" s="1177"/>
      <c r="E263" s="1178"/>
      <c r="F263" s="1179"/>
      <c r="G263" s="1180"/>
      <c r="H263" s="18">
        <v>5</v>
      </c>
      <c r="I263" s="18"/>
      <c r="J263" s="18"/>
      <c r="K263" s="18">
        <v>5</v>
      </c>
      <c r="L263" s="18"/>
      <c r="M263" s="18">
        <v>5</v>
      </c>
      <c r="N263" s="18"/>
      <c r="O263" s="18"/>
      <c r="P263" s="18"/>
      <c r="Q263" s="18">
        <v>5</v>
      </c>
      <c r="R263" s="18">
        <v>5</v>
      </c>
      <c r="S263" s="18"/>
      <c r="T263" s="18"/>
      <c r="U263" s="18">
        <v>5</v>
      </c>
      <c r="V263" s="18"/>
      <c r="W263" s="18"/>
      <c r="X263" s="18">
        <v>5</v>
      </c>
      <c r="Y263" s="18"/>
      <c r="Z263" s="18"/>
      <c r="AA263" s="18">
        <v>5</v>
      </c>
      <c r="AB263" s="18"/>
      <c r="AC263" s="18"/>
      <c r="AD263" s="18"/>
      <c r="AE263" s="18"/>
      <c r="AF263" s="18"/>
      <c r="AG263" s="18"/>
      <c r="AH263" s="18"/>
      <c r="AI263" s="18"/>
      <c r="AJ263" s="18"/>
      <c r="AK263" s="18"/>
      <c r="AL263" s="18"/>
      <c r="AM263" s="18"/>
      <c r="AN263" s="18"/>
      <c r="AO263" s="18"/>
      <c r="AP263" s="18"/>
      <c r="AQ263" s="18"/>
      <c r="AR263" s="18"/>
      <c r="AS263" s="18"/>
      <c r="AT263" s="18"/>
      <c r="AU263" s="18"/>
      <c r="AV263" s="1189"/>
      <c r="AW263" s="1189"/>
    </row>
    <row r="264" spans="1:49" ht="12.75" customHeight="1" x14ac:dyDescent="0.2">
      <c r="A264" s="1174">
        <v>5</v>
      </c>
      <c r="B264" s="1177" t="s">
        <v>323</v>
      </c>
      <c r="C264" s="1177"/>
      <c r="D264" s="1177"/>
      <c r="E264" s="1178">
        <f>COUNTIF(H264:AU264,"x")*6</f>
        <v>240</v>
      </c>
      <c r="F264" s="1179">
        <f>(SUM(H265:AU265))*6</f>
        <v>240</v>
      </c>
      <c r="G264" s="1180">
        <f>F264/$F$268</f>
        <v>9.4339622641509441E-2</v>
      </c>
      <c r="H264" s="19" t="s">
        <v>209</v>
      </c>
      <c r="I264" s="19" t="s">
        <v>209</v>
      </c>
      <c r="J264" s="19" t="s">
        <v>209</v>
      </c>
      <c r="K264" s="19" t="s">
        <v>209</v>
      </c>
      <c r="L264" s="19" t="s">
        <v>209</v>
      </c>
      <c r="M264" s="19" t="s">
        <v>209</v>
      </c>
      <c r="N264" s="19" t="s">
        <v>209</v>
      </c>
      <c r="O264" s="19" t="s">
        <v>209</v>
      </c>
      <c r="P264" s="19" t="s">
        <v>209</v>
      </c>
      <c r="Q264" s="19" t="s">
        <v>209</v>
      </c>
      <c r="R264" s="19" t="s">
        <v>209</v>
      </c>
      <c r="S264" s="19" t="s">
        <v>209</v>
      </c>
      <c r="T264" s="19" t="s">
        <v>209</v>
      </c>
      <c r="U264" s="19" t="s">
        <v>209</v>
      </c>
      <c r="V264" s="19" t="s">
        <v>209</v>
      </c>
      <c r="W264" s="19" t="s">
        <v>209</v>
      </c>
      <c r="X264" s="19" t="s">
        <v>209</v>
      </c>
      <c r="Y264" s="19" t="s">
        <v>209</v>
      </c>
      <c r="Z264" s="19" t="s">
        <v>209</v>
      </c>
      <c r="AA264" s="19" t="s">
        <v>209</v>
      </c>
      <c r="AB264" s="19" t="s">
        <v>209</v>
      </c>
      <c r="AC264" s="19" t="s">
        <v>209</v>
      </c>
      <c r="AD264" s="19" t="s">
        <v>209</v>
      </c>
      <c r="AE264" s="19" t="s">
        <v>209</v>
      </c>
      <c r="AF264" s="19" t="s">
        <v>209</v>
      </c>
      <c r="AG264" s="19" t="s">
        <v>209</v>
      </c>
      <c r="AH264" s="19" t="s">
        <v>209</v>
      </c>
      <c r="AI264" s="19" t="s">
        <v>209</v>
      </c>
      <c r="AJ264" s="19" t="s">
        <v>209</v>
      </c>
      <c r="AK264" s="19" t="s">
        <v>209</v>
      </c>
      <c r="AL264" s="19" t="s">
        <v>209</v>
      </c>
      <c r="AM264" s="19" t="s">
        <v>209</v>
      </c>
      <c r="AN264" s="19" t="s">
        <v>209</v>
      </c>
      <c r="AO264" s="19" t="s">
        <v>209</v>
      </c>
      <c r="AP264" s="19" t="s">
        <v>209</v>
      </c>
      <c r="AQ264" s="19" t="s">
        <v>209</v>
      </c>
      <c r="AR264" s="19" t="s">
        <v>209</v>
      </c>
      <c r="AS264" s="19" t="s">
        <v>209</v>
      </c>
      <c r="AT264" s="19" t="s">
        <v>209</v>
      </c>
      <c r="AU264" s="19" t="s">
        <v>209</v>
      </c>
      <c r="AV264" s="1189"/>
      <c r="AW264" s="1189"/>
    </row>
    <row r="265" spans="1:49" x14ac:dyDescent="0.2">
      <c r="A265" s="1174"/>
      <c r="B265" s="1177"/>
      <c r="C265" s="1177"/>
      <c r="D265" s="1177"/>
      <c r="E265" s="1178"/>
      <c r="F265" s="1179"/>
      <c r="G265" s="1180"/>
      <c r="H265" s="18">
        <v>1</v>
      </c>
      <c r="I265" s="18">
        <v>1</v>
      </c>
      <c r="J265" s="18">
        <v>1</v>
      </c>
      <c r="K265" s="18">
        <v>1</v>
      </c>
      <c r="L265" s="18">
        <v>1</v>
      </c>
      <c r="M265" s="18">
        <v>1</v>
      </c>
      <c r="N265" s="18">
        <v>1</v>
      </c>
      <c r="O265" s="18">
        <v>1</v>
      </c>
      <c r="P265" s="18">
        <v>1</v>
      </c>
      <c r="Q265" s="18">
        <v>1</v>
      </c>
      <c r="R265" s="18">
        <v>1</v>
      </c>
      <c r="S265" s="18">
        <v>1</v>
      </c>
      <c r="T265" s="18">
        <v>1</v>
      </c>
      <c r="U265" s="18">
        <v>1</v>
      </c>
      <c r="V265" s="18">
        <v>1</v>
      </c>
      <c r="W265" s="18">
        <v>1</v>
      </c>
      <c r="X265" s="18">
        <v>1</v>
      </c>
      <c r="Y265" s="18">
        <v>1</v>
      </c>
      <c r="Z265" s="18">
        <v>1</v>
      </c>
      <c r="AA265" s="18">
        <v>1</v>
      </c>
      <c r="AB265" s="18">
        <v>1</v>
      </c>
      <c r="AC265" s="18">
        <v>1</v>
      </c>
      <c r="AD265" s="18">
        <v>1</v>
      </c>
      <c r="AE265" s="18">
        <v>1</v>
      </c>
      <c r="AF265" s="18">
        <v>1</v>
      </c>
      <c r="AG265" s="18">
        <v>1</v>
      </c>
      <c r="AH265" s="18">
        <v>1</v>
      </c>
      <c r="AI265" s="18">
        <v>1</v>
      </c>
      <c r="AJ265" s="18">
        <v>1</v>
      </c>
      <c r="AK265" s="18">
        <v>1</v>
      </c>
      <c r="AL265" s="18">
        <v>1</v>
      </c>
      <c r="AM265" s="18">
        <v>1</v>
      </c>
      <c r="AN265" s="18">
        <v>1</v>
      </c>
      <c r="AO265" s="18">
        <v>1</v>
      </c>
      <c r="AP265" s="18">
        <v>1</v>
      </c>
      <c r="AQ265" s="18">
        <v>1</v>
      </c>
      <c r="AR265" s="18">
        <v>1</v>
      </c>
      <c r="AS265" s="18">
        <v>1</v>
      </c>
      <c r="AT265" s="18">
        <v>1</v>
      </c>
      <c r="AU265" s="18">
        <v>1</v>
      </c>
      <c r="AV265" s="1189"/>
      <c r="AW265" s="1189"/>
    </row>
    <row r="266" spans="1:49" ht="12.75" customHeight="1" x14ac:dyDescent="0.2">
      <c r="A266" s="1174">
        <v>6</v>
      </c>
      <c r="B266" s="1177" t="s">
        <v>286</v>
      </c>
      <c r="C266" s="1177"/>
      <c r="D266" s="1177"/>
      <c r="E266" s="1178">
        <f>COUNTIF(H266:AU266,"x")*6</f>
        <v>240</v>
      </c>
      <c r="F266" s="1179">
        <f>(SUM(H267:AU267))*6</f>
        <v>240</v>
      </c>
      <c r="G266" s="1180">
        <f>F266/$F$268</f>
        <v>9.4339622641509441E-2</v>
      </c>
      <c r="H266" s="19" t="s">
        <v>209</v>
      </c>
      <c r="I266" s="19" t="s">
        <v>209</v>
      </c>
      <c r="J266" s="19" t="s">
        <v>209</v>
      </c>
      <c r="K266" s="19" t="s">
        <v>209</v>
      </c>
      <c r="L266" s="19" t="s">
        <v>209</v>
      </c>
      <c r="M266" s="19" t="s">
        <v>209</v>
      </c>
      <c r="N266" s="19" t="s">
        <v>209</v>
      </c>
      <c r="O266" s="19" t="s">
        <v>209</v>
      </c>
      <c r="P266" s="19" t="s">
        <v>209</v>
      </c>
      <c r="Q266" s="19" t="s">
        <v>209</v>
      </c>
      <c r="R266" s="19" t="s">
        <v>209</v>
      </c>
      <c r="S266" s="19" t="s">
        <v>209</v>
      </c>
      <c r="T266" s="19" t="s">
        <v>209</v>
      </c>
      <c r="U266" s="19" t="s">
        <v>209</v>
      </c>
      <c r="V266" s="19" t="s">
        <v>209</v>
      </c>
      <c r="W266" s="19" t="s">
        <v>209</v>
      </c>
      <c r="X266" s="19" t="s">
        <v>209</v>
      </c>
      <c r="Y266" s="19" t="s">
        <v>209</v>
      </c>
      <c r="Z266" s="19" t="s">
        <v>209</v>
      </c>
      <c r="AA266" s="19" t="s">
        <v>209</v>
      </c>
      <c r="AB266" s="19" t="s">
        <v>209</v>
      </c>
      <c r="AC266" s="19" t="s">
        <v>209</v>
      </c>
      <c r="AD266" s="19" t="s">
        <v>209</v>
      </c>
      <c r="AE266" s="19" t="s">
        <v>209</v>
      </c>
      <c r="AF266" s="19" t="s">
        <v>209</v>
      </c>
      <c r="AG266" s="19" t="s">
        <v>209</v>
      </c>
      <c r="AH266" s="19" t="s">
        <v>209</v>
      </c>
      <c r="AI266" s="19" t="s">
        <v>209</v>
      </c>
      <c r="AJ266" s="19" t="s">
        <v>209</v>
      </c>
      <c r="AK266" s="19" t="s">
        <v>209</v>
      </c>
      <c r="AL266" s="19" t="s">
        <v>209</v>
      </c>
      <c r="AM266" s="19" t="s">
        <v>209</v>
      </c>
      <c r="AN266" s="19" t="s">
        <v>209</v>
      </c>
      <c r="AO266" s="19" t="s">
        <v>209</v>
      </c>
      <c r="AP266" s="19" t="s">
        <v>209</v>
      </c>
      <c r="AQ266" s="19" t="s">
        <v>209</v>
      </c>
      <c r="AR266" s="19" t="s">
        <v>209</v>
      </c>
      <c r="AS266" s="19" t="s">
        <v>209</v>
      </c>
      <c r="AT266" s="19" t="s">
        <v>209</v>
      </c>
      <c r="AU266" s="19" t="s">
        <v>209</v>
      </c>
      <c r="AV266" s="1189"/>
      <c r="AW266" s="1189"/>
    </row>
    <row r="267" spans="1:49" x14ac:dyDescent="0.2">
      <c r="A267" s="1174"/>
      <c r="B267" s="1177"/>
      <c r="C267" s="1177"/>
      <c r="D267" s="1177"/>
      <c r="E267" s="1178"/>
      <c r="F267" s="1179"/>
      <c r="G267" s="1180"/>
      <c r="H267" s="18">
        <v>1</v>
      </c>
      <c r="I267" s="18">
        <v>1</v>
      </c>
      <c r="J267" s="18">
        <v>1</v>
      </c>
      <c r="K267" s="18">
        <v>1</v>
      </c>
      <c r="L267" s="18">
        <v>1</v>
      </c>
      <c r="M267" s="18">
        <v>1</v>
      </c>
      <c r="N267" s="18">
        <v>1</v>
      </c>
      <c r="O267" s="18">
        <v>1</v>
      </c>
      <c r="P267" s="18">
        <v>1</v>
      </c>
      <c r="Q267" s="18">
        <v>1</v>
      </c>
      <c r="R267" s="18">
        <v>1</v>
      </c>
      <c r="S267" s="18">
        <v>1</v>
      </c>
      <c r="T267" s="18">
        <v>1</v>
      </c>
      <c r="U267" s="18">
        <v>1</v>
      </c>
      <c r="V267" s="18">
        <v>1</v>
      </c>
      <c r="W267" s="18">
        <v>1</v>
      </c>
      <c r="X267" s="18">
        <v>1</v>
      </c>
      <c r="Y267" s="18">
        <v>1</v>
      </c>
      <c r="Z267" s="18">
        <v>1</v>
      </c>
      <c r="AA267" s="18">
        <v>1</v>
      </c>
      <c r="AB267" s="18">
        <v>1</v>
      </c>
      <c r="AC267" s="18">
        <v>1</v>
      </c>
      <c r="AD267" s="18">
        <v>1</v>
      </c>
      <c r="AE267" s="18">
        <v>1</v>
      </c>
      <c r="AF267" s="18">
        <v>1</v>
      </c>
      <c r="AG267" s="18">
        <v>1</v>
      </c>
      <c r="AH267" s="18">
        <v>1</v>
      </c>
      <c r="AI267" s="18">
        <v>1</v>
      </c>
      <c r="AJ267" s="18">
        <v>1</v>
      </c>
      <c r="AK267" s="18">
        <v>1</v>
      </c>
      <c r="AL267" s="18">
        <v>1</v>
      </c>
      <c r="AM267" s="18">
        <v>1</v>
      </c>
      <c r="AN267" s="18">
        <v>1</v>
      </c>
      <c r="AO267" s="18">
        <v>1</v>
      </c>
      <c r="AP267" s="18">
        <v>1</v>
      </c>
      <c r="AQ267" s="18">
        <v>1</v>
      </c>
      <c r="AR267" s="18">
        <v>1</v>
      </c>
      <c r="AS267" s="18">
        <v>1</v>
      </c>
      <c r="AT267" s="18">
        <v>1</v>
      </c>
      <c r="AU267" s="18">
        <v>1</v>
      </c>
      <c r="AV267" s="1189"/>
      <c r="AW267" s="1189"/>
    </row>
    <row r="268" spans="1:49" x14ac:dyDescent="0.2">
      <c r="A268" s="23"/>
      <c r="B268" s="1182" t="s">
        <v>226</v>
      </c>
      <c r="C268" s="1182"/>
      <c r="D268" s="1182"/>
      <c r="E268" s="20"/>
      <c r="F268" s="21">
        <f>SUM(F256:F267)</f>
        <v>2544</v>
      </c>
      <c r="G268" s="22">
        <f>SUM(G256:G267)</f>
        <v>1</v>
      </c>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row>
    <row r="269" spans="1:49" x14ac:dyDescent="0.2">
      <c r="A269" s="24"/>
      <c r="B269" s="1174" t="s">
        <v>132</v>
      </c>
      <c r="C269" s="1174"/>
      <c r="D269" s="1174"/>
      <c r="E269" s="1174"/>
      <c r="F269" s="1174"/>
      <c r="G269" s="1174"/>
      <c r="H269" s="1183">
        <v>58</v>
      </c>
      <c r="I269" s="1184"/>
      <c r="J269" s="1184"/>
      <c r="K269" s="1184"/>
      <c r="L269" s="1184"/>
      <c r="M269" s="1183">
        <v>58</v>
      </c>
      <c r="N269" s="1184"/>
      <c r="O269" s="1184"/>
      <c r="P269" s="1184"/>
      <c r="Q269" s="1184"/>
      <c r="R269" s="1183">
        <v>58</v>
      </c>
      <c r="S269" s="1184"/>
      <c r="T269" s="1184"/>
      <c r="U269" s="1184"/>
      <c r="V269" s="1184"/>
      <c r="W269" s="1183">
        <v>58</v>
      </c>
      <c r="X269" s="1184"/>
      <c r="Y269" s="1184"/>
      <c r="Z269" s="1184"/>
      <c r="AA269" s="1184"/>
      <c r="AB269" s="1183">
        <v>48</v>
      </c>
      <c r="AC269" s="1184"/>
      <c r="AD269" s="1184"/>
      <c r="AE269" s="1184"/>
      <c r="AF269" s="1184"/>
      <c r="AG269" s="1183">
        <v>48</v>
      </c>
      <c r="AH269" s="1184"/>
      <c r="AI269" s="1184"/>
      <c r="AJ269" s="1184"/>
      <c r="AK269" s="1184"/>
      <c r="AL269" s="1183">
        <v>48</v>
      </c>
      <c r="AM269" s="1184"/>
      <c r="AN269" s="1184"/>
      <c r="AO269" s="1184"/>
      <c r="AP269" s="1184"/>
      <c r="AQ269" s="1183">
        <v>48</v>
      </c>
      <c r="AR269" s="1183"/>
      <c r="AS269" s="1183"/>
      <c r="AT269" s="1183"/>
      <c r="AU269" s="1183"/>
    </row>
    <row r="270" spans="1:49" x14ac:dyDescent="0.2">
      <c r="A270" s="24"/>
      <c r="B270" s="1174" t="s">
        <v>133</v>
      </c>
      <c r="C270" s="1174"/>
      <c r="D270" s="1174"/>
      <c r="E270" s="1174"/>
      <c r="F270" s="1174"/>
      <c r="G270" s="1174"/>
      <c r="H270" s="1176">
        <f>H269/F268</f>
        <v>2.2798742138364778E-2</v>
      </c>
      <c r="I270" s="1176"/>
      <c r="J270" s="1176"/>
      <c r="K270" s="1176"/>
      <c r="L270" s="1176"/>
      <c r="M270" s="1176">
        <f>M269/F268</f>
        <v>2.2798742138364778E-2</v>
      </c>
      <c r="N270" s="1176"/>
      <c r="O270" s="1176"/>
      <c r="P270" s="1176"/>
      <c r="Q270" s="1176"/>
      <c r="R270" s="1176">
        <f>R269/F268</f>
        <v>2.2798742138364778E-2</v>
      </c>
      <c r="S270" s="1176"/>
      <c r="T270" s="1176"/>
      <c r="U270" s="1176"/>
      <c r="V270" s="1176"/>
      <c r="W270" s="1176">
        <f>W269/F268</f>
        <v>2.2798742138364778E-2</v>
      </c>
      <c r="X270" s="1176"/>
      <c r="Y270" s="1176"/>
      <c r="Z270" s="1176"/>
      <c r="AA270" s="1176"/>
      <c r="AB270" s="1176">
        <f>AB269/F268</f>
        <v>1.8867924528301886E-2</v>
      </c>
      <c r="AC270" s="1176"/>
      <c r="AD270" s="1176"/>
      <c r="AE270" s="1176"/>
      <c r="AF270" s="1176"/>
      <c r="AG270" s="1176">
        <f>AG269/F268</f>
        <v>1.8867924528301886E-2</v>
      </c>
      <c r="AH270" s="1176"/>
      <c r="AI270" s="1176"/>
      <c r="AJ270" s="1176"/>
      <c r="AK270" s="1176"/>
      <c r="AL270" s="1176">
        <f>AL269/F268</f>
        <v>1.8867924528301886E-2</v>
      </c>
      <c r="AM270" s="1176"/>
      <c r="AN270" s="1176"/>
      <c r="AO270" s="1176"/>
      <c r="AP270" s="1176"/>
      <c r="AQ270" s="1176">
        <f>AQ269/F268</f>
        <v>1.8867924528301886E-2</v>
      </c>
      <c r="AR270" s="1176"/>
      <c r="AS270" s="1176"/>
      <c r="AT270" s="1176"/>
      <c r="AU270" s="1176"/>
    </row>
    <row r="271" spans="1:49" x14ac:dyDescent="0.2">
      <c r="A271" s="24"/>
      <c r="B271" s="1174" t="s">
        <v>134</v>
      </c>
      <c r="C271" s="1174"/>
      <c r="D271" s="1174"/>
      <c r="E271" s="1174"/>
      <c r="F271" s="1174"/>
      <c r="G271" s="1174"/>
      <c r="H271" s="1175">
        <v>58</v>
      </c>
      <c r="I271" s="1175"/>
      <c r="J271" s="1175"/>
      <c r="K271" s="1175"/>
      <c r="L271" s="1175"/>
      <c r="M271" s="1175">
        <v>116</v>
      </c>
      <c r="N271" s="1175"/>
      <c r="O271" s="1175"/>
      <c r="P271" s="1175"/>
      <c r="Q271" s="1175"/>
      <c r="R271" s="1175">
        <v>174</v>
      </c>
      <c r="S271" s="1175"/>
      <c r="T271" s="1175"/>
      <c r="U271" s="1175"/>
      <c r="V271" s="1175"/>
      <c r="W271" s="1175">
        <v>232</v>
      </c>
      <c r="X271" s="1175"/>
      <c r="Y271" s="1175"/>
      <c r="Z271" s="1175"/>
      <c r="AA271" s="1175"/>
      <c r="AB271" s="1175">
        <v>280</v>
      </c>
      <c r="AC271" s="1175"/>
      <c r="AD271" s="1175"/>
      <c r="AE271" s="1175"/>
      <c r="AF271" s="1175"/>
      <c r="AG271" s="1175">
        <v>328</v>
      </c>
      <c r="AH271" s="1175"/>
      <c r="AI271" s="1175"/>
      <c r="AJ271" s="1175"/>
      <c r="AK271" s="1175"/>
      <c r="AL271" s="1175">
        <v>376</v>
      </c>
      <c r="AM271" s="1175"/>
      <c r="AN271" s="1175"/>
      <c r="AO271" s="1175"/>
      <c r="AP271" s="1175"/>
      <c r="AQ271" s="1175">
        <v>424</v>
      </c>
      <c r="AR271" s="1175"/>
      <c r="AS271" s="1175"/>
      <c r="AT271" s="1175"/>
      <c r="AU271" s="1175"/>
    </row>
    <row r="272" spans="1:49" x14ac:dyDescent="0.2">
      <c r="A272" s="24"/>
      <c r="B272" s="1172" t="s">
        <v>135</v>
      </c>
      <c r="C272" s="1172"/>
      <c r="D272" s="1172"/>
      <c r="E272" s="1172"/>
      <c r="F272" s="1172"/>
      <c r="G272" s="1172"/>
      <c r="H272" s="1173">
        <f>H270</f>
        <v>2.2798742138364778E-2</v>
      </c>
      <c r="I272" s="1173"/>
      <c r="J272" s="1173"/>
      <c r="K272" s="1173"/>
      <c r="L272" s="1173"/>
      <c r="M272" s="1173">
        <f>H272+M270</f>
        <v>4.5597484276729557E-2</v>
      </c>
      <c r="N272" s="1173"/>
      <c r="O272" s="1173"/>
      <c r="P272" s="1173"/>
      <c r="Q272" s="1173"/>
      <c r="R272" s="1173">
        <f>M272+R270</f>
        <v>6.8396226415094338E-2</v>
      </c>
      <c r="S272" s="1173"/>
      <c r="T272" s="1173"/>
      <c r="U272" s="1173"/>
      <c r="V272" s="1173"/>
      <c r="W272" s="1173">
        <f>R272+W270</f>
        <v>9.1194968553459113E-2</v>
      </c>
      <c r="X272" s="1173"/>
      <c r="Y272" s="1173"/>
      <c r="Z272" s="1173"/>
      <c r="AA272" s="1173"/>
      <c r="AB272" s="1173">
        <f>W272+AB270</f>
        <v>0.110062893081761</v>
      </c>
      <c r="AC272" s="1173"/>
      <c r="AD272" s="1173"/>
      <c r="AE272" s="1173"/>
      <c r="AF272" s="1173"/>
      <c r="AG272" s="1173">
        <f>AB272+AG270</f>
        <v>0.12893081761006289</v>
      </c>
      <c r="AH272" s="1173"/>
      <c r="AI272" s="1173"/>
      <c r="AJ272" s="1173"/>
      <c r="AK272" s="1173"/>
      <c r="AL272" s="1173">
        <f>AG272+AL270</f>
        <v>0.14779874213836477</v>
      </c>
      <c r="AM272" s="1173"/>
      <c r="AN272" s="1173"/>
      <c r="AO272" s="1173"/>
      <c r="AP272" s="1173"/>
      <c r="AQ272" s="1173">
        <f>AL272+AQ270</f>
        <v>0.16666666666666666</v>
      </c>
      <c r="AR272" s="1173"/>
      <c r="AS272" s="1173"/>
      <c r="AT272" s="1173"/>
      <c r="AU272" s="1173"/>
    </row>
    <row r="274" spans="1:49" x14ac:dyDescent="0.2">
      <c r="A274" s="1186"/>
      <c r="B274" s="1186"/>
      <c r="C274" s="1186"/>
      <c r="D274" s="1186"/>
      <c r="E274" s="1186"/>
      <c r="F274" s="1186"/>
      <c r="G274" s="1186"/>
      <c r="H274" s="1174" t="s">
        <v>122</v>
      </c>
      <c r="I274" s="1174"/>
      <c r="J274" s="1174"/>
      <c r="K274" s="1174"/>
      <c r="L274" s="1174"/>
      <c r="M274" s="1174"/>
      <c r="N274" s="1174"/>
      <c r="O274" s="1174"/>
      <c r="P274" s="1174"/>
      <c r="Q274" s="1174"/>
      <c r="R274" s="1174"/>
      <c r="S274" s="1174"/>
      <c r="T274" s="1174"/>
      <c r="U274" s="1174"/>
      <c r="V274" s="1174"/>
      <c r="W274" s="1174"/>
      <c r="X274" s="1174"/>
      <c r="Y274" s="1174"/>
      <c r="Z274" s="1174"/>
      <c r="AA274" s="1174"/>
      <c r="AB274" s="1174" t="s">
        <v>155</v>
      </c>
      <c r="AC274" s="1174"/>
      <c r="AD274" s="1174"/>
      <c r="AE274" s="1174"/>
      <c r="AF274" s="1174"/>
      <c r="AG274" s="1174"/>
      <c r="AH274" s="1174"/>
      <c r="AI274" s="1174"/>
      <c r="AJ274" s="1174"/>
      <c r="AK274" s="1174"/>
      <c r="AL274" s="1174"/>
      <c r="AM274" s="1174"/>
      <c r="AN274" s="1174"/>
      <c r="AO274" s="1174"/>
      <c r="AP274" s="1174"/>
      <c r="AQ274" s="1174"/>
      <c r="AR274" s="1174"/>
      <c r="AS274" s="1174"/>
      <c r="AT274" s="1174"/>
      <c r="AU274" s="1174"/>
      <c r="AV274" s="1174" t="s">
        <v>175</v>
      </c>
      <c r="AW274" s="1187" t="s">
        <v>123</v>
      </c>
    </row>
    <row r="275" spans="1:49" x14ac:dyDescent="0.2">
      <c r="A275" s="1186"/>
      <c r="B275" s="1186"/>
      <c r="C275" s="1186"/>
      <c r="D275" s="1186"/>
      <c r="E275" s="1186"/>
      <c r="F275" s="1186"/>
      <c r="G275" s="1186"/>
      <c r="H275" s="1175" t="s">
        <v>151</v>
      </c>
      <c r="I275" s="1175"/>
      <c r="J275" s="1175"/>
      <c r="K275" s="1175"/>
      <c r="L275" s="1175"/>
      <c r="M275" s="1175" t="s">
        <v>152</v>
      </c>
      <c r="N275" s="1175"/>
      <c r="O275" s="1175"/>
      <c r="P275" s="1175"/>
      <c r="Q275" s="1175"/>
      <c r="R275" s="1175" t="s">
        <v>153</v>
      </c>
      <c r="S275" s="1175"/>
      <c r="T275" s="1175"/>
      <c r="U275" s="1175"/>
      <c r="V275" s="1175"/>
      <c r="W275" s="1175" t="s">
        <v>154</v>
      </c>
      <c r="X275" s="1175"/>
      <c r="Y275" s="1175"/>
      <c r="Z275" s="1175"/>
      <c r="AA275" s="1175"/>
      <c r="AB275" s="1175" t="s">
        <v>151</v>
      </c>
      <c r="AC275" s="1175"/>
      <c r="AD275" s="1175"/>
      <c r="AE275" s="1175"/>
      <c r="AF275" s="1175"/>
      <c r="AG275" s="1175" t="s">
        <v>152</v>
      </c>
      <c r="AH275" s="1175"/>
      <c r="AI275" s="1175"/>
      <c r="AJ275" s="1175"/>
      <c r="AK275" s="1175"/>
      <c r="AL275" s="1175" t="s">
        <v>153</v>
      </c>
      <c r="AM275" s="1175"/>
      <c r="AN275" s="1175"/>
      <c r="AO275" s="1175"/>
      <c r="AP275" s="1175"/>
      <c r="AQ275" s="1175" t="s">
        <v>154</v>
      </c>
      <c r="AR275" s="1175"/>
      <c r="AS275" s="1175"/>
      <c r="AT275" s="1175"/>
      <c r="AU275" s="1175"/>
      <c r="AV275" s="1174"/>
      <c r="AW275" s="1187"/>
    </row>
    <row r="276" spans="1:49" x14ac:dyDescent="0.2">
      <c r="A276" s="1174" t="s">
        <v>1</v>
      </c>
      <c r="B276" s="1187" t="s">
        <v>124</v>
      </c>
      <c r="C276" s="1187"/>
      <c r="D276" s="1187"/>
      <c r="E276" s="1187" t="s">
        <v>206</v>
      </c>
      <c r="F276" s="1187" t="s">
        <v>207</v>
      </c>
      <c r="G276" s="1188" t="s">
        <v>125</v>
      </c>
      <c r="H276" s="13" t="s">
        <v>126</v>
      </c>
      <c r="I276" s="13" t="s">
        <v>127</v>
      </c>
      <c r="J276" s="13" t="s">
        <v>128</v>
      </c>
      <c r="K276" s="13" t="s">
        <v>129</v>
      </c>
      <c r="L276" s="13" t="s">
        <v>130</v>
      </c>
      <c r="M276" s="13" t="s">
        <v>126</v>
      </c>
      <c r="N276" s="13" t="s">
        <v>127</v>
      </c>
      <c r="O276" s="13" t="s">
        <v>128</v>
      </c>
      <c r="P276" s="13" t="s">
        <v>129</v>
      </c>
      <c r="Q276" s="13" t="s">
        <v>130</v>
      </c>
      <c r="R276" s="13" t="s">
        <v>126</v>
      </c>
      <c r="S276" s="13" t="s">
        <v>127</v>
      </c>
      <c r="T276" s="13" t="s">
        <v>128</v>
      </c>
      <c r="U276" s="13" t="s">
        <v>129</v>
      </c>
      <c r="V276" s="13" t="s">
        <v>130</v>
      </c>
      <c r="W276" s="13" t="s">
        <v>126</v>
      </c>
      <c r="X276" s="13" t="s">
        <v>127</v>
      </c>
      <c r="Y276" s="13" t="s">
        <v>128</v>
      </c>
      <c r="Z276" s="13" t="s">
        <v>129</v>
      </c>
      <c r="AA276" s="13" t="s">
        <v>130</v>
      </c>
      <c r="AB276" s="13" t="s">
        <v>126</v>
      </c>
      <c r="AC276" s="13" t="s">
        <v>127</v>
      </c>
      <c r="AD276" s="13" t="s">
        <v>128</v>
      </c>
      <c r="AE276" s="13" t="s">
        <v>129</v>
      </c>
      <c r="AF276" s="13" t="s">
        <v>130</v>
      </c>
      <c r="AG276" s="13" t="s">
        <v>126</v>
      </c>
      <c r="AH276" s="13" t="s">
        <v>127</v>
      </c>
      <c r="AI276" s="13" t="s">
        <v>128</v>
      </c>
      <c r="AJ276" s="13" t="s">
        <v>129</v>
      </c>
      <c r="AK276" s="13" t="s">
        <v>130</v>
      </c>
      <c r="AL276" s="13" t="s">
        <v>126</v>
      </c>
      <c r="AM276" s="13" t="s">
        <v>127</v>
      </c>
      <c r="AN276" s="13" t="s">
        <v>128</v>
      </c>
      <c r="AO276" s="13" t="s">
        <v>129</v>
      </c>
      <c r="AP276" s="13" t="s">
        <v>130</v>
      </c>
      <c r="AQ276" s="13" t="s">
        <v>126</v>
      </c>
      <c r="AR276" s="13" t="s">
        <v>127</v>
      </c>
      <c r="AS276" s="13" t="s">
        <v>128</v>
      </c>
      <c r="AT276" s="13" t="s">
        <v>129</v>
      </c>
      <c r="AU276" s="13" t="s">
        <v>130</v>
      </c>
      <c r="AV276" s="1174"/>
      <c r="AW276" s="1187"/>
    </row>
    <row r="277" spans="1:49" ht="55.5" customHeight="1" x14ac:dyDescent="0.2">
      <c r="A277" s="1174"/>
      <c r="B277" s="1187"/>
      <c r="C277" s="1187"/>
      <c r="D277" s="1187"/>
      <c r="E277" s="1187"/>
      <c r="F277" s="1187"/>
      <c r="G277" s="1188"/>
      <c r="H277" s="14"/>
      <c r="I277" s="15"/>
      <c r="J277" s="16"/>
      <c r="K277" s="15"/>
      <c r="L277" s="15"/>
      <c r="M277" s="14"/>
      <c r="N277" s="15"/>
      <c r="O277" s="16"/>
      <c r="P277" s="15"/>
      <c r="Q277" s="15"/>
      <c r="R277" s="14"/>
      <c r="S277" s="15"/>
      <c r="T277" s="16"/>
      <c r="U277" s="15"/>
      <c r="V277" s="15"/>
      <c r="W277" s="14"/>
      <c r="X277" s="15"/>
      <c r="Y277" s="16"/>
      <c r="Z277" s="15"/>
      <c r="AA277" s="15"/>
      <c r="AB277" s="14"/>
      <c r="AC277" s="15"/>
      <c r="AD277" s="16"/>
      <c r="AE277" s="15"/>
      <c r="AF277" s="15"/>
      <c r="AG277" s="14"/>
      <c r="AH277" s="15"/>
      <c r="AI277" s="16"/>
      <c r="AJ277" s="15"/>
      <c r="AK277" s="15"/>
      <c r="AL277" s="14"/>
      <c r="AM277" s="15"/>
      <c r="AN277" s="16"/>
      <c r="AO277" s="15"/>
      <c r="AP277" s="15"/>
      <c r="AQ277" s="14"/>
      <c r="AR277" s="15"/>
      <c r="AS277" s="16"/>
      <c r="AT277" s="15"/>
      <c r="AU277" s="15"/>
      <c r="AV277" s="1174"/>
      <c r="AW277" s="1187"/>
    </row>
    <row r="278" spans="1:49" ht="12.75" customHeight="1" x14ac:dyDescent="0.2">
      <c r="A278" s="1174">
        <v>1</v>
      </c>
      <c r="B278" s="1202" t="s">
        <v>324</v>
      </c>
      <c r="C278" s="1202"/>
      <c r="D278" s="1202"/>
      <c r="E278" s="1178">
        <f>COUNTIF(H278:AU278,"x")*6</f>
        <v>210</v>
      </c>
      <c r="F278" s="1179">
        <f>(SUM(H279:AU279))*6</f>
        <v>1680</v>
      </c>
      <c r="G278" s="1180">
        <f>F278/$F$292</f>
        <v>0.206794682422452</v>
      </c>
      <c r="H278" s="19" t="s">
        <v>209</v>
      </c>
      <c r="I278" s="19" t="s">
        <v>209</v>
      </c>
      <c r="J278" s="19"/>
      <c r="K278" s="19"/>
      <c r="L278" s="19"/>
      <c r="M278" s="19" t="s">
        <v>209</v>
      </c>
      <c r="N278" s="19" t="s">
        <v>209</v>
      </c>
      <c r="O278" s="19" t="s">
        <v>209</v>
      </c>
      <c r="P278" s="19" t="s">
        <v>209</v>
      </c>
      <c r="Q278" s="19" t="s">
        <v>209</v>
      </c>
      <c r="R278" s="19" t="s">
        <v>209</v>
      </c>
      <c r="S278" s="19" t="s">
        <v>209</v>
      </c>
      <c r="T278" s="19" t="s">
        <v>209</v>
      </c>
      <c r="U278" s="19" t="s">
        <v>209</v>
      </c>
      <c r="V278" s="19" t="s">
        <v>209</v>
      </c>
      <c r="W278" s="19" t="s">
        <v>209</v>
      </c>
      <c r="X278" s="19" t="s">
        <v>209</v>
      </c>
      <c r="Y278" s="19" t="s">
        <v>209</v>
      </c>
      <c r="Z278" s="19" t="s">
        <v>209</v>
      </c>
      <c r="AA278" s="19" t="s">
        <v>209</v>
      </c>
      <c r="AB278" s="19" t="s">
        <v>209</v>
      </c>
      <c r="AC278" s="19" t="s">
        <v>209</v>
      </c>
      <c r="AD278" s="19" t="s">
        <v>209</v>
      </c>
      <c r="AE278" s="19" t="s">
        <v>209</v>
      </c>
      <c r="AF278" s="19" t="s">
        <v>209</v>
      </c>
      <c r="AG278" s="19" t="s">
        <v>209</v>
      </c>
      <c r="AH278" s="19" t="s">
        <v>209</v>
      </c>
      <c r="AI278" s="19" t="s">
        <v>209</v>
      </c>
      <c r="AJ278" s="19" t="s">
        <v>209</v>
      </c>
      <c r="AK278" s="19" t="s">
        <v>209</v>
      </c>
      <c r="AL278" s="19" t="s">
        <v>209</v>
      </c>
      <c r="AM278" s="19" t="s">
        <v>209</v>
      </c>
      <c r="AN278" s="19" t="s">
        <v>209</v>
      </c>
      <c r="AO278" s="19" t="s">
        <v>209</v>
      </c>
      <c r="AP278" s="19"/>
      <c r="AQ278" s="19"/>
      <c r="AR278" s="19" t="s">
        <v>209</v>
      </c>
      <c r="AS278" s="19" t="s">
        <v>209</v>
      </c>
      <c r="AT278" s="19" t="s">
        <v>209</v>
      </c>
      <c r="AU278" s="19" t="s">
        <v>209</v>
      </c>
      <c r="AV278" s="1189" t="s">
        <v>325</v>
      </c>
      <c r="AW278" s="1202" t="s">
        <v>228</v>
      </c>
    </row>
    <row r="279" spans="1:49" x14ac:dyDescent="0.2">
      <c r="A279" s="1174"/>
      <c r="B279" s="1202"/>
      <c r="C279" s="1202"/>
      <c r="D279" s="1202"/>
      <c r="E279" s="1178"/>
      <c r="F279" s="1179"/>
      <c r="G279" s="1180"/>
      <c r="H279" s="18">
        <v>8</v>
      </c>
      <c r="I279" s="18">
        <v>8</v>
      </c>
      <c r="J279" s="18"/>
      <c r="K279" s="18"/>
      <c r="L279" s="18"/>
      <c r="M279" s="18">
        <v>8</v>
      </c>
      <c r="N279" s="18">
        <v>8</v>
      </c>
      <c r="O279" s="18">
        <v>8</v>
      </c>
      <c r="P279" s="18">
        <v>8</v>
      </c>
      <c r="Q279" s="18">
        <v>8</v>
      </c>
      <c r="R279" s="18">
        <v>8</v>
      </c>
      <c r="S279" s="18">
        <v>8</v>
      </c>
      <c r="T279" s="18">
        <v>8</v>
      </c>
      <c r="U279" s="18">
        <v>8</v>
      </c>
      <c r="V279" s="18">
        <v>8</v>
      </c>
      <c r="W279" s="18">
        <v>8</v>
      </c>
      <c r="X279" s="18">
        <v>8</v>
      </c>
      <c r="Y279" s="18">
        <v>8</v>
      </c>
      <c r="Z279" s="18">
        <v>8</v>
      </c>
      <c r="AA279" s="18">
        <v>8</v>
      </c>
      <c r="AB279" s="18">
        <v>8</v>
      </c>
      <c r="AC279" s="18">
        <v>8</v>
      </c>
      <c r="AD279" s="18">
        <v>8</v>
      </c>
      <c r="AE279" s="18">
        <v>8</v>
      </c>
      <c r="AF279" s="18">
        <v>8</v>
      </c>
      <c r="AG279" s="18">
        <v>8</v>
      </c>
      <c r="AH279" s="18">
        <v>8</v>
      </c>
      <c r="AI279" s="18">
        <v>8</v>
      </c>
      <c r="AJ279" s="18">
        <v>8</v>
      </c>
      <c r="AK279" s="18">
        <v>8</v>
      </c>
      <c r="AL279" s="18">
        <v>8</v>
      </c>
      <c r="AM279" s="18">
        <v>8</v>
      </c>
      <c r="AN279" s="18">
        <v>8</v>
      </c>
      <c r="AO279" s="18">
        <v>8</v>
      </c>
      <c r="AP279" s="18"/>
      <c r="AQ279" s="18"/>
      <c r="AR279" s="18">
        <v>8</v>
      </c>
      <c r="AS279" s="18">
        <v>8</v>
      </c>
      <c r="AT279" s="18">
        <v>8</v>
      </c>
      <c r="AU279" s="18">
        <v>8</v>
      </c>
      <c r="AV279" s="1189"/>
      <c r="AW279" s="1202"/>
    </row>
    <row r="280" spans="1:49" ht="12.75" customHeight="1" x14ac:dyDescent="0.2">
      <c r="A280" s="1174">
        <v>2</v>
      </c>
      <c r="B280" s="1202" t="s">
        <v>326</v>
      </c>
      <c r="C280" s="1202"/>
      <c r="D280" s="1202"/>
      <c r="E280" s="1178">
        <f>COUNTIF(H280:AU280,"x")</f>
        <v>20</v>
      </c>
      <c r="F280" s="1179">
        <f>(SUM(H281:AU281))</f>
        <v>20</v>
      </c>
      <c r="G280" s="1180">
        <f>F280/$F$292</f>
        <v>2.461841457410143E-3</v>
      </c>
      <c r="H280" s="19" t="s">
        <v>209</v>
      </c>
      <c r="I280" s="19" t="s">
        <v>209</v>
      </c>
      <c r="J280" s="19" t="s">
        <v>209</v>
      </c>
      <c r="K280" s="19" t="s">
        <v>209</v>
      </c>
      <c r="L280" s="19" t="s">
        <v>209</v>
      </c>
      <c r="M280" s="19" t="s">
        <v>209</v>
      </c>
      <c r="N280" s="19" t="s">
        <v>209</v>
      </c>
      <c r="O280" s="19" t="s">
        <v>209</v>
      </c>
      <c r="P280" s="19" t="s">
        <v>209</v>
      </c>
      <c r="Q280" s="19" t="s">
        <v>209</v>
      </c>
      <c r="R280" s="19" t="s">
        <v>209</v>
      </c>
      <c r="S280" s="19" t="s">
        <v>209</v>
      </c>
      <c r="T280" s="19" t="s">
        <v>209</v>
      </c>
      <c r="U280" s="19" t="s">
        <v>209</v>
      </c>
      <c r="V280" s="19" t="s">
        <v>209</v>
      </c>
      <c r="W280" s="19" t="s">
        <v>209</v>
      </c>
      <c r="X280" s="19" t="s">
        <v>209</v>
      </c>
      <c r="Y280" s="19" t="s">
        <v>209</v>
      </c>
      <c r="Z280" s="19" t="s">
        <v>209</v>
      </c>
      <c r="AA280" s="19" t="s">
        <v>209</v>
      </c>
      <c r="AB280" s="19"/>
      <c r="AC280" s="19"/>
      <c r="AD280" s="19"/>
      <c r="AE280" s="19"/>
      <c r="AF280" s="19"/>
      <c r="AG280" s="19"/>
      <c r="AH280" s="19"/>
      <c r="AI280" s="19"/>
      <c r="AJ280" s="19"/>
      <c r="AK280" s="19"/>
      <c r="AL280" s="19"/>
      <c r="AM280" s="19"/>
      <c r="AN280" s="19"/>
      <c r="AO280" s="19"/>
      <c r="AP280" s="19"/>
      <c r="AQ280" s="19"/>
      <c r="AR280" s="19"/>
      <c r="AS280" s="19"/>
      <c r="AT280" s="19"/>
      <c r="AU280" s="19"/>
      <c r="AV280" s="1189"/>
      <c r="AW280" s="1202"/>
    </row>
    <row r="281" spans="1:49" ht="26.25" customHeight="1" x14ac:dyDescent="0.2">
      <c r="A281" s="1174"/>
      <c r="B281" s="1202"/>
      <c r="C281" s="1202"/>
      <c r="D281" s="1202"/>
      <c r="E281" s="1178"/>
      <c r="F281" s="1179"/>
      <c r="G281" s="1180"/>
      <c r="H281" s="18">
        <v>1</v>
      </c>
      <c r="I281" s="18">
        <v>1</v>
      </c>
      <c r="J281" s="18">
        <v>1</v>
      </c>
      <c r="K281" s="18">
        <v>1</v>
      </c>
      <c r="L281" s="18">
        <v>1</v>
      </c>
      <c r="M281" s="18">
        <v>1</v>
      </c>
      <c r="N281" s="18">
        <v>1</v>
      </c>
      <c r="O281" s="18">
        <v>1</v>
      </c>
      <c r="P281" s="18">
        <v>1</v>
      </c>
      <c r="Q281" s="18">
        <v>1</v>
      </c>
      <c r="R281" s="18">
        <v>1</v>
      </c>
      <c r="S281" s="18">
        <v>1</v>
      </c>
      <c r="T281" s="18">
        <v>1</v>
      </c>
      <c r="U281" s="18">
        <v>1</v>
      </c>
      <c r="V281" s="18">
        <v>1</v>
      </c>
      <c r="W281" s="18">
        <v>1</v>
      </c>
      <c r="X281" s="18">
        <v>1</v>
      </c>
      <c r="Y281" s="18">
        <v>1</v>
      </c>
      <c r="Z281" s="18">
        <v>1</v>
      </c>
      <c r="AA281" s="18">
        <v>1</v>
      </c>
      <c r="AB281" s="18"/>
      <c r="AC281" s="18"/>
      <c r="AD281" s="18"/>
      <c r="AE281" s="18"/>
      <c r="AF281" s="18"/>
      <c r="AG281" s="18"/>
      <c r="AH281" s="18"/>
      <c r="AI281" s="18"/>
      <c r="AJ281" s="18"/>
      <c r="AK281" s="18"/>
      <c r="AL281" s="18"/>
      <c r="AM281" s="18"/>
      <c r="AN281" s="18"/>
      <c r="AO281" s="18"/>
      <c r="AP281" s="18"/>
      <c r="AQ281" s="18"/>
      <c r="AR281" s="18"/>
      <c r="AS281" s="18"/>
      <c r="AT281" s="18"/>
      <c r="AU281" s="18"/>
      <c r="AV281" s="1189"/>
      <c r="AW281" s="1202"/>
    </row>
    <row r="282" spans="1:49" ht="12.75" customHeight="1" x14ac:dyDescent="0.2">
      <c r="A282" s="1174">
        <v>3</v>
      </c>
      <c r="B282" s="1202" t="s">
        <v>327</v>
      </c>
      <c r="C282" s="1202"/>
      <c r="D282" s="1202"/>
      <c r="E282" s="1178">
        <f>COUNTIF(H282:AU282,"x")</f>
        <v>35</v>
      </c>
      <c r="F282" s="1179">
        <f>(SUM(H283:AU283))</f>
        <v>280</v>
      </c>
      <c r="G282" s="1180">
        <f>F282/$F$292</f>
        <v>3.4465780403742E-2</v>
      </c>
      <c r="H282" s="19" t="s">
        <v>209</v>
      </c>
      <c r="I282" s="19" t="s">
        <v>209</v>
      </c>
      <c r="J282" s="19"/>
      <c r="K282" s="19"/>
      <c r="L282" s="19"/>
      <c r="M282" s="19" t="s">
        <v>209</v>
      </c>
      <c r="N282" s="19" t="s">
        <v>209</v>
      </c>
      <c r="O282" s="19" t="s">
        <v>209</v>
      </c>
      <c r="P282" s="19" t="s">
        <v>209</v>
      </c>
      <c r="Q282" s="19" t="s">
        <v>209</v>
      </c>
      <c r="R282" s="19" t="s">
        <v>209</v>
      </c>
      <c r="S282" s="19" t="s">
        <v>209</v>
      </c>
      <c r="T282" s="19" t="s">
        <v>209</v>
      </c>
      <c r="U282" s="19" t="s">
        <v>209</v>
      </c>
      <c r="V282" s="19" t="s">
        <v>209</v>
      </c>
      <c r="W282" s="19" t="s">
        <v>209</v>
      </c>
      <c r="X282" s="19" t="s">
        <v>209</v>
      </c>
      <c r="Y282" s="19" t="s">
        <v>209</v>
      </c>
      <c r="Z282" s="19" t="s">
        <v>209</v>
      </c>
      <c r="AA282" s="19" t="s">
        <v>209</v>
      </c>
      <c r="AB282" s="19" t="s">
        <v>209</v>
      </c>
      <c r="AC282" s="19" t="s">
        <v>209</v>
      </c>
      <c r="AD282" s="19" t="s">
        <v>209</v>
      </c>
      <c r="AE282" s="19" t="s">
        <v>209</v>
      </c>
      <c r="AF282" s="19" t="s">
        <v>209</v>
      </c>
      <c r="AG282" s="19" t="s">
        <v>209</v>
      </c>
      <c r="AH282" s="19" t="s">
        <v>209</v>
      </c>
      <c r="AI282" s="19" t="s">
        <v>209</v>
      </c>
      <c r="AJ282" s="19" t="s">
        <v>209</v>
      </c>
      <c r="AK282" s="19" t="s">
        <v>209</v>
      </c>
      <c r="AL282" s="19" t="s">
        <v>209</v>
      </c>
      <c r="AM282" s="19" t="s">
        <v>209</v>
      </c>
      <c r="AN282" s="19" t="s">
        <v>209</v>
      </c>
      <c r="AO282" s="19" t="s">
        <v>209</v>
      </c>
      <c r="AP282" s="19"/>
      <c r="AQ282" s="19"/>
      <c r="AR282" s="19" t="s">
        <v>209</v>
      </c>
      <c r="AS282" s="19" t="s">
        <v>209</v>
      </c>
      <c r="AT282" s="19" t="s">
        <v>209</v>
      </c>
      <c r="AU282" s="19" t="s">
        <v>209</v>
      </c>
      <c r="AV282" s="1189"/>
      <c r="AW282" s="1203" t="s">
        <v>328</v>
      </c>
    </row>
    <row r="283" spans="1:49" ht="54.75" customHeight="1" x14ac:dyDescent="0.2">
      <c r="A283" s="1174"/>
      <c r="B283" s="1202"/>
      <c r="C283" s="1202"/>
      <c r="D283" s="1202"/>
      <c r="E283" s="1178"/>
      <c r="F283" s="1179"/>
      <c r="G283" s="1180"/>
      <c r="H283" s="18">
        <v>8</v>
      </c>
      <c r="I283" s="18">
        <v>8</v>
      </c>
      <c r="J283" s="18"/>
      <c r="K283" s="18"/>
      <c r="L283" s="18"/>
      <c r="M283" s="18">
        <v>8</v>
      </c>
      <c r="N283" s="18">
        <v>8</v>
      </c>
      <c r="O283" s="18">
        <v>8</v>
      </c>
      <c r="P283" s="18">
        <v>8</v>
      </c>
      <c r="Q283" s="18">
        <v>8</v>
      </c>
      <c r="R283" s="18">
        <v>8</v>
      </c>
      <c r="S283" s="18">
        <v>8</v>
      </c>
      <c r="T283" s="18">
        <v>8</v>
      </c>
      <c r="U283" s="18">
        <v>8</v>
      </c>
      <c r="V283" s="18">
        <v>8</v>
      </c>
      <c r="W283" s="18">
        <v>8</v>
      </c>
      <c r="X283" s="18">
        <v>8</v>
      </c>
      <c r="Y283" s="18">
        <v>8</v>
      </c>
      <c r="Z283" s="18">
        <v>8</v>
      </c>
      <c r="AA283" s="18">
        <v>8</v>
      </c>
      <c r="AB283" s="18">
        <v>8</v>
      </c>
      <c r="AC283" s="18">
        <v>8</v>
      </c>
      <c r="AD283" s="18">
        <v>8</v>
      </c>
      <c r="AE283" s="18">
        <v>8</v>
      </c>
      <c r="AF283" s="18">
        <v>8</v>
      </c>
      <c r="AG283" s="18">
        <v>8</v>
      </c>
      <c r="AH283" s="18">
        <v>8</v>
      </c>
      <c r="AI283" s="18">
        <v>8</v>
      </c>
      <c r="AJ283" s="18">
        <v>8</v>
      </c>
      <c r="AK283" s="18">
        <v>8</v>
      </c>
      <c r="AL283" s="18">
        <v>8</v>
      </c>
      <c r="AM283" s="18">
        <v>8</v>
      </c>
      <c r="AN283" s="18">
        <v>8</v>
      </c>
      <c r="AO283" s="18">
        <v>8</v>
      </c>
      <c r="AP283" s="18"/>
      <c r="AQ283" s="18"/>
      <c r="AR283" s="18">
        <v>8</v>
      </c>
      <c r="AS283" s="18">
        <v>8</v>
      </c>
      <c r="AT283" s="18">
        <v>8</v>
      </c>
      <c r="AU283" s="18">
        <v>8</v>
      </c>
      <c r="AV283" s="1189"/>
      <c r="AW283" s="1203"/>
    </row>
    <row r="284" spans="1:49" ht="12.75" customHeight="1" x14ac:dyDescent="0.2">
      <c r="A284" s="1174">
        <v>4</v>
      </c>
      <c r="B284" s="1202" t="s">
        <v>329</v>
      </c>
      <c r="C284" s="1202"/>
      <c r="D284" s="1202"/>
      <c r="E284" s="1178">
        <f>COUNTIF(H284:AU284,"x")*6</f>
        <v>240</v>
      </c>
      <c r="F284" s="1179">
        <f>(SUM(H285:AU285))*6</f>
        <v>1680</v>
      </c>
      <c r="G284" s="1180">
        <f>F284/$F$292</f>
        <v>0.206794682422452</v>
      </c>
      <c r="H284" s="19" t="s">
        <v>209</v>
      </c>
      <c r="I284" s="19" t="s">
        <v>209</v>
      </c>
      <c r="J284" s="19" t="s">
        <v>209</v>
      </c>
      <c r="K284" s="19" t="s">
        <v>209</v>
      </c>
      <c r="L284" s="19" t="s">
        <v>209</v>
      </c>
      <c r="M284" s="19" t="s">
        <v>209</v>
      </c>
      <c r="N284" s="19" t="s">
        <v>209</v>
      </c>
      <c r="O284" s="19" t="s">
        <v>209</v>
      </c>
      <c r="P284" s="19" t="s">
        <v>209</v>
      </c>
      <c r="Q284" s="19" t="s">
        <v>209</v>
      </c>
      <c r="R284" s="19" t="s">
        <v>209</v>
      </c>
      <c r="S284" s="19" t="s">
        <v>209</v>
      </c>
      <c r="T284" s="19" t="s">
        <v>209</v>
      </c>
      <c r="U284" s="19" t="s">
        <v>209</v>
      </c>
      <c r="V284" s="19" t="s">
        <v>209</v>
      </c>
      <c r="W284" s="19" t="s">
        <v>209</v>
      </c>
      <c r="X284" s="19" t="s">
        <v>209</v>
      </c>
      <c r="Y284" s="19" t="s">
        <v>209</v>
      </c>
      <c r="Z284" s="19" t="s">
        <v>209</v>
      </c>
      <c r="AA284" s="19" t="s">
        <v>209</v>
      </c>
      <c r="AB284" s="19" t="s">
        <v>209</v>
      </c>
      <c r="AC284" s="19" t="s">
        <v>209</v>
      </c>
      <c r="AD284" s="19" t="s">
        <v>209</v>
      </c>
      <c r="AE284" s="19" t="s">
        <v>209</v>
      </c>
      <c r="AF284" s="19" t="s">
        <v>209</v>
      </c>
      <c r="AG284" s="19" t="s">
        <v>209</v>
      </c>
      <c r="AH284" s="19" t="s">
        <v>209</v>
      </c>
      <c r="AI284" s="19" t="s">
        <v>209</v>
      </c>
      <c r="AJ284" s="19" t="s">
        <v>209</v>
      </c>
      <c r="AK284" s="19" t="s">
        <v>209</v>
      </c>
      <c r="AL284" s="19" t="s">
        <v>209</v>
      </c>
      <c r="AM284" s="19" t="s">
        <v>209</v>
      </c>
      <c r="AN284" s="19" t="s">
        <v>209</v>
      </c>
      <c r="AO284" s="19" t="s">
        <v>209</v>
      </c>
      <c r="AP284" s="19" t="s">
        <v>209</v>
      </c>
      <c r="AQ284" s="19" t="s">
        <v>209</v>
      </c>
      <c r="AR284" s="19" t="s">
        <v>209</v>
      </c>
      <c r="AS284" s="19" t="s">
        <v>209</v>
      </c>
      <c r="AT284" s="19" t="s">
        <v>209</v>
      </c>
      <c r="AU284" s="19" t="s">
        <v>209</v>
      </c>
      <c r="AV284" s="1189"/>
      <c r="AW284" s="1203" t="s">
        <v>228</v>
      </c>
    </row>
    <row r="285" spans="1:49" ht="15.75" customHeight="1" x14ac:dyDescent="0.2">
      <c r="A285" s="1174"/>
      <c r="B285" s="1202"/>
      <c r="C285" s="1202"/>
      <c r="D285" s="1202"/>
      <c r="E285" s="1178"/>
      <c r="F285" s="1179"/>
      <c r="G285" s="1180"/>
      <c r="H285" s="18">
        <v>8</v>
      </c>
      <c r="I285" s="18">
        <v>8</v>
      </c>
      <c r="J285" s="18"/>
      <c r="K285" s="18"/>
      <c r="L285" s="18"/>
      <c r="M285" s="18">
        <v>8</v>
      </c>
      <c r="N285" s="18">
        <v>8</v>
      </c>
      <c r="O285" s="18">
        <v>8</v>
      </c>
      <c r="P285" s="18">
        <v>8</v>
      </c>
      <c r="Q285" s="18">
        <v>8</v>
      </c>
      <c r="R285" s="18">
        <v>8</v>
      </c>
      <c r="S285" s="18">
        <v>8</v>
      </c>
      <c r="T285" s="18">
        <v>8</v>
      </c>
      <c r="U285" s="18">
        <v>8</v>
      </c>
      <c r="V285" s="18">
        <v>8</v>
      </c>
      <c r="W285" s="18">
        <v>8</v>
      </c>
      <c r="X285" s="18">
        <v>8</v>
      </c>
      <c r="Y285" s="18">
        <v>8</v>
      </c>
      <c r="Z285" s="18">
        <v>8</v>
      </c>
      <c r="AA285" s="18">
        <v>8</v>
      </c>
      <c r="AB285" s="18">
        <v>8</v>
      </c>
      <c r="AC285" s="18">
        <v>8</v>
      </c>
      <c r="AD285" s="18">
        <v>8</v>
      </c>
      <c r="AE285" s="18">
        <v>8</v>
      </c>
      <c r="AF285" s="18">
        <v>8</v>
      </c>
      <c r="AG285" s="18">
        <v>8</v>
      </c>
      <c r="AH285" s="18">
        <v>8</v>
      </c>
      <c r="AI285" s="18">
        <v>8</v>
      </c>
      <c r="AJ285" s="18">
        <v>8</v>
      </c>
      <c r="AK285" s="18">
        <v>8</v>
      </c>
      <c r="AL285" s="18">
        <v>8</v>
      </c>
      <c r="AM285" s="18">
        <v>8</v>
      </c>
      <c r="AN285" s="18">
        <v>8</v>
      </c>
      <c r="AO285" s="18">
        <v>8</v>
      </c>
      <c r="AP285" s="18"/>
      <c r="AQ285" s="18"/>
      <c r="AR285" s="18">
        <v>8</v>
      </c>
      <c r="AS285" s="18">
        <v>8</v>
      </c>
      <c r="AT285" s="18">
        <v>8</v>
      </c>
      <c r="AU285" s="18">
        <v>8</v>
      </c>
      <c r="AV285" s="1189"/>
      <c r="AW285" s="1203"/>
    </row>
    <row r="286" spans="1:49" ht="12.75" customHeight="1" x14ac:dyDescent="0.2">
      <c r="A286" s="1174">
        <v>5</v>
      </c>
      <c r="B286" s="1202" t="s">
        <v>330</v>
      </c>
      <c r="C286" s="1202"/>
      <c r="D286" s="1202"/>
      <c r="E286" s="1178">
        <f>COUNTIF(H286:AU286,"x")*6</f>
        <v>210</v>
      </c>
      <c r="F286" s="1179">
        <f>(SUM(H287:AU287))*6</f>
        <v>1680</v>
      </c>
      <c r="G286" s="1180">
        <f>F286/$F$292</f>
        <v>0.206794682422452</v>
      </c>
      <c r="H286" s="19" t="s">
        <v>209</v>
      </c>
      <c r="I286" s="19" t="s">
        <v>209</v>
      </c>
      <c r="J286" s="19"/>
      <c r="K286" s="19"/>
      <c r="L286" s="19"/>
      <c r="M286" s="19" t="s">
        <v>209</v>
      </c>
      <c r="N286" s="19" t="s">
        <v>209</v>
      </c>
      <c r="O286" s="19" t="s">
        <v>209</v>
      </c>
      <c r="P286" s="19" t="s">
        <v>209</v>
      </c>
      <c r="Q286" s="19" t="s">
        <v>209</v>
      </c>
      <c r="R286" s="19" t="s">
        <v>209</v>
      </c>
      <c r="S286" s="19" t="s">
        <v>209</v>
      </c>
      <c r="T286" s="19" t="s">
        <v>209</v>
      </c>
      <c r="U286" s="19" t="s">
        <v>209</v>
      </c>
      <c r="V286" s="19" t="s">
        <v>209</v>
      </c>
      <c r="W286" s="19" t="s">
        <v>209</v>
      </c>
      <c r="X286" s="19" t="s">
        <v>209</v>
      </c>
      <c r="Y286" s="19" t="s">
        <v>209</v>
      </c>
      <c r="Z286" s="19" t="s">
        <v>209</v>
      </c>
      <c r="AA286" s="19" t="s">
        <v>209</v>
      </c>
      <c r="AB286" s="19" t="s">
        <v>209</v>
      </c>
      <c r="AC286" s="19" t="s">
        <v>209</v>
      </c>
      <c r="AD286" s="19" t="s">
        <v>209</v>
      </c>
      <c r="AE286" s="19" t="s">
        <v>209</v>
      </c>
      <c r="AF286" s="19" t="s">
        <v>209</v>
      </c>
      <c r="AG286" s="19" t="s">
        <v>209</v>
      </c>
      <c r="AH286" s="19" t="s">
        <v>209</v>
      </c>
      <c r="AI286" s="19" t="s">
        <v>209</v>
      </c>
      <c r="AJ286" s="19" t="s">
        <v>209</v>
      </c>
      <c r="AK286" s="19" t="s">
        <v>209</v>
      </c>
      <c r="AL286" s="19" t="s">
        <v>209</v>
      </c>
      <c r="AM286" s="19" t="s">
        <v>209</v>
      </c>
      <c r="AN286" s="19" t="s">
        <v>209</v>
      </c>
      <c r="AO286" s="19" t="s">
        <v>209</v>
      </c>
      <c r="AP286" s="19"/>
      <c r="AQ286" s="19"/>
      <c r="AR286" s="19" t="s">
        <v>209</v>
      </c>
      <c r="AS286" s="19" t="s">
        <v>209</v>
      </c>
      <c r="AT286" s="19" t="s">
        <v>209</v>
      </c>
      <c r="AU286" s="19" t="s">
        <v>209</v>
      </c>
      <c r="AV286" s="1189"/>
      <c r="AW286" s="1203" t="s">
        <v>331</v>
      </c>
    </row>
    <row r="287" spans="1:49" ht="27" customHeight="1" x14ac:dyDescent="0.2">
      <c r="A287" s="1174"/>
      <c r="B287" s="1202"/>
      <c r="C287" s="1202"/>
      <c r="D287" s="1202"/>
      <c r="E287" s="1178"/>
      <c r="F287" s="1179"/>
      <c r="G287" s="1180"/>
      <c r="H287" s="18">
        <v>8</v>
      </c>
      <c r="I287" s="18">
        <v>8</v>
      </c>
      <c r="J287" s="18"/>
      <c r="K287" s="18"/>
      <c r="L287" s="18"/>
      <c r="M287" s="18">
        <v>8</v>
      </c>
      <c r="N287" s="18">
        <v>8</v>
      </c>
      <c r="O287" s="18">
        <v>8</v>
      </c>
      <c r="P287" s="18">
        <v>8</v>
      </c>
      <c r="Q287" s="18">
        <v>8</v>
      </c>
      <c r="R287" s="18">
        <v>8</v>
      </c>
      <c r="S287" s="18">
        <v>8</v>
      </c>
      <c r="T287" s="18">
        <v>8</v>
      </c>
      <c r="U287" s="18">
        <v>8</v>
      </c>
      <c r="V287" s="18">
        <v>8</v>
      </c>
      <c r="W287" s="18">
        <v>8</v>
      </c>
      <c r="X287" s="18">
        <v>8</v>
      </c>
      <c r="Y287" s="18">
        <v>8</v>
      </c>
      <c r="Z287" s="18">
        <v>8</v>
      </c>
      <c r="AA287" s="18">
        <v>8</v>
      </c>
      <c r="AB287" s="18">
        <v>8</v>
      </c>
      <c r="AC287" s="18">
        <v>8</v>
      </c>
      <c r="AD287" s="18">
        <v>8</v>
      </c>
      <c r="AE287" s="18">
        <v>8</v>
      </c>
      <c r="AF287" s="18">
        <v>8</v>
      </c>
      <c r="AG287" s="18">
        <v>8</v>
      </c>
      <c r="AH287" s="18">
        <v>8</v>
      </c>
      <c r="AI287" s="18">
        <v>8</v>
      </c>
      <c r="AJ287" s="18">
        <v>8</v>
      </c>
      <c r="AK287" s="18">
        <v>8</v>
      </c>
      <c r="AL287" s="18">
        <v>8</v>
      </c>
      <c r="AM287" s="18">
        <v>8</v>
      </c>
      <c r="AN287" s="18">
        <v>8</v>
      </c>
      <c r="AO287" s="18">
        <v>8</v>
      </c>
      <c r="AP287" s="18"/>
      <c r="AQ287" s="18"/>
      <c r="AR287" s="18">
        <v>8</v>
      </c>
      <c r="AS287" s="18">
        <v>8</v>
      </c>
      <c r="AT287" s="18">
        <v>8</v>
      </c>
      <c r="AU287" s="18">
        <v>8</v>
      </c>
      <c r="AV287" s="1189"/>
      <c r="AW287" s="1203"/>
    </row>
    <row r="288" spans="1:49" x14ac:dyDescent="0.2">
      <c r="A288" s="1174">
        <v>6</v>
      </c>
      <c r="B288" s="1202" t="s">
        <v>332</v>
      </c>
      <c r="C288" s="1202"/>
      <c r="D288" s="1202"/>
      <c r="E288" s="1178">
        <f>COUNTIF(H288:AU288,"x")*6</f>
        <v>144</v>
      </c>
      <c r="F288" s="1179">
        <f>(SUM(H289:AU289))*6</f>
        <v>1152</v>
      </c>
      <c r="G288" s="1180">
        <f>F288/$F$292</f>
        <v>0.14180206794682423</v>
      </c>
      <c r="H288" s="19"/>
      <c r="I288" s="19"/>
      <c r="J288" s="19" t="s">
        <v>209</v>
      </c>
      <c r="K288" s="19" t="s">
        <v>209</v>
      </c>
      <c r="L288" s="19" t="s">
        <v>209</v>
      </c>
      <c r="M288" s="19"/>
      <c r="N288" s="19"/>
      <c r="O288" s="19" t="s">
        <v>209</v>
      </c>
      <c r="P288" s="19" t="s">
        <v>209</v>
      </c>
      <c r="Q288" s="19" t="s">
        <v>209</v>
      </c>
      <c r="R288" s="19"/>
      <c r="S288" s="19"/>
      <c r="T288" s="19" t="s">
        <v>209</v>
      </c>
      <c r="U288" s="19" t="s">
        <v>209</v>
      </c>
      <c r="V288" s="19" t="s">
        <v>209</v>
      </c>
      <c r="W288" s="19"/>
      <c r="X288" s="19"/>
      <c r="Y288" s="19" t="s">
        <v>209</v>
      </c>
      <c r="Z288" s="19" t="s">
        <v>209</v>
      </c>
      <c r="AA288" s="19" t="s">
        <v>209</v>
      </c>
      <c r="AB288" s="19"/>
      <c r="AC288" s="19"/>
      <c r="AD288" s="19" t="s">
        <v>209</v>
      </c>
      <c r="AE288" s="19" t="s">
        <v>209</v>
      </c>
      <c r="AF288" s="19" t="s">
        <v>209</v>
      </c>
      <c r="AG288" s="19"/>
      <c r="AH288" s="19"/>
      <c r="AI288" s="19" t="s">
        <v>209</v>
      </c>
      <c r="AJ288" s="19" t="s">
        <v>209</v>
      </c>
      <c r="AK288" s="19" t="s">
        <v>209</v>
      </c>
      <c r="AL288" s="19"/>
      <c r="AM288" s="19"/>
      <c r="AN288" s="19" t="s">
        <v>209</v>
      </c>
      <c r="AO288" s="19" t="s">
        <v>209</v>
      </c>
      <c r="AP288" s="19" t="s">
        <v>209</v>
      </c>
      <c r="AQ288" s="19"/>
      <c r="AR288" s="19"/>
      <c r="AS288" s="19" t="s">
        <v>209</v>
      </c>
      <c r="AT288" s="19" t="s">
        <v>209</v>
      </c>
      <c r="AU288" s="19" t="s">
        <v>209</v>
      </c>
      <c r="AV288" s="1189" t="s">
        <v>333</v>
      </c>
      <c r="AW288" s="1203" t="s">
        <v>334</v>
      </c>
    </row>
    <row r="289" spans="1:49" ht="54.75" customHeight="1" x14ac:dyDescent="0.2">
      <c r="A289" s="1174"/>
      <c r="B289" s="1202"/>
      <c r="C289" s="1202"/>
      <c r="D289" s="1202"/>
      <c r="E289" s="1178"/>
      <c r="F289" s="1179"/>
      <c r="G289" s="1180"/>
      <c r="H289" s="18">
        <v>0</v>
      </c>
      <c r="I289" s="18">
        <v>0</v>
      </c>
      <c r="J289" s="18">
        <v>8</v>
      </c>
      <c r="K289" s="18">
        <v>8</v>
      </c>
      <c r="L289" s="18">
        <v>8</v>
      </c>
      <c r="M289" s="18">
        <v>0</v>
      </c>
      <c r="N289" s="18">
        <v>0</v>
      </c>
      <c r="O289" s="18">
        <v>8</v>
      </c>
      <c r="P289" s="18">
        <v>8</v>
      </c>
      <c r="Q289" s="18">
        <v>8</v>
      </c>
      <c r="R289" s="18">
        <v>0</v>
      </c>
      <c r="S289" s="18">
        <v>0</v>
      </c>
      <c r="T289" s="18">
        <v>8</v>
      </c>
      <c r="U289" s="18">
        <v>8</v>
      </c>
      <c r="V289" s="18">
        <v>8</v>
      </c>
      <c r="W289" s="18">
        <v>0</v>
      </c>
      <c r="X289" s="18">
        <v>0</v>
      </c>
      <c r="Y289" s="18">
        <v>8</v>
      </c>
      <c r="Z289" s="18">
        <v>8</v>
      </c>
      <c r="AA289" s="18">
        <v>8</v>
      </c>
      <c r="AB289" s="18">
        <v>0</v>
      </c>
      <c r="AC289" s="18">
        <v>0</v>
      </c>
      <c r="AD289" s="18">
        <v>8</v>
      </c>
      <c r="AE289" s="18">
        <v>8</v>
      </c>
      <c r="AF289" s="18">
        <v>8</v>
      </c>
      <c r="AG289" s="18">
        <v>0</v>
      </c>
      <c r="AH289" s="18">
        <v>0</v>
      </c>
      <c r="AI289" s="18">
        <v>8</v>
      </c>
      <c r="AJ289" s="18">
        <v>8</v>
      </c>
      <c r="AK289" s="18">
        <v>8</v>
      </c>
      <c r="AL289" s="18">
        <v>0</v>
      </c>
      <c r="AM289" s="18">
        <v>0</v>
      </c>
      <c r="AN289" s="18">
        <v>8</v>
      </c>
      <c r="AO289" s="18">
        <v>8</v>
      </c>
      <c r="AP289" s="18">
        <v>8</v>
      </c>
      <c r="AQ289" s="18"/>
      <c r="AR289" s="18"/>
      <c r="AS289" s="18">
        <v>8</v>
      </c>
      <c r="AT289" s="18">
        <v>8</v>
      </c>
      <c r="AU289" s="18">
        <v>8</v>
      </c>
      <c r="AV289" s="1189"/>
      <c r="AW289" s="1203"/>
    </row>
    <row r="290" spans="1:49" x14ac:dyDescent="0.2">
      <c r="A290" s="1174">
        <v>7</v>
      </c>
      <c r="B290" s="1202" t="s">
        <v>335</v>
      </c>
      <c r="C290" s="1202"/>
      <c r="D290" s="1202"/>
      <c r="E290" s="1178">
        <f>COUNTIF(H290:AU290,"x")*6</f>
        <v>204</v>
      </c>
      <c r="F290" s="1179">
        <f>(SUM(H291:AU291))*6</f>
        <v>1632</v>
      </c>
      <c r="G290" s="1180">
        <f>F290/$F$292</f>
        <v>0.20088626292466766</v>
      </c>
      <c r="H290" s="19" t="s">
        <v>209</v>
      </c>
      <c r="I290" s="19" t="s">
        <v>209</v>
      </c>
      <c r="J290" s="19" t="s">
        <v>209</v>
      </c>
      <c r="K290" s="19" t="s">
        <v>209</v>
      </c>
      <c r="L290" s="19" t="s">
        <v>209</v>
      </c>
      <c r="M290" s="19"/>
      <c r="N290" s="19"/>
      <c r="O290" s="19"/>
      <c r="P290" s="19" t="s">
        <v>209</v>
      </c>
      <c r="Q290" s="19" t="s">
        <v>209</v>
      </c>
      <c r="R290" s="19" t="s">
        <v>209</v>
      </c>
      <c r="S290" s="19" t="s">
        <v>209</v>
      </c>
      <c r="T290" s="19" t="s">
        <v>209</v>
      </c>
      <c r="U290" s="19" t="s">
        <v>209</v>
      </c>
      <c r="V290" s="19" t="s">
        <v>209</v>
      </c>
      <c r="W290" s="19" t="s">
        <v>209</v>
      </c>
      <c r="X290" s="19" t="s">
        <v>209</v>
      </c>
      <c r="Y290" s="19" t="s">
        <v>209</v>
      </c>
      <c r="Z290" s="19" t="s">
        <v>209</v>
      </c>
      <c r="AA290" s="19" t="s">
        <v>209</v>
      </c>
      <c r="AB290" s="19" t="s">
        <v>209</v>
      </c>
      <c r="AC290" s="19" t="s">
        <v>209</v>
      </c>
      <c r="AD290" s="19" t="s">
        <v>209</v>
      </c>
      <c r="AE290" s="19" t="s">
        <v>209</v>
      </c>
      <c r="AF290" s="19" t="s">
        <v>209</v>
      </c>
      <c r="AG290" s="19"/>
      <c r="AH290" s="19"/>
      <c r="AI290" s="19"/>
      <c r="AJ290" s="19" t="s">
        <v>209</v>
      </c>
      <c r="AK290" s="19" t="s">
        <v>209</v>
      </c>
      <c r="AL290" s="19" t="s">
        <v>209</v>
      </c>
      <c r="AM290" s="19" t="s">
        <v>209</v>
      </c>
      <c r="AN290" s="19" t="s">
        <v>209</v>
      </c>
      <c r="AO290" s="19" t="s">
        <v>209</v>
      </c>
      <c r="AP290" s="19" t="s">
        <v>209</v>
      </c>
      <c r="AQ290" s="19" t="s">
        <v>209</v>
      </c>
      <c r="AR290" s="19" t="s">
        <v>209</v>
      </c>
      <c r="AS290" s="19" t="s">
        <v>209</v>
      </c>
      <c r="AT290" s="19" t="s">
        <v>209</v>
      </c>
      <c r="AU290" s="19" t="s">
        <v>209</v>
      </c>
      <c r="AV290" s="1189" t="s">
        <v>336</v>
      </c>
      <c r="AW290" s="1203" t="s">
        <v>337</v>
      </c>
    </row>
    <row r="291" spans="1:49" ht="57" customHeight="1" x14ac:dyDescent="0.2">
      <c r="A291" s="1174"/>
      <c r="B291" s="1202"/>
      <c r="C291" s="1202"/>
      <c r="D291" s="1202"/>
      <c r="E291" s="1178"/>
      <c r="F291" s="1179"/>
      <c r="G291" s="1180"/>
      <c r="H291" s="18">
        <v>8</v>
      </c>
      <c r="I291" s="18">
        <v>8</v>
      </c>
      <c r="J291" s="18">
        <v>8</v>
      </c>
      <c r="K291" s="18">
        <v>8</v>
      </c>
      <c r="L291" s="18">
        <v>8</v>
      </c>
      <c r="M291" s="18">
        <v>0</v>
      </c>
      <c r="N291" s="18">
        <v>0</v>
      </c>
      <c r="O291" s="18">
        <v>0</v>
      </c>
      <c r="P291" s="18">
        <v>8</v>
      </c>
      <c r="Q291" s="18">
        <v>8</v>
      </c>
      <c r="R291" s="18">
        <v>8</v>
      </c>
      <c r="S291" s="18">
        <v>8</v>
      </c>
      <c r="T291" s="18">
        <v>8</v>
      </c>
      <c r="U291" s="18">
        <v>8</v>
      </c>
      <c r="V291" s="18">
        <v>8</v>
      </c>
      <c r="W291" s="18">
        <v>8</v>
      </c>
      <c r="X291" s="18">
        <v>8</v>
      </c>
      <c r="Y291" s="18">
        <v>8</v>
      </c>
      <c r="Z291" s="18">
        <v>8</v>
      </c>
      <c r="AA291" s="18">
        <v>8</v>
      </c>
      <c r="AB291" s="18">
        <v>8</v>
      </c>
      <c r="AC291" s="18">
        <v>8</v>
      </c>
      <c r="AD291" s="18">
        <v>8</v>
      </c>
      <c r="AE291" s="18">
        <v>8</v>
      </c>
      <c r="AF291" s="18">
        <v>8</v>
      </c>
      <c r="AG291" s="18">
        <v>0</v>
      </c>
      <c r="AH291" s="18">
        <v>0</v>
      </c>
      <c r="AI291" s="18">
        <v>0</v>
      </c>
      <c r="AJ291" s="18">
        <v>8</v>
      </c>
      <c r="AK291" s="18">
        <v>8</v>
      </c>
      <c r="AL291" s="18">
        <v>8</v>
      </c>
      <c r="AM291" s="18">
        <v>8</v>
      </c>
      <c r="AN291" s="18">
        <v>8</v>
      </c>
      <c r="AO291" s="18">
        <v>8</v>
      </c>
      <c r="AP291" s="18">
        <v>8</v>
      </c>
      <c r="AQ291" s="18">
        <v>8</v>
      </c>
      <c r="AR291" s="18">
        <v>8</v>
      </c>
      <c r="AS291" s="18">
        <v>8</v>
      </c>
      <c r="AT291" s="18">
        <v>8</v>
      </c>
      <c r="AU291" s="18">
        <v>8</v>
      </c>
      <c r="AV291" s="1189"/>
      <c r="AW291" s="1203"/>
    </row>
    <row r="292" spans="1:49" x14ac:dyDescent="0.2">
      <c r="A292" s="23"/>
      <c r="B292" s="1182" t="s">
        <v>226</v>
      </c>
      <c r="C292" s="1182"/>
      <c r="D292" s="1182"/>
      <c r="E292" s="20"/>
      <c r="F292" s="21">
        <f>SUM(F278:F291)</f>
        <v>8124</v>
      </c>
      <c r="G292" s="22">
        <f>SUM(G278:G291)</f>
        <v>1</v>
      </c>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row>
    <row r="293" spans="1:49" x14ac:dyDescent="0.2">
      <c r="A293" s="24"/>
      <c r="B293" s="1174" t="s">
        <v>132</v>
      </c>
      <c r="C293" s="1174"/>
      <c r="D293" s="1174"/>
      <c r="E293" s="1174"/>
      <c r="F293" s="1174"/>
      <c r="G293" s="1174"/>
      <c r="H293" s="1183">
        <f>SUM(H275:L292)</f>
        <v>133</v>
      </c>
      <c r="I293" s="1183"/>
      <c r="J293" s="1183"/>
      <c r="K293" s="1183"/>
      <c r="L293" s="1183"/>
      <c r="M293" s="1183">
        <f>SUM(M275:Q289)</f>
        <v>189</v>
      </c>
      <c r="N293" s="1183"/>
      <c r="O293" s="1183"/>
      <c r="P293" s="1183"/>
      <c r="Q293" s="1183"/>
      <c r="R293" s="1183">
        <f>SUM(R275:V289)</f>
        <v>189</v>
      </c>
      <c r="S293" s="1183"/>
      <c r="T293" s="1183"/>
      <c r="U293" s="1183"/>
      <c r="V293" s="1183"/>
      <c r="W293" s="1183">
        <f>SUM(W275:AA289)</f>
        <v>189</v>
      </c>
      <c r="X293" s="1183"/>
      <c r="Y293" s="1183"/>
      <c r="Z293" s="1183"/>
      <c r="AA293" s="1183"/>
      <c r="AB293" s="1183">
        <f>SUM(AB275:AF292)</f>
        <v>224</v>
      </c>
      <c r="AC293" s="1184"/>
      <c r="AD293" s="1184"/>
      <c r="AE293" s="1184"/>
      <c r="AF293" s="1184"/>
      <c r="AG293" s="1183">
        <f>SUM(AG275:AK292)</f>
        <v>200</v>
      </c>
      <c r="AH293" s="1184"/>
      <c r="AI293" s="1184"/>
      <c r="AJ293" s="1184"/>
      <c r="AK293" s="1184"/>
      <c r="AL293" s="1183">
        <f>SUM(AL275:AP289)</f>
        <v>152</v>
      </c>
      <c r="AM293" s="1184"/>
      <c r="AN293" s="1184"/>
      <c r="AO293" s="1184"/>
      <c r="AP293" s="1184"/>
      <c r="AQ293" s="1183">
        <f>SUM(AQ275:AU289)</f>
        <v>152</v>
      </c>
      <c r="AR293" s="1183"/>
      <c r="AS293" s="1183"/>
      <c r="AT293" s="1183"/>
      <c r="AU293" s="1183"/>
    </row>
    <row r="294" spans="1:49" x14ac:dyDescent="0.2">
      <c r="A294" s="24"/>
      <c r="B294" s="1174" t="s">
        <v>133</v>
      </c>
      <c r="C294" s="1174"/>
      <c r="D294" s="1174"/>
      <c r="E294" s="1174"/>
      <c r="F294" s="1174"/>
      <c r="G294" s="1174"/>
      <c r="H294" s="1176">
        <f>H293/F292</f>
        <v>1.6371245691777451E-2</v>
      </c>
      <c r="I294" s="1176"/>
      <c r="J294" s="1176"/>
      <c r="K294" s="1176"/>
      <c r="L294" s="1176"/>
      <c r="M294" s="1176">
        <f>M293/F292</f>
        <v>2.3264401772525849E-2</v>
      </c>
      <c r="N294" s="1176"/>
      <c r="O294" s="1176"/>
      <c r="P294" s="1176"/>
      <c r="Q294" s="1176"/>
      <c r="R294" s="1176">
        <f>R293/F292</f>
        <v>2.3264401772525849E-2</v>
      </c>
      <c r="S294" s="1176"/>
      <c r="T294" s="1176"/>
      <c r="U294" s="1176"/>
      <c r="V294" s="1176"/>
      <c r="W294" s="1176">
        <f>W293/F292</f>
        <v>2.3264401772525849E-2</v>
      </c>
      <c r="X294" s="1176"/>
      <c r="Y294" s="1176"/>
      <c r="Z294" s="1176"/>
      <c r="AA294" s="1176"/>
      <c r="AB294" s="1176">
        <f>AB293/F292</f>
        <v>2.7572624322993598E-2</v>
      </c>
      <c r="AC294" s="1176"/>
      <c r="AD294" s="1176"/>
      <c r="AE294" s="1176"/>
      <c r="AF294" s="1176"/>
      <c r="AG294" s="1176">
        <f>AG293/F292</f>
        <v>2.4618414574101428E-2</v>
      </c>
      <c r="AH294" s="1176"/>
      <c r="AI294" s="1176"/>
      <c r="AJ294" s="1176"/>
      <c r="AK294" s="1176"/>
      <c r="AL294" s="1176">
        <f>AL293/F292</f>
        <v>1.8709995076317085E-2</v>
      </c>
      <c r="AM294" s="1176"/>
      <c r="AN294" s="1176"/>
      <c r="AO294" s="1176"/>
      <c r="AP294" s="1176"/>
      <c r="AQ294" s="1176">
        <f>AQ293/F292</f>
        <v>1.8709995076317085E-2</v>
      </c>
      <c r="AR294" s="1176"/>
      <c r="AS294" s="1176"/>
      <c r="AT294" s="1176"/>
      <c r="AU294" s="1176"/>
    </row>
    <row r="295" spans="1:49" x14ac:dyDescent="0.2">
      <c r="A295" s="24"/>
      <c r="B295" s="1174" t="s">
        <v>134</v>
      </c>
      <c r="C295" s="1174"/>
      <c r="D295" s="1174"/>
      <c r="E295" s="1174"/>
      <c r="F295" s="1174"/>
      <c r="G295" s="1174"/>
      <c r="H295" s="1201">
        <f>H293</f>
        <v>133</v>
      </c>
      <c r="I295" s="1175"/>
      <c r="J295" s="1175"/>
      <c r="K295" s="1175"/>
      <c r="L295" s="1175"/>
      <c r="M295" s="1201">
        <f>H295+M293</f>
        <v>322</v>
      </c>
      <c r="N295" s="1175"/>
      <c r="O295" s="1175"/>
      <c r="P295" s="1175"/>
      <c r="Q295" s="1175"/>
      <c r="R295" s="1201">
        <f>M295+R293</f>
        <v>511</v>
      </c>
      <c r="S295" s="1175"/>
      <c r="T295" s="1175"/>
      <c r="U295" s="1175"/>
      <c r="V295" s="1175"/>
      <c r="W295" s="1201">
        <f>R295+W293</f>
        <v>700</v>
      </c>
      <c r="X295" s="1175"/>
      <c r="Y295" s="1175"/>
      <c r="Z295" s="1175"/>
      <c r="AA295" s="1175"/>
      <c r="AB295" s="1201">
        <f>AB293</f>
        <v>224</v>
      </c>
      <c r="AC295" s="1175"/>
      <c r="AD295" s="1175"/>
      <c r="AE295" s="1175"/>
      <c r="AF295" s="1175"/>
      <c r="AG295" s="1175">
        <f>AB295+AG293</f>
        <v>424</v>
      </c>
      <c r="AH295" s="1175"/>
      <c r="AI295" s="1175"/>
      <c r="AJ295" s="1175"/>
      <c r="AK295" s="1175"/>
      <c r="AL295" s="1175">
        <f>AG295+AL293</f>
        <v>576</v>
      </c>
      <c r="AM295" s="1175"/>
      <c r="AN295" s="1175"/>
      <c r="AO295" s="1175"/>
      <c r="AP295" s="1175"/>
      <c r="AQ295" s="1175">
        <f>AL295+AQ293</f>
        <v>728</v>
      </c>
      <c r="AR295" s="1175"/>
      <c r="AS295" s="1175"/>
      <c r="AT295" s="1175"/>
      <c r="AU295" s="1175"/>
    </row>
    <row r="296" spans="1:49" x14ac:dyDescent="0.2">
      <c r="A296" s="24"/>
      <c r="B296" s="1172" t="s">
        <v>135</v>
      </c>
      <c r="C296" s="1172"/>
      <c r="D296" s="1172"/>
      <c r="E296" s="1172"/>
      <c r="F296" s="1172"/>
      <c r="G296" s="1172"/>
      <c r="H296" s="1173">
        <f>H294</f>
        <v>1.6371245691777451E-2</v>
      </c>
      <c r="I296" s="1173"/>
      <c r="J296" s="1173"/>
      <c r="K296" s="1173"/>
      <c r="L296" s="1173"/>
      <c r="M296" s="1173">
        <f>H296+M294</f>
        <v>3.96356474643033E-2</v>
      </c>
      <c r="N296" s="1173"/>
      <c r="O296" s="1173"/>
      <c r="P296" s="1173"/>
      <c r="Q296" s="1173"/>
      <c r="R296" s="1173">
        <f>M296+R294</f>
        <v>6.2900049236829153E-2</v>
      </c>
      <c r="S296" s="1173"/>
      <c r="T296" s="1173"/>
      <c r="U296" s="1173"/>
      <c r="V296" s="1173"/>
      <c r="W296" s="1173">
        <f>R296+W294</f>
        <v>8.6164451009355006E-2</v>
      </c>
      <c r="X296" s="1173"/>
      <c r="Y296" s="1173"/>
      <c r="Z296" s="1173"/>
      <c r="AA296" s="1173"/>
      <c r="AB296" s="1173">
        <f>AB294</f>
        <v>2.7572624322993598E-2</v>
      </c>
      <c r="AC296" s="1173"/>
      <c r="AD296" s="1173"/>
      <c r="AE296" s="1173"/>
      <c r="AF296" s="1173"/>
      <c r="AG296" s="1173">
        <f>AB296+AG294</f>
        <v>5.2191038897095025E-2</v>
      </c>
      <c r="AH296" s="1173"/>
      <c r="AI296" s="1173"/>
      <c r="AJ296" s="1173"/>
      <c r="AK296" s="1173"/>
      <c r="AL296" s="1173">
        <f>AG296+AL294</f>
        <v>7.0901033973412103E-2</v>
      </c>
      <c r="AM296" s="1173"/>
      <c r="AN296" s="1173"/>
      <c r="AO296" s="1173"/>
      <c r="AP296" s="1173"/>
      <c r="AQ296" s="1173">
        <f>AL296+AQ294</f>
        <v>8.9611029049729188E-2</v>
      </c>
      <c r="AR296" s="1173"/>
      <c r="AS296" s="1173"/>
      <c r="AT296" s="1173"/>
      <c r="AU296" s="1173"/>
    </row>
    <row r="298" spans="1:49" x14ac:dyDescent="0.2">
      <c r="A298" s="1186"/>
      <c r="B298" s="1186"/>
      <c r="C298" s="1186"/>
      <c r="D298" s="1186"/>
      <c r="E298" s="1186"/>
      <c r="F298" s="1186"/>
      <c r="G298" s="1186"/>
      <c r="H298" s="1174" t="s">
        <v>122</v>
      </c>
      <c r="I298" s="1174"/>
      <c r="J298" s="1174"/>
      <c r="K298" s="1174"/>
      <c r="L298" s="1174"/>
      <c r="M298" s="1174"/>
      <c r="N298" s="1174"/>
      <c r="O298" s="1174"/>
      <c r="P298" s="1174"/>
      <c r="Q298" s="1174"/>
      <c r="R298" s="1174"/>
      <c r="S298" s="1174"/>
      <c r="T298" s="1174"/>
      <c r="U298" s="1174"/>
      <c r="V298" s="1174"/>
      <c r="W298" s="1174"/>
      <c r="X298" s="1174"/>
      <c r="Y298" s="1174"/>
      <c r="Z298" s="1174"/>
      <c r="AA298" s="1174"/>
      <c r="AB298" s="1174" t="s">
        <v>155</v>
      </c>
      <c r="AC298" s="1174"/>
      <c r="AD298" s="1174"/>
      <c r="AE298" s="1174"/>
      <c r="AF298" s="1174"/>
      <c r="AG298" s="1174"/>
      <c r="AH298" s="1174"/>
      <c r="AI298" s="1174"/>
      <c r="AJ298" s="1174"/>
      <c r="AK298" s="1174"/>
      <c r="AL298" s="1174"/>
      <c r="AM298" s="1174"/>
      <c r="AN298" s="1174"/>
      <c r="AO298" s="1174"/>
      <c r="AP298" s="1174"/>
      <c r="AQ298" s="1174"/>
      <c r="AR298" s="1174"/>
      <c r="AS298" s="1174"/>
      <c r="AT298" s="1174"/>
      <c r="AU298" s="1174"/>
      <c r="AV298" s="1174" t="s">
        <v>175</v>
      </c>
      <c r="AW298" s="1187" t="s">
        <v>123</v>
      </c>
    </row>
    <row r="299" spans="1:49" x14ac:dyDescent="0.2">
      <c r="A299" s="1186"/>
      <c r="B299" s="1186"/>
      <c r="C299" s="1186"/>
      <c r="D299" s="1186"/>
      <c r="E299" s="1186"/>
      <c r="F299" s="1186"/>
      <c r="G299" s="1186"/>
      <c r="H299" s="1175" t="s">
        <v>151</v>
      </c>
      <c r="I299" s="1175"/>
      <c r="J299" s="1175"/>
      <c r="K299" s="1175"/>
      <c r="L299" s="1175"/>
      <c r="M299" s="1175" t="s">
        <v>152</v>
      </c>
      <c r="N299" s="1175"/>
      <c r="O299" s="1175"/>
      <c r="P299" s="1175"/>
      <c r="Q299" s="1175"/>
      <c r="R299" s="1175" t="s">
        <v>153</v>
      </c>
      <c r="S299" s="1175"/>
      <c r="T299" s="1175"/>
      <c r="U299" s="1175"/>
      <c r="V299" s="1175"/>
      <c r="W299" s="1175" t="s">
        <v>154</v>
      </c>
      <c r="X299" s="1175"/>
      <c r="Y299" s="1175"/>
      <c r="Z299" s="1175"/>
      <c r="AA299" s="1175"/>
      <c r="AB299" s="1175" t="s">
        <v>151</v>
      </c>
      <c r="AC299" s="1175"/>
      <c r="AD299" s="1175"/>
      <c r="AE299" s="1175"/>
      <c r="AF299" s="1175"/>
      <c r="AG299" s="1175" t="s">
        <v>152</v>
      </c>
      <c r="AH299" s="1175"/>
      <c r="AI299" s="1175"/>
      <c r="AJ299" s="1175"/>
      <c r="AK299" s="1175"/>
      <c r="AL299" s="1175" t="s">
        <v>153</v>
      </c>
      <c r="AM299" s="1175"/>
      <c r="AN299" s="1175"/>
      <c r="AO299" s="1175"/>
      <c r="AP299" s="1175"/>
      <c r="AQ299" s="1175" t="s">
        <v>154</v>
      </c>
      <c r="AR299" s="1175"/>
      <c r="AS299" s="1175"/>
      <c r="AT299" s="1175"/>
      <c r="AU299" s="1175"/>
      <c r="AV299" s="1174"/>
      <c r="AW299" s="1187"/>
    </row>
    <row r="300" spans="1:49" x14ac:dyDescent="0.2">
      <c r="A300" s="1174" t="s">
        <v>1</v>
      </c>
      <c r="B300" s="1187" t="s">
        <v>124</v>
      </c>
      <c r="C300" s="1187"/>
      <c r="D300" s="1187"/>
      <c r="E300" s="1187" t="s">
        <v>206</v>
      </c>
      <c r="F300" s="1187" t="s">
        <v>207</v>
      </c>
      <c r="G300" s="1188" t="s">
        <v>125</v>
      </c>
      <c r="H300" s="13" t="s">
        <v>126</v>
      </c>
      <c r="I300" s="13" t="s">
        <v>127</v>
      </c>
      <c r="J300" s="13" t="s">
        <v>128</v>
      </c>
      <c r="K300" s="13" t="s">
        <v>129</v>
      </c>
      <c r="L300" s="13" t="s">
        <v>130</v>
      </c>
      <c r="M300" s="13" t="s">
        <v>126</v>
      </c>
      <c r="N300" s="13" t="s">
        <v>127</v>
      </c>
      <c r="O300" s="13" t="s">
        <v>128</v>
      </c>
      <c r="P300" s="13" t="s">
        <v>129</v>
      </c>
      <c r="Q300" s="13" t="s">
        <v>130</v>
      </c>
      <c r="R300" s="13" t="s">
        <v>126</v>
      </c>
      <c r="S300" s="13" t="s">
        <v>127</v>
      </c>
      <c r="T300" s="13" t="s">
        <v>128</v>
      </c>
      <c r="U300" s="13" t="s">
        <v>129</v>
      </c>
      <c r="V300" s="13" t="s">
        <v>130</v>
      </c>
      <c r="W300" s="13" t="s">
        <v>126</v>
      </c>
      <c r="X300" s="13" t="s">
        <v>127</v>
      </c>
      <c r="Y300" s="13" t="s">
        <v>128</v>
      </c>
      <c r="Z300" s="13" t="s">
        <v>129</v>
      </c>
      <c r="AA300" s="13" t="s">
        <v>130</v>
      </c>
      <c r="AB300" s="13" t="s">
        <v>126</v>
      </c>
      <c r="AC300" s="13" t="s">
        <v>127</v>
      </c>
      <c r="AD300" s="13" t="s">
        <v>128</v>
      </c>
      <c r="AE300" s="13" t="s">
        <v>129</v>
      </c>
      <c r="AF300" s="13" t="s">
        <v>130</v>
      </c>
      <c r="AG300" s="13" t="s">
        <v>126</v>
      </c>
      <c r="AH300" s="13" t="s">
        <v>127</v>
      </c>
      <c r="AI300" s="13" t="s">
        <v>128</v>
      </c>
      <c r="AJ300" s="13" t="s">
        <v>129</v>
      </c>
      <c r="AK300" s="13" t="s">
        <v>130</v>
      </c>
      <c r="AL300" s="13" t="s">
        <v>126</v>
      </c>
      <c r="AM300" s="13" t="s">
        <v>127</v>
      </c>
      <c r="AN300" s="13" t="s">
        <v>128</v>
      </c>
      <c r="AO300" s="13" t="s">
        <v>129</v>
      </c>
      <c r="AP300" s="13" t="s">
        <v>130</v>
      </c>
      <c r="AQ300" s="13" t="s">
        <v>126</v>
      </c>
      <c r="AR300" s="13" t="s">
        <v>127</v>
      </c>
      <c r="AS300" s="13" t="s">
        <v>128</v>
      </c>
      <c r="AT300" s="13" t="s">
        <v>129</v>
      </c>
      <c r="AU300" s="13" t="s">
        <v>130</v>
      </c>
      <c r="AV300" s="1174"/>
      <c r="AW300" s="1187"/>
    </row>
    <row r="301" spans="1:49" ht="47.25" customHeight="1" x14ac:dyDescent="0.2">
      <c r="A301" s="1174"/>
      <c r="B301" s="1187"/>
      <c r="C301" s="1187"/>
      <c r="D301" s="1187"/>
      <c r="E301" s="1187"/>
      <c r="F301" s="1187"/>
      <c r="G301" s="1188"/>
      <c r="H301" s="14"/>
      <c r="I301" s="15"/>
      <c r="J301" s="16"/>
      <c r="K301" s="15"/>
      <c r="L301" s="15"/>
      <c r="M301" s="14"/>
      <c r="N301" s="15"/>
      <c r="O301" s="16"/>
      <c r="P301" s="15"/>
      <c r="Q301" s="15"/>
      <c r="R301" s="14"/>
      <c r="S301" s="15"/>
      <c r="T301" s="16"/>
      <c r="U301" s="15"/>
      <c r="V301" s="15"/>
      <c r="W301" s="14"/>
      <c r="X301" s="15"/>
      <c r="Y301" s="16"/>
      <c r="Z301" s="15"/>
      <c r="AA301" s="15"/>
      <c r="AB301" s="14"/>
      <c r="AC301" s="15"/>
      <c r="AD301" s="16"/>
      <c r="AE301" s="15"/>
      <c r="AF301" s="15"/>
      <c r="AG301" s="14"/>
      <c r="AH301" s="15"/>
      <c r="AI301" s="16"/>
      <c r="AJ301" s="15"/>
      <c r="AK301" s="15"/>
      <c r="AL301" s="14"/>
      <c r="AM301" s="15"/>
      <c r="AN301" s="16"/>
      <c r="AO301" s="15"/>
      <c r="AP301" s="15"/>
      <c r="AQ301" s="14"/>
      <c r="AR301" s="15"/>
      <c r="AS301" s="16"/>
      <c r="AT301" s="15"/>
      <c r="AU301" s="15"/>
      <c r="AV301" s="1174"/>
      <c r="AW301" s="1187"/>
    </row>
    <row r="302" spans="1:49" ht="12.75" customHeight="1" x14ac:dyDescent="0.2">
      <c r="A302" s="1174">
        <v>1</v>
      </c>
      <c r="B302" s="1177" t="s">
        <v>338</v>
      </c>
      <c r="C302" s="1177"/>
      <c r="D302" s="1177"/>
      <c r="E302" s="1178">
        <f>COUNTIF(H302:AU302,"x")*6</f>
        <v>24</v>
      </c>
      <c r="F302" s="1179">
        <f>(SUM(H303:AU303))*6</f>
        <v>30</v>
      </c>
      <c r="G302" s="1180">
        <f>F302/$F$318</f>
        <v>9.0909090909090905E-3</v>
      </c>
      <c r="H302" s="19"/>
      <c r="I302" s="19"/>
      <c r="J302" s="19"/>
      <c r="K302" s="19"/>
      <c r="L302" s="19" t="s">
        <v>209</v>
      </c>
      <c r="M302" s="19"/>
      <c r="N302" s="19"/>
      <c r="O302" s="19"/>
      <c r="P302" s="19"/>
      <c r="Q302" s="19"/>
      <c r="R302" s="19"/>
      <c r="S302" s="19"/>
      <c r="T302" s="19" t="s">
        <v>209</v>
      </c>
      <c r="U302" s="19"/>
      <c r="V302" s="19"/>
      <c r="W302" s="19"/>
      <c r="X302" s="19"/>
      <c r="Y302" s="19"/>
      <c r="Z302" s="19"/>
      <c r="AA302" s="19"/>
      <c r="AB302" s="19"/>
      <c r="AC302" s="19"/>
      <c r="AD302" s="19"/>
      <c r="AE302" s="19" t="s">
        <v>209</v>
      </c>
      <c r="AF302" s="19"/>
      <c r="AG302" s="19"/>
      <c r="AH302" s="19"/>
      <c r="AI302" s="19"/>
      <c r="AJ302" s="19"/>
      <c r="AK302" s="19"/>
      <c r="AL302" s="19"/>
      <c r="AM302" s="19"/>
      <c r="AN302" s="19"/>
      <c r="AO302" s="19" t="s">
        <v>209</v>
      </c>
      <c r="AP302" s="19"/>
      <c r="AQ302" s="19"/>
      <c r="AR302" s="19"/>
      <c r="AS302" s="19"/>
      <c r="AT302" s="19"/>
      <c r="AU302" s="19"/>
      <c r="AV302" s="1189" t="s">
        <v>339</v>
      </c>
      <c r="AW302" s="1189" t="s">
        <v>140</v>
      </c>
    </row>
    <row r="303" spans="1:49" ht="22.5" customHeight="1" x14ac:dyDescent="0.2">
      <c r="A303" s="1174"/>
      <c r="B303" s="1177"/>
      <c r="C303" s="1177"/>
      <c r="D303" s="1177"/>
      <c r="E303" s="1178"/>
      <c r="F303" s="1179"/>
      <c r="G303" s="1180"/>
      <c r="H303" s="18"/>
      <c r="I303" s="18"/>
      <c r="J303" s="18"/>
      <c r="K303" s="18"/>
      <c r="L303" s="18">
        <v>1</v>
      </c>
      <c r="M303" s="18"/>
      <c r="N303" s="18"/>
      <c r="O303" s="18"/>
      <c r="P303" s="18"/>
      <c r="Q303" s="18"/>
      <c r="R303" s="18"/>
      <c r="S303" s="18"/>
      <c r="T303" s="18">
        <v>1</v>
      </c>
      <c r="U303" s="18"/>
      <c r="V303" s="18"/>
      <c r="W303" s="18"/>
      <c r="X303" s="18"/>
      <c r="Y303" s="18"/>
      <c r="Z303" s="18"/>
      <c r="AA303" s="18"/>
      <c r="AB303" s="18"/>
      <c r="AC303" s="18"/>
      <c r="AD303" s="18"/>
      <c r="AE303" s="18">
        <v>2</v>
      </c>
      <c r="AF303" s="18"/>
      <c r="AG303" s="18"/>
      <c r="AH303" s="18"/>
      <c r="AI303" s="18"/>
      <c r="AJ303" s="18"/>
      <c r="AK303" s="18"/>
      <c r="AL303" s="18"/>
      <c r="AM303" s="18"/>
      <c r="AN303" s="18"/>
      <c r="AO303" s="18">
        <v>1</v>
      </c>
      <c r="AP303" s="18"/>
      <c r="AQ303" s="18"/>
      <c r="AR303" s="18"/>
      <c r="AS303" s="18"/>
      <c r="AT303" s="18"/>
      <c r="AU303" s="18"/>
      <c r="AV303" s="1189"/>
      <c r="AW303" s="1189"/>
    </row>
    <row r="304" spans="1:49" ht="12.75" customHeight="1" x14ac:dyDescent="0.2">
      <c r="A304" s="1174">
        <v>2</v>
      </c>
      <c r="B304" s="1177" t="s">
        <v>340</v>
      </c>
      <c r="C304" s="1177"/>
      <c r="D304" s="1177"/>
      <c r="E304" s="1178">
        <f>COUNTIF(H304:AU304,"x")*6</f>
        <v>174</v>
      </c>
      <c r="F304" s="1179">
        <f>(SUM(H305:AU305))*6</f>
        <v>396</v>
      </c>
      <c r="G304" s="1180">
        <f>F304/$F$318</f>
        <v>0.12</v>
      </c>
      <c r="H304" s="19" t="s">
        <v>209</v>
      </c>
      <c r="I304" s="19" t="s">
        <v>209</v>
      </c>
      <c r="J304" s="19"/>
      <c r="K304" s="19"/>
      <c r="L304" s="19"/>
      <c r="M304" s="19" t="s">
        <v>209</v>
      </c>
      <c r="N304" s="19" t="s">
        <v>209</v>
      </c>
      <c r="O304" s="19"/>
      <c r="P304" s="19" t="s">
        <v>209</v>
      </c>
      <c r="Q304" s="19"/>
      <c r="R304" s="19" t="s">
        <v>209</v>
      </c>
      <c r="S304" s="19"/>
      <c r="T304" s="19" t="s">
        <v>209</v>
      </c>
      <c r="U304" s="19"/>
      <c r="V304" s="19" t="s">
        <v>209</v>
      </c>
      <c r="W304" s="19" t="s">
        <v>209</v>
      </c>
      <c r="X304" s="19"/>
      <c r="Y304" s="19"/>
      <c r="Z304" s="19"/>
      <c r="AA304" s="19"/>
      <c r="AB304" s="19" t="s">
        <v>209</v>
      </c>
      <c r="AC304" s="19" t="s">
        <v>209</v>
      </c>
      <c r="AD304" s="19" t="s">
        <v>209</v>
      </c>
      <c r="AE304" s="19" t="s">
        <v>209</v>
      </c>
      <c r="AF304" s="19" t="s">
        <v>209</v>
      </c>
      <c r="AG304" s="19" t="s">
        <v>209</v>
      </c>
      <c r="AH304" s="19" t="s">
        <v>209</v>
      </c>
      <c r="AI304" s="19" t="s">
        <v>209</v>
      </c>
      <c r="AJ304" s="19" t="s">
        <v>209</v>
      </c>
      <c r="AK304" s="19" t="s">
        <v>209</v>
      </c>
      <c r="AL304" s="19" t="s">
        <v>209</v>
      </c>
      <c r="AM304" s="19" t="s">
        <v>209</v>
      </c>
      <c r="AN304" s="19" t="s">
        <v>209</v>
      </c>
      <c r="AO304" s="19" t="s">
        <v>209</v>
      </c>
      <c r="AP304" s="19" t="s">
        <v>209</v>
      </c>
      <c r="AQ304" s="19" t="s">
        <v>209</v>
      </c>
      <c r="AR304" s="19" t="s">
        <v>209</v>
      </c>
      <c r="AS304" s="19" t="s">
        <v>209</v>
      </c>
      <c r="AT304" s="19" t="s">
        <v>209</v>
      </c>
      <c r="AU304" s="19" t="s">
        <v>209</v>
      </c>
      <c r="AV304" s="1189"/>
      <c r="AW304" s="1189"/>
    </row>
    <row r="305" spans="1:49" ht="18.75" customHeight="1" x14ac:dyDescent="0.2">
      <c r="A305" s="1174"/>
      <c r="B305" s="1177"/>
      <c r="C305" s="1177"/>
      <c r="D305" s="1177"/>
      <c r="E305" s="1178"/>
      <c r="F305" s="1179"/>
      <c r="G305" s="1180"/>
      <c r="H305" s="18">
        <v>2</v>
      </c>
      <c r="I305" s="18">
        <v>1</v>
      </c>
      <c r="J305" s="18"/>
      <c r="K305" s="18"/>
      <c r="L305" s="18"/>
      <c r="M305" s="18">
        <v>3</v>
      </c>
      <c r="N305" s="18">
        <v>1</v>
      </c>
      <c r="O305" s="18"/>
      <c r="P305" s="18">
        <v>1</v>
      </c>
      <c r="Q305" s="18"/>
      <c r="R305" s="18">
        <v>5</v>
      </c>
      <c r="S305" s="18"/>
      <c r="T305" s="18">
        <v>1</v>
      </c>
      <c r="U305" s="18"/>
      <c r="V305" s="18">
        <v>1</v>
      </c>
      <c r="W305" s="18">
        <v>2</v>
      </c>
      <c r="X305" s="18"/>
      <c r="Y305" s="18"/>
      <c r="Z305" s="18"/>
      <c r="AA305" s="18"/>
      <c r="AB305" s="18">
        <v>1</v>
      </c>
      <c r="AC305" s="18">
        <v>1</v>
      </c>
      <c r="AD305" s="18">
        <v>1</v>
      </c>
      <c r="AE305" s="18">
        <v>3</v>
      </c>
      <c r="AF305" s="18">
        <v>1</v>
      </c>
      <c r="AG305" s="18">
        <v>4</v>
      </c>
      <c r="AH305" s="18">
        <v>1</v>
      </c>
      <c r="AI305" s="18">
        <v>2</v>
      </c>
      <c r="AJ305" s="18">
        <v>3</v>
      </c>
      <c r="AK305" s="18">
        <v>3</v>
      </c>
      <c r="AL305" s="18">
        <v>4</v>
      </c>
      <c r="AM305" s="18">
        <v>1</v>
      </c>
      <c r="AN305" s="18">
        <v>1</v>
      </c>
      <c r="AO305" s="18">
        <v>6</v>
      </c>
      <c r="AP305" s="18">
        <v>3</v>
      </c>
      <c r="AQ305" s="18">
        <v>1</v>
      </c>
      <c r="AR305" s="18">
        <v>3</v>
      </c>
      <c r="AS305" s="18">
        <v>8</v>
      </c>
      <c r="AT305" s="18">
        <v>1</v>
      </c>
      <c r="AU305" s="18">
        <v>1</v>
      </c>
      <c r="AV305" s="1189"/>
      <c r="AW305" s="1189"/>
    </row>
    <row r="306" spans="1:49" ht="12.75" customHeight="1" x14ac:dyDescent="0.2">
      <c r="A306" s="1174">
        <v>3</v>
      </c>
      <c r="B306" s="1177" t="s">
        <v>341</v>
      </c>
      <c r="C306" s="1177"/>
      <c r="D306" s="1177"/>
      <c r="E306" s="1178">
        <f>COUNTIF(H306:AU306,"x")*6</f>
        <v>12</v>
      </c>
      <c r="F306" s="1179">
        <f>(SUM(H307:AU307))*6</f>
        <v>12</v>
      </c>
      <c r="G306" s="1180">
        <f>F306/$F$318</f>
        <v>3.6363636363636364E-3</v>
      </c>
      <c r="H306" s="19"/>
      <c r="I306" s="19"/>
      <c r="J306" s="19"/>
      <c r="K306" s="19"/>
      <c r="L306" s="19"/>
      <c r="M306" s="19"/>
      <c r="N306" s="19"/>
      <c r="O306" s="19"/>
      <c r="P306" s="19"/>
      <c r="Q306" s="19"/>
      <c r="R306" s="19"/>
      <c r="S306" s="19"/>
      <c r="T306" s="19"/>
      <c r="U306" s="19"/>
      <c r="V306" s="19"/>
      <c r="W306" s="19" t="s">
        <v>209</v>
      </c>
      <c r="X306" s="19"/>
      <c r="Y306" s="19"/>
      <c r="Z306" s="19"/>
      <c r="AA306" s="19"/>
      <c r="AB306" s="19"/>
      <c r="AC306" s="19"/>
      <c r="AD306" s="19"/>
      <c r="AE306" s="19"/>
      <c r="AF306" s="19"/>
      <c r="AG306" s="19"/>
      <c r="AH306" s="19"/>
      <c r="AI306" s="19"/>
      <c r="AJ306" s="19" t="s">
        <v>209</v>
      </c>
      <c r="AK306" s="19"/>
      <c r="AL306" s="19"/>
      <c r="AM306" s="19"/>
      <c r="AN306" s="19"/>
      <c r="AO306" s="19"/>
      <c r="AP306" s="19"/>
      <c r="AQ306" s="19"/>
      <c r="AR306" s="19"/>
      <c r="AS306" s="19"/>
      <c r="AT306" s="19"/>
      <c r="AU306" s="19"/>
      <c r="AV306" s="1189"/>
      <c r="AW306" s="1189"/>
    </row>
    <row r="307" spans="1:49" x14ac:dyDescent="0.2">
      <c r="A307" s="1174"/>
      <c r="B307" s="1177"/>
      <c r="C307" s="1177"/>
      <c r="D307" s="1177"/>
      <c r="E307" s="1178"/>
      <c r="F307" s="1179"/>
      <c r="G307" s="1180"/>
      <c r="H307" s="18"/>
      <c r="I307" s="18"/>
      <c r="J307" s="18"/>
      <c r="K307" s="18"/>
      <c r="L307" s="18"/>
      <c r="M307" s="18"/>
      <c r="N307" s="18"/>
      <c r="O307" s="18"/>
      <c r="P307" s="18"/>
      <c r="Q307" s="18"/>
      <c r="R307" s="18"/>
      <c r="S307" s="18"/>
      <c r="T307" s="18"/>
      <c r="U307" s="18"/>
      <c r="V307" s="18"/>
      <c r="W307" s="18">
        <v>1</v>
      </c>
      <c r="X307" s="18"/>
      <c r="Y307" s="18"/>
      <c r="Z307" s="18"/>
      <c r="AA307" s="18"/>
      <c r="AB307" s="18"/>
      <c r="AC307" s="18"/>
      <c r="AD307" s="18"/>
      <c r="AE307" s="18"/>
      <c r="AF307" s="18"/>
      <c r="AG307" s="18"/>
      <c r="AH307" s="18"/>
      <c r="AI307" s="18"/>
      <c r="AJ307" s="18">
        <v>1</v>
      </c>
      <c r="AK307" s="18"/>
      <c r="AL307" s="18"/>
      <c r="AM307" s="18"/>
      <c r="AN307" s="18"/>
      <c r="AO307" s="18"/>
      <c r="AP307" s="18"/>
      <c r="AQ307" s="18"/>
      <c r="AR307" s="18"/>
      <c r="AS307" s="18"/>
      <c r="AT307" s="18"/>
      <c r="AU307" s="18"/>
      <c r="AV307" s="1189"/>
      <c r="AW307" s="1189"/>
    </row>
    <row r="308" spans="1:49" ht="12.75" customHeight="1" x14ac:dyDescent="0.2">
      <c r="A308" s="1174">
        <v>4</v>
      </c>
      <c r="B308" s="1177" t="s">
        <v>342</v>
      </c>
      <c r="C308" s="1177"/>
      <c r="D308" s="1177"/>
      <c r="E308" s="1178">
        <f>COUNTIF(H308:AU308,"x")*6</f>
        <v>24</v>
      </c>
      <c r="F308" s="1179">
        <f>(SUM(H309:AU309))*6</f>
        <v>30</v>
      </c>
      <c r="G308" s="1180">
        <f>F308/$F$318</f>
        <v>9.0909090909090905E-3</v>
      </c>
      <c r="H308" s="19"/>
      <c r="I308" s="19"/>
      <c r="J308" s="19"/>
      <c r="K308" s="19"/>
      <c r="L308" s="19"/>
      <c r="M308" s="19"/>
      <c r="N308" s="19"/>
      <c r="O308" s="19" t="s">
        <v>209</v>
      </c>
      <c r="P308" s="19"/>
      <c r="Q308" s="19"/>
      <c r="R308" s="19"/>
      <c r="S308" s="19"/>
      <c r="T308" s="19"/>
      <c r="U308" s="19"/>
      <c r="V308" s="19"/>
      <c r="W308" s="19"/>
      <c r="X308" s="19"/>
      <c r="Y308" s="19" t="s">
        <v>209</v>
      </c>
      <c r="Z308" s="19"/>
      <c r="AA308" s="19"/>
      <c r="AB308" s="19"/>
      <c r="AC308" s="19"/>
      <c r="AD308" s="19"/>
      <c r="AE308" s="19"/>
      <c r="AF308" s="19"/>
      <c r="AG308" s="19" t="s">
        <v>209</v>
      </c>
      <c r="AH308" s="19"/>
      <c r="AI308" s="19"/>
      <c r="AJ308" s="19"/>
      <c r="AK308" s="19"/>
      <c r="AL308" s="19"/>
      <c r="AM308" s="19"/>
      <c r="AN308" s="19"/>
      <c r="AO308" s="19"/>
      <c r="AP308" s="19"/>
      <c r="AQ308" s="19"/>
      <c r="AR308" s="19" t="s">
        <v>209</v>
      </c>
      <c r="AS308" s="19"/>
      <c r="AT308" s="19"/>
      <c r="AU308" s="19"/>
      <c r="AV308" s="1189"/>
      <c r="AW308" s="1189"/>
    </row>
    <row r="309" spans="1:49" ht="15" customHeight="1" x14ac:dyDescent="0.2">
      <c r="A309" s="1174"/>
      <c r="B309" s="1177"/>
      <c r="C309" s="1177"/>
      <c r="D309" s="1177"/>
      <c r="E309" s="1178"/>
      <c r="F309" s="1179"/>
      <c r="G309" s="1180"/>
      <c r="H309" s="18"/>
      <c r="I309" s="18"/>
      <c r="J309" s="18"/>
      <c r="K309" s="18"/>
      <c r="L309" s="18"/>
      <c r="M309" s="18"/>
      <c r="N309" s="18"/>
      <c r="O309" s="18">
        <v>1</v>
      </c>
      <c r="P309" s="18"/>
      <c r="Q309" s="18"/>
      <c r="R309" s="18"/>
      <c r="S309" s="18"/>
      <c r="T309" s="18"/>
      <c r="U309" s="18"/>
      <c r="V309" s="18"/>
      <c r="W309" s="18"/>
      <c r="X309" s="18"/>
      <c r="Y309" s="18">
        <v>1</v>
      </c>
      <c r="Z309" s="18"/>
      <c r="AA309" s="18"/>
      <c r="AB309" s="18"/>
      <c r="AC309" s="18"/>
      <c r="AD309" s="18"/>
      <c r="AE309" s="18"/>
      <c r="AF309" s="18"/>
      <c r="AG309" s="18">
        <v>2</v>
      </c>
      <c r="AH309" s="18"/>
      <c r="AI309" s="18"/>
      <c r="AJ309" s="18"/>
      <c r="AK309" s="18"/>
      <c r="AL309" s="18"/>
      <c r="AM309" s="18"/>
      <c r="AN309" s="18"/>
      <c r="AO309" s="18"/>
      <c r="AP309" s="18"/>
      <c r="AQ309" s="18"/>
      <c r="AR309" s="18">
        <v>1</v>
      </c>
      <c r="AS309" s="18"/>
      <c r="AT309" s="18"/>
      <c r="AU309" s="18"/>
      <c r="AV309" s="1189"/>
      <c r="AW309" s="1189"/>
    </row>
    <row r="310" spans="1:49" ht="12.75" customHeight="1" x14ac:dyDescent="0.2">
      <c r="A310" s="1174">
        <v>5</v>
      </c>
      <c r="B310" s="1177" t="s">
        <v>343</v>
      </c>
      <c r="C310" s="1177"/>
      <c r="D310" s="1177"/>
      <c r="E310" s="1178">
        <f>COUNTIF(H310:AU310,"x")*6</f>
        <v>96</v>
      </c>
      <c r="F310" s="1179">
        <f>(SUM(H311:AU311))*6</f>
        <v>486</v>
      </c>
      <c r="G310" s="1180">
        <f>F310/$F$318</f>
        <v>0.14727272727272728</v>
      </c>
      <c r="H310" s="19"/>
      <c r="I310" s="19"/>
      <c r="J310" s="19"/>
      <c r="K310" s="19"/>
      <c r="L310" s="19" t="s">
        <v>209</v>
      </c>
      <c r="M310" s="19"/>
      <c r="N310" s="19"/>
      <c r="O310" s="19" t="s">
        <v>209</v>
      </c>
      <c r="P310" s="19"/>
      <c r="Q310" s="19" t="s">
        <v>209</v>
      </c>
      <c r="R310" s="19"/>
      <c r="S310" s="19" t="s">
        <v>209</v>
      </c>
      <c r="T310" s="19" t="s">
        <v>209</v>
      </c>
      <c r="U310" s="19"/>
      <c r="V310" s="19" t="s">
        <v>209</v>
      </c>
      <c r="W310" s="19" t="s">
        <v>209</v>
      </c>
      <c r="X310" s="19" t="s">
        <v>209</v>
      </c>
      <c r="Y310" s="19"/>
      <c r="Z310" s="19" t="s">
        <v>209</v>
      </c>
      <c r="AA310" s="19"/>
      <c r="AB310" s="19"/>
      <c r="AC310" s="19"/>
      <c r="AD310" s="19"/>
      <c r="AE310" s="19"/>
      <c r="AF310" s="19" t="s">
        <v>209</v>
      </c>
      <c r="AG310" s="19" t="s">
        <v>209</v>
      </c>
      <c r="AH310" s="19"/>
      <c r="AI310" s="19"/>
      <c r="AJ310" s="19"/>
      <c r="AK310" s="19" t="s">
        <v>209</v>
      </c>
      <c r="AL310" s="19" t="s">
        <v>209</v>
      </c>
      <c r="AM310" s="19"/>
      <c r="AN310" s="19"/>
      <c r="AO310" s="19"/>
      <c r="AP310" s="19" t="s">
        <v>209</v>
      </c>
      <c r="AQ310" s="19" t="s">
        <v>209</v>
      </c>
      <c r="AR310" s="19"/>
      <c r="AS310" s="19"/>
      <c r="AT310" s="19"/>
      <c r="AU310" s="19" t="s">
        <v>209</v>
      </c>
      <c r="AV310" s="1189"/>
      <c r="AW310" s="1189"/>
    </row>
    <row r="311" spans="1:49" x14ac:dyDescent="0.2">
      <c r="A311" s="1174"/>
      <c r="B311" s="1177"/>
      <c r="C311" s="1177"/>
      <c r="D311" s="1177"/>
      <c r="E311" s="1178"/>
      <c r="F311" s="1179"/>
      <c r="G311" s="1180"/>
      <c r="H311" s="18"/>
      <c r="I311" s="18"/>
      <c r="J311" s="18"/>
      <c r="K311" s="18"/>
      <c r="L311" s="18">
        <v>3</v>
      </c>
      <c r="M311" s="18"/>
      <c r="N311" s="18"/>
      <c r="O311" s="18">
        <v>8</v>
      </c>
      <c r="P311" s="18"/>
      <c r="Q311" s="18">
        <v>8</v>
      </c>
      <c r="R311" s="18"/>
      <c r="S311" s="18">
        <v>3</v>
      </c>
      <c r="T311" s="18">
        <v>4</v>
      </c>
      <c r="U311" s="18"/>
      <c r="V311" s="18">
        <v>8</v>
      </c>
      <c r="W311" s="18">
        <v>3</v>
      </c>
      <c r="X311" s="18">
        <v>2</v>
      </c>
      <c r="Y311" s="18"/>
      <c r="Z311" s="18">
        <v>6</v>
      </c>
      <c r="AA311" s="18"/>
      <c r="AB311" s="18"/>
      <c r="AC311" s="18"/>
      <c r="AD311" s="18"/>
      <c r="AE311" s="18"/>
      <c r="AF311" s="18">
        <v>6</v>
      </c>
      <c r="AG311" s="18">
        <v>1</v>
      </c>
      <c r="AH311" s="18"/>
      <c r="AI311" s="18"/>
      <c r="AJ311" s="18"/>
      <c r="AK311" s="18">
        <v>7</v>
      </c>
      <c r="AL311" s="18">
        <v>3</v>
      </c>
      <c r="AM311" s="18"/>
      <c r="AN311" s="18"/>
      <c r="AO311" s="18"/>
      <c r="AP311" s="18">
        <v>8</v>
      </c>
      <c r="AQ311" s="18">
        <v>3</v>
      </c>
      <c r="AR311" s="18"/>
      <c r="AS311" s="18"/>
      <c r="AT311" s="18"/>
      <c r="AU311" s="18">
        <v>8</v>
      </c>
      <c r="AV311" s="1189"/>
      <c r="AW311" s="1189"/>
    </row>
    <row r="312" spans="1:49" ht="12.75" customHeight="1" x14ac:dyDescent="0.2">
      <c r="A312" s="1174">
        <v>6</v>
      </c>
      <c r="B312" s="1177" t="s">
        <v>344</v>
      </c>
      <c r="C312" s="1177"/>
      <c r="D312" s="1177"/>
      <c r="E312" s="1178">
        <f>COUNTIF(H312:AU312,"x")*6</f>
        <v>12</v>
      </c>
      <c r="F312" s="1179">
        <f>(SUM(H313:AU313))*6</f>
        <v>12</v>
      </c>
      <c r="G312" s="1180">
        <f>F312/$F$318</f>
        <v>3.6363636363636364E-3</v>
      </c>
      <c r="H312" s="19"/>
      <c r="I312" s="19"/>
      <c r="J312" s="19"/>
      <c r="K312" s="19"/>
      <c r="L312" s="19"/>
      <c r="M312" s="19"/>
      <c r="N312" s="19"/>
      <c r="O312" s="19"/>
      <c r="P312" s="19"/>
      <c r="Q312" s="19"/>
      <c r="R312" s="19"/>
      <c r="S312" s="19"/>
      <c r="T312" s="19" t="s">
        <v>209</v>
      </c>
      <c r="U312" s="19"/>
      <c r="V312" s="19"/>
      <c r="W312" s="19"/>
      <c r="X312" s="19"/>
      <c r="Y312" s="19"/>
      <c r="Z312" s="19"/>
      <c r="AA312" s="19"/>
      <c r="AB312" s="19"/>
      <c r="AC312" s="19"/>
      <c r="AD312" s="19"/>
      <c r="AE312" s="19"/>
      <c r="AF312" s="19"/>
      <c r="AG312" s="19"/>
      <c r="AH312" s="19"/>
      <c r="AI312" s="19"/>
      <c r="AJ312" s="19"/>
      <c r="AK312" s="19"/>
      <c r="AL312" s="19"/>
      <c r="AM312" s="19"/>
      <c r="AN312" s="19" t="s">
        <v>209</v>
      </c>
      <c r="AO312" s="19"/>
      <c r="AP312" s="19"/>
      <c r="AQ312" s="19"/>
      <c r="AR312" s="19"/>
      <c r="AS312" s="19"/>
      <c r="AT312" s="19"/>
      <c r="AU312" s="19"/>
      <c r="AV312" s="1189"/>
      <c r="AW312" s="1189"/>
    </row>
    <row r="313" spans="1:49" x14ac:dyDescent="0.2">
      <c r="A313" s="1174"/>
      <c r="B313" s="1177"/>
      <c r="C313" s="1177"/>
      <c r="D313" s="1177"/>
      <c r="E313" s="1178"/>
      <c r="F313" s="1179"/>
      <c r="G313" s="1180"/>
      <c r="H313" s="18"/>
      <c r="I313" s="18"/>
      <c r="J313" s="18"/>
      <c r="K313" s="18"/>
      <c r="L313" s="18"/>
      <c r="M313" s="18"/>
      <c r="N313" s="18"/>
      <c r="O313" s="18"/>
      <c r="P313" s="18"/>
      <c r="Q313" s="18"/>
      <c r="R313" s="18"/>
      <c r="S313" s="18"/>
      <c r="T313" s="18">
        <v>1</v>
      </c>
      <c r="U313" s="18"/>
      <c r="V313" s="18"/>
      <c r="W313" s="18"/>
      <c r="X313" s="18"/>
      <c r="Y313" s="18"/>
      <c r="Z313" s="18"/>
      <c r="AA313" s="18"/>
      <c r="AB313" s="18"/>
      <c r="AC313" s="18"/>
      <c r="AD313" s="18"/>
      <c r="AE313" s="18"/>
      <c r="AF313" s="18"/>
      <c r="AG313" s="18"/>
      <c r="AH313" s="18"/>
      <c r="AI313" s="18"/>
      <c r="AJ313" s="18"/>
      <c r="AK313" s="18"/>
      <c r="AL313" s="18"/>
      <c r="AM313" s="18"/>
      <c r="AN313" s="18">
        <v>1</v>
      </c>
      <c r="AO313" s="18"/>
      <c r="AP313" s="18"/>
      <c r="AQ313" s="18"/>
      <c r="AR313" s="18"/>
      <c r="AS313" s="18"/>
      <c r="AT313" s="18"/>
      <c r="AU313" s="18"/>
      <c r="AV313" s="1189"/>
      <c r="AW313" s="1189"/>
    </row>
    <row r="314" spans="1:49" ht="12.75" customHeight="1" x14ac:dyDescent="0.2">
      <c r="A314" s="1174">
        <v>7</v>
      </c>
      <c r="B314" s="1177" t="s">
        <v>345</v>
      </c>
      <c r="C314" s="1177"/>
      <c r="D314" s="1177"/>
      <c r="E314" s="1178">
        <f>COUNTIF(H314:AU314,"x")*6</f>
        <v>102</v>
      </c>
      <c r="F314" s="1179">
        <f>(SUM(H315:AU315))*6</f>
        <v>414</v>
      </c>
      <c r="G314" s="1180">
        <f>F314/$F$318</f>
        <v>0.12545454545454546</v>
      </c>
      <c r="H314" s="19" t="s">
        <v>209</v>
      </c>
      <c r="I314" s="19"/>
      <c r="J314" s="19" t="s">
        <v>209</v>
      </c>
      <c r="K314" s="19"/>
      <c r="L314" s="19" t="s">
        <v>209</v>
      </c>
      <c r="M314" s="19"/>
      <c r="N314" s="19" t="s">
        <v>209</v>
      </c>
      <c r="O314" s="19"/>
      <c r="P314" s="19" t="s">
        <v>209</v>
      </c>
      <c r="Q314" s="19"/>
      <c r="R314" s="19"/>
      <c r="S314" s="19" t="s">
        <v>209</v>
      </c>
      <c r="T314" s="19"/>
      <c r="U314" s="19" t="s">
        <v>209</v>
      </c>
      <c r="V314" s="19"/>
      <c r="W314" s="19"/>
      <c r="X314" s="19"/>
      <c r="Y314" s="19" t="s">
        <v>209</v>
      </c>
      <c r="Z314" s="19"/>
      <c r="AA314" s="19" t="s">
        <v>209</v>
      </c>
      <c r="AB314" s="19"/>
      <c r="AC314" s="19"/>
      <c r="AD314" s="19" t="s">
        <v>209</v>
      </c>
      <c r="AE314" s="19"/>
      <c r="AF314" s="19" t="s">
        <v>209</v>
      </c>
      <c r="AG314" s="19"/>
      <c r="AH314" s="19" t="s">
        <v>209</v>
      </c>
      <c r="AI314" s="19"/>
      <c r="AJ314" s="19"/>
      <c r="AK314" s="19" t="s">
        <v>209</v>
      </c>
      <c r="AL314" s="19" t="s">
        <v>209</v>
      </c>
      <c r="AM314" s="19" t="s">
        <v>209</v>
      </c>
      <c r="AN314" s="19"/>
      <c r="AO314" s="19" t="s">
        <v>209</v>
      </c>
      <c r="AP314" s="19"/>
      <c r="AQ314" s="19"/>
      <c r="AR314" s="19"/>
      <c r="AS314" s="19" t="s">
        <v>209</v>
      </c>
      <c r="AT314" s="19"/>
      <c r="AU314" s="19"/>
      <c r="AV314" s="1189"/>
      <c r="AW314" s="1189"/>
    </row>
    <row r="315" spans="1:49" ht="13.5" customHeight="1" x14ac:dyDescent="0.2">
      <c r="A315" s="1174"/>
      <c r="B315" s="1177"/>
      <c r="C315" s="1177"/>
      <c r="D315" s="1177"/>
      <c r="E315" s="1178"/>
      <c r="F315" s="1179"/>
      <c r="G315" s="1180"/>
      <c r="H315" s="18">
        <v>1</v>
      </c>
      <c r="I315" s="18"/>
      <c r="J315" s="18">
        <v>3</v>
      </c>
      <c r="K315" s="18"/>
      <c r="L315" s="18">
        <v>2</v>
      </c>
      <c r="M315" s="18"/>
      <c r="N315" s="18">
        <v>2</v>
      </c>
      <c r="O315" s="18"/>
      <c r="P315" s="18">
        <v>1</v>
      </c>
      <c r="Q315" s="18"/>
      <c r="R315" s="18"/>
      <c r="S315" s="18">
        <v>5</v>
      </c>
      <c r="T315" s="18"/>
      <c r="U315" s="18">
        <v>4</v>
      </c>
      <c r="V315" s="18"/>
      <c r="W315" s="18"/>
      <c r="X315" s="18"/>
      <c r="Y315" s="18">
        <v>3</v>
      </c>
      <c r="Z315" s="18"/>
      <c r="AA315" s="18">
        <v>1</v>
      </c>
      <c r="AB315" s="18"/>
      <c r="AC315" s="18"/>
      <c r="AD315" s="18">
        <v>4</v>
      </c>
      <c r="AE315" s="18"/>
      <c r="AF315" s="18">
        <v>3</v>
      </c>
      <c r="AG315" s="18"/>
      <c r="AH315" s="18">
        <v>4</v>
      </c>
      <c r="AI315" s="18"/>
      <c r="AJ315" s="18"/>
      <c r="AK315" s="18">
        <v>5</v>
      </c>
      <c r="AL315" s="18">
        <v>10</v>
      </c>
      <c r="AM315" s="18">
        <v>2</v>
      </c>
      <c r="AN315" s="18"/>
      <c r="AO315" s="18">
        <v>15</v>
      </c>
      <c r="AP315" s="18"/>
      <c r="AQ315" s="18"/>
      <c r="AR315" s="18"/>
      <c r="AS315" s="18">
        <v>4</v>
      </c>
      <c r="AT315" s="18"/>
      <c r="AU315" s="18"/>
      <c r="AV315" s="1189"/>
      <c r="AW315" s="1189"/>
    </row>
    <row r="316" spans="1:49" ht="12.75" customHeight="1" x14ac:dyDescent="0.2">
      <c r="A316" s="1174">
        <v>8</v>
      </c>
      <c r="B316" s="1177" t="s">
        <v>346</v>
      </c>
      <c r="C316" s="1177"/>
      <c r="D316" s="1177"/>
      <c r="E316" s="1178">
        <f>COUNTIF(H316:AU316,"x")*6</f>
        <v>240</v>
      </c>
      <c r="F316" s="1179">
        <f>(SUM(H317:AU317))*6</f>
        <v>1920</v>
      </c>
      <c r="G316" s="1180">
        <f>F316/$F$318</f>
        <v>0.58181818181818179</v>
      </c>
      <c r="H316" s="19" t="s">
        <v>209</v>
      </c>
      <c r="I316" s="19" t="s">
        <v>209</v>
      </c>
      <c r="J316" s="19" t="s">
        <v>209</v>
      </c>
      <c r="K316" s="19" t="s">
        <v>209</v>
      </c>
      <c r="L316" s="19" t="s">
        <v>209</v>
      </c>
      <c r="M316" s="19" t="s">
        <v>209</v>
      </c>
      <c r="N316" s="19" t="s">
        <v>209</v>
      </c>
      <c r="O316" s="19" t="s">
        <v>209</v>
      </c>
      <c r="P316" s="19" t="s">
        <v>209</v>
      </c>
      <c r="Q316" s="19" t="s">
        <v>209</v>
      </c>
      <c r="R316" s="19" t="s">
        <v>209</v>
      </c>
      <c r="S316" s="19" t="s">
        <v>209</v>
      </c>
      <c r="T316" s="19" t="s">
        <v>209</v>
      </c>
      <c r="U316" s="19" t="s">
        <v>209</v>
      </c>
      <c r="V316" s="19" t="s">
        <v>209</v>
      </c>
      <c r="W316" s="19" t="s">
        <v>209</v>
      </c>
      <c r="X316" s="19" t="s">
        <v>209</v>
      </c>
      <c r="Y316" s="19" t="s">
        <v>209</v>
      </c>
      <c r="Z316" s="19" t="s">
        <v>209</v>
      </c>
      <c r="AA316" s="19" t="s">
        <v>209</v>
      </c>
      <c r="AB316" s="19" t="s">
        <v>209</v>
      </c>
      <c r="AC316" s="19" t="s">
        <v>209</v>
      </c>
      <c r="AD316" s="19" t="s">
        <v>209</v>
      </c>
      <c r="AE316" s="19" t="s">
        <v>209</v>
      </c>
      <c r="AF316" s="19" t="s">
        <v>209</v>
      </c>
      <c r="AG316" s="19" t="s">
        <v>209</v>
      </c>
      <c r="AH316" s="19" t="s">
        <v>209</v>
      </c>
      <c r="AI316" s="19" t="s">
        <v>209</v>
      </c>
      <c r="AJ316" s="19" t="s">
        <v>209</v>
      </c>
      <c r="AK316" s="19" t="s">
        <v>209</v>
      </c>
      <c r="AL316" s="19" t="s">
        <v>209</v>
      </c>
      <c r="AM316" s="19" t="s">
        <v>209</v>
      </c>
      <c r="AN316" s="19" t="s">
        <v>209</v>
      </c>
      <c r="AO316" s="19" t="s">
        <v>209</v>
      </c>
      <c r="AP316" s="19" t="s">
        <v>209</v>
      </c>
      <c r="AQ316" s="19" t="s">
        <v>209</v>
      </c>
      <c r="AR316" s="19" t="s">
        <v>209</v>
      </c>
      <c r="AS316" s="19" t="s">
        <v>209</v>
      </c>
      <c r="AT316" s="19" t="s">
        <v>209</v>
      </c>
      <c r="AU316" s="19" t="s">
        <v>209</v>
      </c>
      <c r="AV316" s="1189"/>
      <c r="AW316" s="1189"/>
    </row>
    <row r="317" spans="1:49" x14ac:dyDescent="0.2">
      <c r="A317" s="1174"/>
      <c r="B317" s="1177"/>
      <c r="C317" s="1177"/>
      <c r="D317" s="1177"/>
      <c r="E317" s="1178"/>
      <c r="F317" s="1179"/>
      <c r="G317" s="1180"/>
      <c r="H317" s="18">
        <v>8</v>
      </c>
      <c r="I317" s="18">
        <v>8</v>
      </c>
      <c r="J317" s="18">
        <v>8</v>
      </c>
      <c r="K317" s="18">
        <v>8</v>
      </c>
      <c r="L317" s="18">
        <v>8</v>
      </c>
      <c r="M317" s="18">
        <v>8</v>
      </c>
      <c r="N317" s="18">
        <v>8</v>
      </c>
      <c r="O317" s="18">
        <v>8</v>
      </c>
      <c r="P317" s="18">
        <v>8</v>
      </c>
      <c r="Q317" s="18">
        <v>8</v>
      </c>
      <c r="R317" s="18">
        <v>8</v>
      </c>
      <c r="S317" s="18">
        <v>8</v>
      </c>
      <c r="T317" s="18">
        <v>8</v>
      </c>
      <c r="U317" s="18">
        <v>8</v>
      </c>
      <c r="V317" s="18">
        <v>8</v>
      </c>
      <c r="W317" s="18">
        <v>8</v>
      </c>
      <c r="X317" s="18">
        <v>8</v>
      </c>
      <c r="Y317" s="18">
        <v>8</v>
      </c>
      <c r="Z317" s="18">
        <v>8</v>
      </c>
      <c r="AA317" s="18">
        <v>8</v>
      </c>
      <c r="AB317" s="18">
        <v>8</v>
      </c>
      <c r="AC317" s="18">
        <v>8</v>
      </c>
      <c r="AD317" s="18">
        <v>8</v>
      </c>
      <c r="AE317" s="18">
        <v>8</v>
      </c>
      <c r="AF317" s="18">
        <v>8</v>
      </c>
      <c r="AG317" s="18">
        <v>8</v>
      </c>
      <c r="AH317" s="18">
        <v>8</v>
      </c>
      <c r="AI317" s="18">
        <v>8</v>
      </c>
      <c r="AJ317" s="18">
        <v>8</v>
      </c>
      <c r="AK317" s="18">
        <v>8</v>
      </c>
      <c r="AL317" s="18">
        <v>8</v>
      </c>
      <c r="AM317" s="18">
        <v>8</v>
      </c>
      <c r="AN317" s="18">
        <v>8</v>
      </c>
      <c r="AO317" s="18">
        <v>8</v>
      </c>
      <c r="AP317" s="18">
        <v>8</v>
      </c>
      <c r="AQ317" s="18">
        <v>8</v>
      </c>
      <c r="AR317" s="18">
        <v>8</v>
      </c>
      <c r="AS317" s="18">
        <v>8</v>
      </c>
      <c r="AT317" s="18">
        <v>8</v>
      </c>
      <c r="AU317" s="18">
        <v>8</v>
      </c>
      <c r="AV317" s="1189"/>
      <c r="AW317" s="1189"/>
    </row>
    <row r="318" spans="1:49" x14ac:dyDescent="0.2">
      <c r="A318" s="23"/>
      <c r="B318" s="1182" t="s">
        <v>226</v>
      </c>
      <c r="C318" s="1182"/>
      <c r="D318" s="1182"/>
      <c r="E318" s="20"/>
      <c r="F318" s="21">
        <f>SUM(F302:F317)</f>
        <v>3300</v>
      </c>
      <c r="G318" s="22">
        <f>SUM(G302:G317)</f>
        <v>1</v>
      </c>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row>
    <row r="319" spans="1:49" x14ac:dyDescent="0.2">
      <c r="A319" s="24"/>
      <c r="B319" s="1174" t="s">
        <v>132</v>
      </c>
      <c r="C319" s="1174"/>
      <c r="D319" s="1174"/>
      <c r="E319" s="1174"/>
      <c r="F319" s="1174"/>
      <c r="G319" s="1174"/>
      <c r="H319" s="1183">
        <f>SUM(H300:L318)</f>
        <v>53</v>
      </c>
      <c r="I319" s="1184"/>
      <c r="J319" s="1184"/>
      <c r="K319" s="1184"/>
      <c r="L319" s="1184"/>
      <c r="M319" s="1183">
        <f>SUM(M300:Q311)</f>
        <v>22</v>
      </c>
      <c r="N319" s="1184"/>
      <c r="O319" s="1184"/>
      <c r="P319" s="1184"/>
      <c r="Q319" s="1184"/>
      <c r="R319" s="1183">
        <f>SUM(R300:V311)</f>
        <v>23</v>
      </c>
      <c r="S319" s="1184"/>
      <c r="T319" s="1184"/>
      <c r="U319" s="1184"/>
      <c r="V319" s="1184"/>
      <c r="W319" s="1183">
        <f>SUM(W300:AA311)</f>
        <v>15</v>
      </c>
      <c r="X319" s="1184"/>
      <c r="Y319" s="1184"/>
      <c r="Z319" s="1184"/>
      <c r="AA319" s="1184"/>
      <c r="AB319" s="1183">
        <f>SUM(AB300:AF318)</f>
        <v>62</v>
      </c>
      <c r="AC319" s="1184"/>
      <c r="AD319" s="1184"/>
      <c r="AE319" s="1184"/>
      <c r="AF319" s="1184"/>
      <c r="AG319" s="1183">
        <f>SUM(AG300:AK318)</f>
        <v>73</v>
      </c>
      <c r="AH319" s="1184"/>
      <c r="AI319" s="1184"/>
      <c r="AJ319" s="1184"/>
      <c r="AK319" s="1184"/>
      <c r="AL319" s="1183">
        <f>SUM(AL300:AP311)</f>
        <v>27</v>
      </c>
      <c r="AM319" s="1184"/>
      <c r="AN319" s="1184"/>
      <c r="AO319" s="1184"/>
      <c r="AP319" s="1184"/>
      <c r="AQ319" s="1183">
        <f>SUM(AQ300:AU311)</f>
        <v>26</v>
      </c>
      <c r="AR319" s="1183"/>
      <c r="AS319" s="1183"/>
      <c r="AT319" s="1183"/>
      <c r="AU319" s="1183"/>
    </row>
    <row r="320" spans="1:49" x14ac:dyDescent="0.2">
      <c r="A320" s="24"/>
      <c r="B320" s="1174" t="s">
        <v>133</v>
      </c>
      <c r="C320" s="1174"/>
      <c r="D320" s="1174"/>
      <c r="E320" s="1174"/>
      <c r="F320" s="1174"/>
      <c r="G320" s="1174"/>
      <c r="H320" s="1176">
        <f>H319/F318</f>
        <v>1.606060606060606E-2</v>
      </c>
      <c r="I320" s="1176"/>
      <c r="J320" s="1176"/>
      <c r="K320" s="1176"/>
      <c r="L320" s="1176"/>
      <c r="M320" s="1176">
        <f>M319/F318</f>
        <v>6.6666666666666671E-3</v>
      </c>
      <c r="N320" s="1176"/>
      <c r="O320" s="1176"/>
      <c r="P320" s="1176"/>
      <c r="Q320" s="1176"/>
      <c r="R320" s="1176">
        <f>R319/F318</f>
        <v>6.9696969696969695E-3</v>
      </c>
      <c r="S320" s="1176"/>
      <c r="T320" s="1176"/>
      <c r="U320" s="1176"/>
      <c r="V320" s="1176"/>
      <c r="W320" s="1176">
        <f>W319/F318</f>
        <v>4.5454545454545452E-3</v>
      </c>
      <c r="X320" s="1176"/>
      <c r="Y320" s="1176"/>
      <c r="Z320" s="1176"/>
      <c r="AA320" s="1176"/>
      <c r="AB320" s="1176">
        <f>AB319/F318</f>
        <v>1.8787878787878787E-2</v>
      </c>
      <c r="AC320" s="1176"/>
      <c r="AD320" s="1176"/>
      <c r="AE320" s="1176"/>
      <c r="AF320" s="1176"/>
      <c r="AG320" s="1176">
        <f>AG319/F318</f>
        <v>2.2121212121212121E-2</v>
      </c>
      <c r="AH320" s="1176"/>
      <c r="AI320" s="1176"/>
      <c r="AJ320" s="1176"/>
      <c r="AK320" s="1176"/>
      <c r="AL320" s="1176">
        <f>AL319/F318</f>
        <v>8.1818181818181825E-3</v>
      </c>
      <c r="AM320" s="1176"/>
      <c r="AN320" s="1176"/>
      <c r="AO320" s="1176"/>
      <c r="AP320" s="1176"/>
      <c r="AQ320" s="1176">
        <f>AQ319/F318</f>
        <v>7.8787878787878792E-3</v>
      </c>
      <c r="AR320" s="1176"/>
      <c r="AS320" s="1176"/>
      <c r="AT320" s="1176"/>
      <c r="AU320" s="1176"/>
    </row>
    <row r="321" spans="1:49" x14ac:dyDescent="0.2">
      <c r="A321" s="24"/>
      <c r="B321" s="1174" t="s">
        <v>134</v>
      </c>
      <c r="C321" s="1174"/>
      <c r="D321" s="1174"/>
      <c r="E321" s="1174"/>
      <c r="F321" s="1174"/>
      <c r="G321" s="1174"/>
      <c r="H321" s="1175">
        <f>H319</f>
        <v>53</v>
      </c>
      <c r="I321" s="1175"/>
      <c r="J321" s="1175"/>
      <c r="K321" s="1175"/>
      <c r="L321" s="1175"/>
      <c r="M321" s="1175">
        <f>H321+M319</f>
        <v>75</v>
      </c>
      <c r="N321" s="1175"/>
      <c r="O321" s="1175"/>
      <c r="P321" s="1175"/>
      <c r="Q321" s="1175"/>
      <c r="R321" s="1175">
        <f>M321+R319</f>
        <v>98</v>
      </c>
      <c r="S321" s="1175"/>
      <c r="T321" s="1175"/>
      <c r="U321" s="1175"/>
      <c r="V321" s="1175"/>
      <c r="W321" s="1175">
        <f>R321+W319</f>
        <v>113</v>
      </c>
      <c r="X321" s="1175"/>
      <c r="Y321" s="1175"/>
      <c r="Z321" s="1175"/>
      <c r="AA321" s="1175"/>
      <c r="AB321" s="1175">
        <f>W321+AB319</f>
        <v>175</v>
      </c>
      <c r="AC321" s="1175"/>
      <c r="AD321" s="1175"/>
      <c r="AE321" s="1175"/>
      <c r="AF321" s="1175"/>
      <c r="AG321" s="1175">
        <f>AB321+AG319</f>
        <v>248</v>
      </c>
      <c r="AH321" s="1175"/>
      <c r="AI321" s="1175"/>
      <c r="AJ321" s="1175"/>
      <c r="AK321" s="1175"/>
      <c r="AL321" s="1175">
        <f>AG321+AL319</f>
        <v>275</v>
      </c>
      <c r="AM321" s="1175"/>
      <c r="AN321" s="1175"/>
      <c r="AO321" s="1175"/>
      <c r="AP321" s="1175"/>
      <c r="AQ321" s="1175">
        <f>AL321+AQ319</f>
        <v>301</v>
      </c>
      <c r="AR321" s="1175"/>
      <c r="AS321" s="1175"/>
      <c r="AT321" s="1175"/>
      <c r="AU321" s="1175"/>
    </row>
    <row r="322" spans="1:49" x14ac:dyDescent="0.2">
      <c r="A322" s="24"/>
      <c r="B322" s="1172" t="s">
        <v>135</v>
      </c>
      <c r="C322" s="1172"/>
      <c r="D322" s="1172"/>
      <c r="E322" s="1172"/>
      <c r="F322" s="1172"/>
      <c r="G322" s="1172"/>
      <c r="H322" s="1173">
        <f>H320</f>
        <v>1.606060606060606E-2</v>
      </c>
      <c r="I322" s="1173"/>
      <c r="J322" s="1173"/>
      <c r="K322" s="1173"/>
      <c r="L322" s="1173"/>
      <c r="M322" s="1173">
        <f>H322+M320</f>
        <v>2.2727272727272728E-2</v>
      </c>
      <c r="N322" s="1173"/>
      <c r="O322" s="1173"/>
      <c r="P322" s="1173"/>
      <c r="Q322" s="1173"/>
      <c r="R322" s="1173">
        <f>M322+R320</f>
        <v>2.9696969696969697E-2</v>
      </c>
      <c r="S322" s="1173"/>
      <c r="T322" s="1173"/>
      <c r="U322" s="1173"/>
      <c r="V322" s="1173"/>
      <c r="W322" s="1173">
        <f>R322+W320</f>
        <v>3.4242424242424241E-2</v>
      </c>
      <c r="X322" s="1173"/>
      <c r="Y322" s="1173"/>
      <c r="Z322" s="1173"/>
      <c r="AA322" s="1173"/>
      <c r="AB322" s="1173">
        <f>W322+AB320</f>
        <v>5.3030303030303025E-2</v>
      </c>
      <c r="AC322" s="1173"/>
      <c r="AD322" s="1173"/>
      <c r="AE322" s="1173"/>
      <c r="AF322" s="1173"/>
      <c r="AG322" s="1173">
        <f>AB322+AG320</f>
        <v>7.515151515151515E-2</v>
      </c>
      <c r="AH322" s="1173"/>
      <c r="AI322" s="1173"/>
      <c r="AJ322" s="1173"/>
      <c r="AK322" s="1173"/>
      <c r="AL322" s="1173">
        <f>AG322+AL320</f>
        <v>8.3333333333333329E-2</v>
      </c>
      <c r="AM322" s="1173"/>
      <c r="AN322" s="1173"/>
      <c r="AO322" s="1173"/>
      <c r="AP322" s="1173"/>
      <c r="AQ322" s="1173">
        <f>AL322+AQ320</f>
        <v>9.1212121212121203E-2</v>
      </c>
      <c r="AR322" s="1173"/>
      <c r="AS322" s="1173"/>
      <c r="AT322" s="1173"/>
      <c r="AU322" s="1173"/>
    </row>
    <row r="324" spans="1:49" x14ac:dyDescent="0.2">
      <c r="A324" s="1186"/>
      <c r="B324" s="1186"/>
      <c r="C324" s="1186"/>
      <c r="D324" s="1186"/>
      <c r="E324" s="1186"/>
      <c r="F324" s="1186"/>
      <c r="G324" s="1186"/>
      <c r="H324" s="1174" t="s">
        <v>122</v>
      </c>
      <c r="I324" s="1174"/>
      <c r="J324" s="1174"/>
      <c r="K324" s="1174"/>
      <c r="L324" s="1174"/>
      <c r="M324" s="1174"/>
      <c r="N324" s="1174"/>
      <c r="O324" s="1174"/>
      <c r="P324" s="1174"/>
      <c r="Q324" s="1174"/>
      <c r="R324" s="1174"/>
      <c r="S324" s="1174"/>
      <c r="T324" s="1174"/>
      <c r="U324" s="1174"/>
      <c r="V324" s="1174"/>
      <c r="W324" s="1174"/>
      <c r="X324" s="1174"/>
      <c r="Y324" s="1174"/>
      <c r="Z324" s="1174"/>
      <c r="AA324" s="1174"/>
      <c r="AB324" s="1174" t="s">
        <v>155</v>
      </c>
      <c r="AC324" s="1174"/>
      <c r="AD324" s="1174"/>
      <c r="AE324" s="1174"/>
      <c r="AF324" s="1174"/>
      <c r="AG324" s="1174"/>
      <c r="AH324" s="1174"/>
      <c r="AI324" s="1174"/>
      <c r="AJ324" s="1174"/>
      <c r="AK324" s="1174"/>
      <c r="AL324" s="1174"/>
      <c r="AM324" s="1174"/>
      <c r="AN324" s="1174"/>
      <c r="AO324" s="1174"/>
      <c r="AP324" s="1174"/>
      <c r="AQ324" s="1174"/>
      <c r="AR324" s="1174"/>
      <c r="AS324" s="1174"/>
      <c r="AT324" s="1174"/>
      <c r="AU324" s="1174"/>
      <c r="AV324" s="1174" t="s">
        <v>175</v>
      </c>
      <c r="AW324" s="1187" t="s">
        <v>123</v>
      </c>
    </row>
    <row r="325" spans="1:49" x14ac:dyDescent="0.2">
      <c r="A325" s="1186"/>
      <c r="B325" s="1186"/>
      <c r="C325" s="1186"/>
      <c r="D325" s="1186"/>
      <c r="E325" s="1186"/>
      <c r="F325" s="1186"/>
      <c r="G325" s="1186"/>
      <c r="H325" s="1175" t="s">
        <v>151</v>
      </c>
      <c r="I325" s="1175"/>
      <c r="J325" s="1175"/>
      <c r="K325" s="1175"/>
      <c r="L325" s="1175"/>
      <c r="M325" s="1175" t="s">
        <v>152</v>
      </c>
      <c r="N325" s="1175"/>
      <c r="O325" s="1175"/>
      <c r="P325" s="1175"/>
      <c r="Q325" s="1175"/>
      <c r="R325" s="1175" t="s">
        <v>153</v>
      </c>
      <c r="S325" s="1175"/>
      <c r="T325" s="1175"/>
      <c r="U325" s="1175"/>
      <c r="V325" s="1175"/>
      <c r="W325" s="1175" t="s">
        <v>154</v>
      </c>
      <c r="X325" s="1175"/>
      <c r="Y325" s="1175"/>
      <c r="Z325" s="1175"/>
      <c r="AA325" s="1175"/>
      <c r="AB325" s="1175" t="s">
        <v>151</v>
      </c>
      <c r="AC325" s="1175"/>
      <c r="AD325" s="1175"/>
      <c r="AE325" s="1175"/>
      <c r="AF325" s="1175"/>
      <c r="AG325" s="1175" t="s">
        <v>152</v>
      </c>
      <c r="AH325" s="1175"/>
      <c r="AI325" s="1175"/>
      <c r="AJ325" s="1175"/>
      <c r="AK325" s="1175"/>
      <c r="AL325" s="1175" t="s">
        <v>153</v>
      </c>
      <c r="AM325" s="1175"/>
      <c r="AN325" s="1175"/>
      <c r="AO325" s="1175"/>
      <c r="AP325" s="1175"/>
      <c r="AQ325" s="1175" t="s">
        <v>154</v>
      </c>
      <c r="AR325" s="1175"/>
      <c r="AS325" s="1175"/>
      <c r="AT325" s="1175"/>
      <c r="AU325" s="1175"/>
      <c r="AV325" s="1174"/>
      <c r="AW325" s="1187"/>
    </row>
    <row r="326" spans="1:49" x14ac:dyDescent="0.2">
      <c r="A326" s="1174" t="s">
        <v>1</v>
      </c>
      <c r="B326" s="1187" t="s">
        <v>124</v>
      </c>
      <c r="C326" s="1187"/>
      <c r="D326" s="1187"/>
      <c r="E326" s="1187" t="s">
        <v>206</v>
      </c>
      <c r="F326" s="1187" t="s">
        <v>207</v>
      </c>
      <c r="G326" s="1188" t="s">
        <v>125</v>
      </c>
      <c r="H326" s="13" t="s">
        <v>126</v>
      </c>
      <c r="I326" s="13" t="s">
        <v>127</v>
      </c>
      <c r="J326" s="13" t="s">
        <v>128</v>
      </c>
      <c r="K326" s="13" t="s">
        <v>129</v>
      </c>
      <c r="L326" s="13" t="s">
        <v>130</v>
      </c>
      <c r="M326" s="13" t="s">
        <v>126</v>
      </c>
      <c r="N326" s="13" t="s">
        <v>127</v>
      </c>
      <c r="O326" s="13" t="s">
        <v>128</v>
      </c>
      <c r="P326" s="13" t="s">
        <v>129</v>
      </c>
      <c r="Q326" s="13" t="s">
        <v>130</v>
      </c>
      <c r="R326" s="13" t="s">
        <v>126</v>
      </c>
      <c r="S326" s="13" t="s">
        <v>127</v>
      </c>
      <c r="T326" s="13" t="s">
        <v>128</v>
      </c>
      <c r="U326" s="13" t="s">
        <v>129</v>
      </c>
      <c r="V326" s="13" t="s">
        <v>130</v>
      </c>
      <c r="W326" s="13" t="s">
        <v>126</v>
      </c>
      <c r="X326" s="13" t="s">
        <v>127</v>
      </c>
      <c r="Y326" s="13" t="s">
        <v>128</v>
      </c>
      <c r="Z326" s="13" t="s">
        <v>129</v>
      </c>
      <c r="AA326" s="13" t="s">
        <v>130</v>
      </c>
      <c r="AB326" s="13" t="s">
        <v>126</v>
      </c>
      <c r="AC326" s="13" t="s">
        <v>127</v>
      </c>
      <c r="AD326" s="13" t="s">
        <v>128</v>
      </c>
      <c r="AE326" s="13" t="s">
        <v>129</v>
      </c>
      <c r="AF326" s="13" t="s">
        <v>130</v>
      </c>
      <c r="AG326" s="13" t="s">
        <v>126</v>
      </c>
      <c r="AH326" s="13" t="s">
        <v>127</v>
      </c>
      <c r="AI326" s="13" t="s">
        <v>128</v>
      </c>
      <c r="AJ326" s="13" t="s">
        <v>129</v>
      </c>
      <c r="AK326" s="13" t="s">
        <v>130</v>
      </c>
      <c r="AL326" s="13" t="s">
        <v>126</v>
      </c>
      <c r="AM326" s="13" t="s">
        <v>127</v>
      </c>
      <c r="AN326" s="13" t="s">
        <v>128</v>
      </c>
      <c r="AO326" s="13" t="s">
        <v>129</v>
      </c>
      <c r="AP326" s="13" t="s">
        <v>130</v>
      </c>
      <c r="AQ326" s="13" t="s">
        <v>126</v>
      </c>
      <c r="AR326" s="13" t="s">
        <v>127</v>
      </c>
      <c r="AS326" s="13" t="s">
        <v>128</v>
      </c>
      <c r="AT326" s="13" t="s">
        <v>129</v>
      </c>
      <c r="AU326" s="13" t="s">
        <v>130</v>
      </c>
      <c r="AV326" s="1174"/>
      <c r="AW326" s="1187"/>
    </row>
    <row r="327" spans="1:49" ht="45" customHeight="1" x14ac:dyDescent="0.2">
      <c r="A327" s="1174"/>
      <c r="B327" s="1187"/>
      <c r="C327" s="1187"/>
      <c r="D327" s="1187"/>
      <c r="E327" s="1187"/>
      <c r="F327" s="1187"/>
      <c r="G327" s="1188"/>
      <c r="H327" s="14"/>
      <c r="I327" s="15"/>
      <c r="J327" s="16"/>
      <c r="K327" s="15"/>
      <c r="L327" s="15"/>
      <c r="M327" s="14"/>
      <c r="N327" s="15"/>
      <c r="O327" s="16"/>
      <c r="P327" s="15"/>
      <c r="Q327" s="15"/>
      <c r="R327" s="14"/>
      <c r="S327" s="15"/>
      <c r="T327" s="16"/>
      <c r="U327" s="15"/>
      <c r="V327" s="15"/>
      <c r="W327" s="14"/>
      <c r="X327" s="15"/>
      <c r="Y327" s="16"/>
      <c r="Z327" s="15"/>
      <c r="AA327" s="15"/>
      <c r="AB327" s="14"/>
      <c r="AC327" s="15"/>
      <c r="AD327" s="16"/>
      <c r="AE327" s="15"/>
      <c r="AF327" s="15"/>
      <c r="AG327" s="14"/>
      <c r="AH327" s="15"/>
      <c r="AI327" s="16"/>
      <c r="AJ327" s="15"/>
      <c r="AK327" s="15"/>
      <c r="AL327" s="14"/>
      <c r="AM327" s="15"/>
      <c r="AN327" s="16"/>
      <c r="AO327" s="15"/>
      <c r="AP327" s="15"/>
      <c r="AQ327" s="14"/>
      <c r="AR327" s="15"/>
      <c r="AS327" s="16"/>
      <c r="AT327" s="15"/>
      <c r="AU327" s="15"/>
      <c r="AV327" s="1174"/>
      <c r="AW327" s="1187"/>
    </row>
    <row r="328" spans="1:49" ht="23.25" customHeight="1" x14ac:dyDescent="0.2">
      <c r="A328" s="1174">
        <v>1</v>
      </c>
      <c r="B328" s="1177" t="s">
        <v>347</v>
      </c>
      <c r="C328" s="1177"/>
      <c r="D328" s="1177"/>
      <c r="E328" s="1178">
        <f>COUNTIF(H328:AU328,"x")*6</f>
        <v>240</v>
      </c>
      <c r="F328" s="1179">
        <f>(SUM(H329:AU329))*6</f>
        <v>1920</v>
      </c>
      <c r="G328" s="1180">
        <f>F328/$F$338</f>
        <v>0.24691358024691357</v>
      </c>
      <c r="H328" s="19" t="s">
        <v>209</v>
      </c>
      <c r="I328" s="19" t="s">
        <v>209</v>
      </c>
      <c r="J328" s="19" t="s">
        <v>209</v>
      </c>
      <c r="K328" s="19" t="s">
        <v>209</v>
      </c>
      <c r="L328" s="19" t="s">
        <v>209</v>
      </c>
      <c r="M328" s="19" t="s">
        <v>209</v>
      </c>
      <c r="N328" s="19" t="s">
        <v>209</v>
      </c>
      <c r="O328" s="19" t="s">
        <v>209</v>
      </c>
      <c r="P328" s="19" t="s">
        <v>209</v>
      </c>
      <c r="Q328" s="19" t="s">
        <v>209</v>
      </c>
      <c r="R328" s="19" t="s">
        <v>209</v>
      </c>
      <c r="S328" s="19" t="s">
        <v>209</v>
      </c>
      <c r="T328" s="19" t="s">
        <v>209</v>
      </c>
      <c r="U328" s="19" t="s">
        <v>209</v>
      </c>
      <c r="V328" s="19" t="s">
        <v>209</v>
      </c>
      <c r="W328" s="19" t="s">
        <v>209</v>
      </c>
      <c r="X328" s="19" t="s">
        <v>209</v>
      </c>
      <c r="Y328" s="19" t="s">
        <v>209</v>
      </c>
      <c r="Z328" s="19" t="s">
        <v>209</v>
      </c>
      <c r="AA328" s="19" t="s">
        <v>209</v>
      </c>
      <c r="AB328" s="19" t="s">
        <v>209</v>
      </c>
      <c r="AC328" s="19" t="s">
        <v>209</v>
      </c>
      <c r="AD328" s="19" t="s">
        <v>209</v>
      </c>
      <c r="AE328" s="19" t="s">
        <v>209</v>
      </c>
      <c r="AF328" s="19" t="s">
        <v>209</v>
      </c>
      <c r="AG328" s="19" t="s">
        <v>209</v>
      </c>
      <c r="AH328" s="19" t="s">
        <v>209</v>
      </c>
      <c r="AI328" s="19" t="s">
        <v>209</v>
      </c>
      <c r="AJ328" s="19" t="s">
        <v>209</v>
      </c>
      <c r="AK328" s="19" t="s">
        <v>209</v>
      </c>
      <c r="AL328" s="19" t="s">
        <v>209</v>
      </c>
      <c r="AM328" s="19" t="s">
        <v>209</v>
      </c>
      <c r="AN328" s="19" t="s">
        <v>209</v>
      </c>
      <c r="AO328" s="19" t="s">
        <v>209</v>
      </c>
      <c r="AP328" s="19" t="s">
        <v>209</v>
      </c>
      <c r="AQ328" s="19" t="s">
        <v>209</v>
      </c>
      <c r="AR328" s="19" t="s">
        <v>209</v>
      </c>
      <c r="AS328" s="19" t="s">
        <v>209</v>
      </c>
      <c r="AT328" s="19" t="s">
        <v>209</v>
      </c>
      <c r="AU328" s="19" t="s">
        <v>209</v>
      </c>
      <c r="AV328" s="1189" t="s">
        <v>348</v>
      </c>
      <c r="AW328" s="1189" t="s">
        <v>349</v>
      </c>
    </row>
    <row r="329" spans="1:49" ht="38.25" customHeight="1" x14ac:dyDescent="0.2">
      <c r="A329" s="1174"/>
      <c r="B329" s="1177"/>
      <c r="C329" s="1177"/>
      <c r="D329" s="1177"/>
      <c r="E329" s="1178"/>
      <c r="F329" s="1179"/>
      <c r="G329" s="1180"/>
      <c r="H329" s="18">
        <v>8</v>
      </c>
      <c r="I329" s="18">
        <v>8</v>
      </c>
      <c r="J329" s="18">
        <v>8</v>
      </c>
      <c r="K329" s="18">
        <v>8</v>
      </c>
      <c r="L329" s="18">
        <v>8</v>
      </c>
      <c r="M329" s="18">
        <v>8</v>
      </c>
      <c r="N329" s="18">
        <v>8</v>
      </c>
      <c r="O329" s="18">
        <v>8</v>
      </c>
      <c r="P329" s="18">
        <v>8</v>
      </c>
      <c r="Q329" s="18">
        <v>8</v>
      </c>
      <c r="R329" s="18">
        <v>8</v>
      </c>
      <c r="S329" s="18">
        <v>8</v>
      </c>
      <c r="T329" s="18">
        <v>8</v>
      </c>
      <c r="U329" s="18">
        <v>8</v>
      </c>
      <c r="V329" s="18">
        <v>8</v>
      </c>
      <c r="W329" s="18">
        <v>8</v>
      </c>
      <c r="X329" s="18">
        <v>8</v>
      </c>
      <c r="Y329" s="18">
        <v>8</v>
      </c>
      <c r="Z329" s="18">
        <v>8</v>
      </c>
      <c r="AA329" s="18">
        <v>8</v>
      </c>
      <c r="AB329" s="18">
        <v>8</v>
      </c>
      <c r="AC329" s="18">
        <v>8</v>
      </c>
      <c r="AD329" s="18">
        <v>8</v>
      </c>
      <c r="AE329" s="18">
        <v>8</v>
      </c>
      <c r="AF329" s="18">
        <v>8</v>
      </c>
      <c r="AG329" s="18">
        <v>8</v>
      </c>
      <c r="AH329" s="18">
        <v>8</v>
      </c>
      <c r="AI329" s="18">
        <v>8</v>
      </c>
      <c r="AJ329" s="18">
        <v>8</v>
      </c>
      <c r="AK329" s="18">
        <v>8</v>
      </c>
      <c r="AL329" s="18">
        <v>8</v>
      </c>
      <c r="AM329" s="18">
        <v>8</v>
      </c>
      <c r="AN329" s="18">
        <v>8</v>
      </c>
      <c r="AO329" s="18">
        <v>8</v>
      </c>
      <c r="AP329" s="18">
        <v>8</v>
      </c>
      <c r="AQ329" s="18">
        <v>8</v>
      </c>
      <c r="AR329" s="18">
        <v>8</v>
      </c>
      <c r="AS329" s="18">
        <v>8</v>
      </c>
      <c r="AT329" s="18">
        <v>8</v>
      </c>
      <c r="AU329" s="18">
        <v>8</v>
      </c>
      <c r="AV329" s="1189"/>
      <c r="AW329" s="1189"/>
    </row>
    <row r="330" spans="1:49" ht="23.25" customHeight="1" x14ac:dyDescent="0.2">
      <c r="A330" s="1174">
        <v>2</v>
      </c>
      <c r="B330" s="1177" t="s">
        <v>350</v>
      </c>
      <c r="C330" s="1177"/>
      <c r="D330" s="1177"/>
      <c r="E330" s="1178">
        <f>COUNTIF(H330:AU330,"x")*6</f>
        <v>240</v>
      </c>
      <c r="F330" s="1179">
        <f>(SUM(H331:AU331))*6</f>
        <v>1920</v>
      </c>
      <c r="G330" s="1180">
        <f>F330/$F$338</f>
        <v>0.24691358024691357</v>
      </c>
      <c r="H330" s="19" t="s">
        <v>209</v>
      </c>
      <c r="I330" s="19" t="s">
        <v>209</v>
      </c>
      <c r="J330" s="19" t="s">
        <v>209</v>
      </c>
      <c r="K330" s="19" t="s">
        <v>209</v>
      </c>
      <c r="L330" s="19" t="s">
        <v>209</v>
      </c>
      <c r="M330" s="19" t="s">
        <v>209</v>
      </c>
      <c r="N330" s="19" t="s">
        <v>209</v>
      </c>
      <c r="O330" s="19" t="s">
        <v>209</v>
      </c>
      <c r="P330" s="19" t="s">
        <v>209</v>
      </c>
      <c r="Q330" s="19" t="s">
        <v>209</v>
      </c>
      <c r="R330" s="19" t="s">
        <v>209</v>
      </c>
      <c r="S330" s="19" t="s">
        <v>209</v>
      </c>
      <c r="T330" s="19" t="s">
        <v>209</v>
      </c>
      <c r="U330" s="19" t="s">
        <v>209</v>
      </c>
      <c r="V330" s="19" t="s">
        <v>209</v>
      </c>
      <c r="W330" s="19" t="s">
        <v>209</v>
      </c>
      <c r="X330" s="19" t="s">
        <v>209</v>
      </c>
      <c r="Y330" s="19" t="s">
        <v>209</v>
      </c>
      <c r="Z330" s="19" t="s">
        <v>209</v>
      </c>
      <c r="AA330" s="19" t="s">
        <v>209</v>
      </c>
      <c r="AB330" s="19" t="s">
        <v>209</v>
      </c>
      <c r="AC330" s="19" t="s">
        <v>209</v>
      </c>
      <c r="AD330" s="19" t="s">
        <v>209</v>
      </c>
      <c r="AE330" s="19" t="s">
        <v>209</v>
      </c>
      <c r="AF330" s="19" t="s">
        <v>209</v>
      </c>
      <c r="AG330" s="19" t="s">
        <v>209</v>
      </c>
      <c r="AH330" s="19" t="s">
        <v>209</v>
      </c>
      <c r="AI330" s="19" t="s">
        <v>209</v>
      </c>
      <c r="AJ330" s="19" t="s">
        <v>209</v>
      </c>
      <c r="AK330" s="19" t="s">
        <v>209</v>
      </c>
      <c r="AL330" s="19" t="s">
        <v>209</v>
      </c>
      <c r="AM330" s="19" t="s">
        <v>209</v>
      </c>
      <c r="AN330" s="19" t="s">
        <v>209</v>
      </c>
      <c r="AO330" s="19" t="s">
        <v>209</v>
      </c>
      <c r="AP330" s="19" t="s">
        <v>209</v>
      </c>
      <c r="AQ330" s="19" t="s">
        <v>209</v>
      </c>
      <c r="AR330" s="19" t="s">
        <v>209</v>
      </c>
      <c r="AS330" s="19" t="s">
        <v>209</v>
      </c>
      <c r="AT330" s="19" t="s">
        <v>209</v>
      </c>
      <c r="AU330" s="19" t="s">
        <v>209</v>
      </c>
      <c r="AV330" s="1189" t="s">
        <v>351</v>
      </c>
      <c r="AW330" s="1189" t="s">
        <v>352</v>
      </c>
    </row>
    <row r="331" spans="1:49" ht="63" customHeight="1" x14ac:dyDescent="0.2">
      <c r="A331" s="1174"/>
      <c r="B331" s="1177"/>
      <c r="C331" s="1177"/>
      <c r="D331" s="1177"/>
      <c r="E331" s="1178"/>
      <c r="F331" s="1179"/>
      <c r="G331" s="1180"/>
      <c r="H331" s="18">
        <v>8</v>
      </c>
      <c r="I331" s="18">
        <v>8</v>
      </c>
      <c r="J331" s="18">
        <v>8</v>
      </c>
      <c r="K331" s="18">
        <v>8</v>
      </c>
      <c r="L331" s="18">
        <v>8</v>
      </c>
      <c r="M331" s="18">
        <v>8</v>
      </c>
      <c r="N331" s="18">
        <v>8</v>
      </c>
      <c r="O331" s="18">
        <v>8</v>
      </c>
      <c r="P331" s="18">
        <v>8</v>
      </c>
      <c r="Q331" s="18">
        <v>8</v>
      </c>
      <c r="R331" s="18">
        <v>8</v>
      </c>
      <c r="S331" s="18">
        <v>8</v>
      </c>
      <c r="T331" s="18">
        <v>8</v>
      </c>
      <c r="U331" s="18">
        <v>8</v>
      </c>
      <c r="V331" s="18">
        <v>8</v>
      </c>
      <c r="W331" s="18">
        <v>8</v>
      </c>
      <c r="X331" s="18">
        <v>8</v>
      </c>
      <c r="Y331" s="18">
        <v>8</v>
      </c>
      <c r="Z331" s="18">
        <v>8</v>
      </c>
      <c r="AA331" s="18">
        <v>8</v>
      </c>
      <c r="AB331" s="18">
        <v>8</v>
      </c>
      <c r="AC331" s="18">
        <v>8</v>
      </c>
      <c r="AD331" s="18">
        <v>8</v>
      </c>
      <c r="AE331" s="18">
        <v>8</v>
      </c>
      <c r="AF331" s="18">
        <v>8</v>
      </c>
      <c r="AG331" s="18">
        <v>8</v>
      </c>
      <c r="AH331" s="18">
        <v>8</v>
      </c>
      <c r="AI331" s="18">
        <v>8</v>
      </c>
      <c r="AJ331" s="18">
        <v>8</v>
      </c>
      <c r="AK331" s="18">
        <v>8</v>
      </c>
      <c r="AL331" s="18">
        <v>8</v>
      </c>
      <c r="AM331" s="18">
        <v>8</v>
      </c>
      <c r="AN331" s="18">
        <v>8</v>
      </c>
      <c r="AO331" s="18">
        <v>8</v>
      </c>
      <c r="AP331" s="18">
        <v>8</v>
      </c>
      <c r="AQ331" s="18">
        <v>8</v>
      </c>
      <c r="AR331" s="18">
        <v>8</v>
      </c>
      <c r="AS331" s="18">
        <v>8</v>
      </c>
      <c r="AT331" s="18">
        <v>8</v>
      </c>
      <c r="AU331" s="18">
        <v>8</v>
      </c>
      <c r="AV331" s="1189" t="s">
        <v>353</v>
      </c>
      <c r="AW331" s="1189" t="s">
        <v>352</v>
      </c>
    </row>
    <row r="332" spans="1:49" ht="23.25" customHeight="1" x14ac:dyDescent="0.2">
      <c r="A332" s="1174">
        <v>3</v>
      </c>
      <c r="B332" s="1177" t="s">
        <v>354</v>
      </c>
      <c r="C332" s="1177"/>
      <c r="D332" s="1177"/>
      <c r="E332" s="1178">
        <f>COUNTIF(H332:AU332,"x")*6</f>
        <v>48</v>
      </c>
      <c r="F332" s="1179">
        <f>(SUM(H333:AU333))*6</f>
        <v>96</v>
      </c>
      <c r="G332" s="1180">
        <f>F332/$F$338</f>
        <v>1.2345679012345678E-2</v>
      </c>
      <c r="H332" s="19"/>
      <c r="I332" s="19"/>
      <c r="J332" s="19"/>
      <c r="K332" s="19"/>
      <c r="L332" s="19" t="s">
        <v>209</v>
      </c>
      <c r="M332" s="19"/>
      <c r="N332" s="19"/>
      <c r="O332" s="19"/>
      <c r="P332" s="19"/>
      <c r="Q332" s="19" t="s">
        <v>209</v>
      </c>
      <c r="R332" s="19"/>
      <c r="S332" s="19"/>
      <c r="T332" s="19"/>
      <c r="U332" s="19"/>
      <c r="V332" s="19" t="s">
        <v>209</v>
      </c>
      <c r="W332" s="19"/>
      <c r="X332" s="19"/>
      <c r="Y332" s="19"/>
      <c r="Z332" s="19"/>
      <c r="AA332" s="19" t="s">
        <v>209</v>
      </c>
      <c r="AB332" s="19"/>
      <c r="AC332" s="19"/>
      <c r="AD332" s="19"/>
      <c r="AE332" s="19"/>
      <c r="AF332" s="19" t="s">
        <v>209</v>
      </c>
      <c r="AG332" s="19"/>
      <c r="AH332" s="19"/>
      <c r="AI332" s="19"/>
      <c r="AJ332" s="19"/>
      <c r="AK332" s="19" t="s">
        <v>209</v>
      </c>
      <c r="AL332" s="19"/>
      <c r="AM332" s="19"/>
      <c r="AN332" s="19"/>
      <c r="AO332" s="19"/>
      <c r="AP332" s="19" t="s">
        <v>209</v>
      </c>
      <c r="AQ332" s="19"/>
      <c r="AR332" s="19"/>
      <c r="AS332" s="19"/>
      <c r="AT332" s="19"/>
      <c r="AU332" s="19" t="s">
        <v>209</v>
      </c>
      <c r="AV332" s="1189" t="s">
        <v>348</v>
      </c>
      <c r="AW332" s="1189" t="s">
        <v>355</v>
      </c>
    </row>
    <row r="333" spans="1:49" ht="42.75" customHeight="1" x14ac:dyDescent="0.2">
      <c r="A333" s="1174"/>
      <c r="B333" s="1177"/>
      <c r="C333" s="1177"/>
      <c r="D333" s="1177"/>
      <c r="E333" s="1178"/>
      <c r="F333" s="1179"/>
      <c r="G333" s="1180"/>
      <c r="H333" s="18"/>
      <c r="I333" s="18"/>
      <c r="J333" s="18"/>
      <c r="K333" s="18"/>
      <c r="L333" s="18">
        <v>2</v>
      </c>
      <c r="M333" s="18"/>
      <c r="N333" s="18"/>
      <c r="O333" s="18"/>
      <c r="P333" s="18"/>
      <c r="Q333" s="18">
        <v>2</v>
      </c>
      <c r="R333" s="18"/>
      <c r="S333" s="18"/>
      <c r="T333" s="18"/>
      <c r="U333" s="18"/>
      <c r="V333" s="18">
        <v>2</v>
      </c>
      <c r="W333" s="18"/>
      <c r="X333" s="18"/>
      <c r="Y333" s="18"/>
      <c r="Z333" s="18"/>
      <c r="AA333" s="18">
        <v>2</v>
      </c>
      <c r="AB333" s="18"/>
      <c r="AC333" s="18"/>
      <c r="AD333" s="18"/>
      <c r="AE333" s="18"/>
      <c r="AF333" s="18">
        <v>2</v>
      </c>
      <c r="AG333" s="18"/>
      <c r="AH333" s="18"/>
      <c r="AI333" s="18"/>
      <c r="AJ333" s="18"/>
      <c r="AK333" s="18">
        <v>2</v>
      </c>
      <c r="AL333" s="18"/>
      <c r="AM333" s="18"/>
      <c r="AN333" s="18"/>
      <c r="AO333" s="18"/>
      <c r="AP333" s="18">
        <v>2</v>
      </c>
      <c r="AQ333" s="18"/>
      <c r="AR333" s="18"/>
      <c r="AS333" s="18"/>
      <c r="AT333" s="18"/>
      <c r="AU333" s="18">
        <v>2</v>
      </c>
      <c r="AV333" s="1189" t="s">
        <v>356</v>
      </c>
      <c r="AW333" s="1189" t="s">
        <v>355</v>
      </c>
    </row>
    <row r="334" spans="1:49" ht="23.25" customHeight="1" x14ac:dyDescent="0.2">
      <c r="A334" s="1174">
        <v>4</v>
      </c>
      <c r="B334" s="1177" t="s">
        <v>357</v>
      </c>
      <c r="C334" s="1177"/>
      <c r="D334" s="1177"/>
      <c r="E334" s="1178">
        <f>COUNTIF(H334:AU334,"x")*6</f>
        <v>240</v>
      </c>
      <c r="F334" s="1179">
        <f>(SUM(H335:AU335))*6</f>
        <v>1920</v>
      </c>
      <c r="G334" s="1180">
        <f>F334/$F$338</f>
        <v>0.24691358024691357</v>
      </c>
      <c r="H334" s="19" t="s">
        <v>209</v>
      </c>
      <c r="I334" s="19" t="s">
        <v>209</v>
      </c>
      <c r="J334" s="19" t="s">
        <v>209</v>
      </c>
      <c r="K334" s="19" t="s">
        <v>209</v>
      </c>
      <c r="L334" s="19" t="s">
        <v>209</v>
      </c>
      <c r="M334" s="19" t="s">
        <v>209</v>
      </c>
      <c r="N334" s="19" t="s">
        <v>209</v>
      </c>
      <c r="O334" s="19" t="s">
        <v>209</v>
      </c>
      <c r="P334" s="19" t="s">
        <v>209</v>
      </c>
      <c r="Q334" s="19" t="s">
        <v>209</v>
      </c>
      <c r="R334" s="19" t="s">
        <v>209</v>
      </c>
      <c r="S334" s="19" t="s">
        <v>209</v>
      </c>
      <c r="T334" s="19" t="s">
        <v>209</v>
      </c>
      <c r="U334" s="19" t="s">
        <v>209</v>
      </c>
      <c r="V334" s="19" t="s">
        <v>209</v>
      </c>
      <c r="W334" s="19" t="s">
        <v>209</v>
      </c>
      <c r="X334" s="19" t="s">
        <v>209</v>
      </c>
      <c r="Y334" s="19" t="s">
        <v>209</v>
      </c>
      <c r="Z334" s="19" t="s">
        <v>209</v>
      </c>
      <c r="AA334" s="19" t="s">
        <v>209</v>
      </c>
      <c r="AB334" s="19" t="s">
        <v>209</v>
      </c>
      <c r="AC334" s="19" t="s">
        <v>209</v>
      </c>
      <c r="AD334" s="19" t="s">
        <v>209</v>
      </c>
      <c r="AE334" s="19" t="s">
        <v>209</v>
      </c>
      <c r="AF334" s="19" t="s">
        <v>209</v>
      </c>
      <c r="AG334" s="19" t="s">
        <v>209</v>
      </c>
      <c r="AH334" s="19" t="s">
        <v>209</v>
      </c>
      <c r="AI334" s="19" t="s">
        <v>209</v>
      </c>
      <c r="AJ334" s="19" t="s">
        <v>209</v>
      </c>
      <c r="AK334" s="19" t="s">
        <v>209</v>
      </c>
      <c r="AL334" s="19" t="s">
        <v>209</v>
      </c>
      <c r="AM334" s="19" t="s">
        <v>209</v>
      </c>
      <c r="AN334" s="19" t="s">
        <v>209</v>
      </c>
      <c r="AO334" s="19" t="s">
        <v>209</v>
      </c>
      <c r="AP334" s="19" t="s">
        <v>209</v>
      </c>
      <c r="AQ334" s="19" t="s">
        <v>209</v>
      </c>
      <c r="AR334" s="19" t="s">
        <v>209</v>
      </c>
      <c r="AS334" s="19" t="s">
        <v>209</v>
      </c>
      <c r="AT334" s="19" t="s">
        <v>209</v>
      </c>
      <c r="AU334" s="19" t="s">
        <v>209</v>
      </c>
      <c r="AV334" s="1189" t="s">
        <v>358</v>
      </c>
      <c r="AW334" s="1189" t="s">
        <v>359</v>
      </c>
    </row>
    <row r="335" spans="1:49" ht="38.25" customHeight="1" x14ac:dyDescent="0.2">
      <c r="A335" s="1174"/>
      <c r="B335" s="1177"/>
      <c r="C335" s="1177"/>
      <c r="D335" s="1177"/>
      <c r="E335" s="1178"/>
      <c r="F335" s="1179"/>
      <c r="G335" s="1180"/>
      <c r="H335" s="18">
        <v>8</v>
      </c>
      <c r="I335" s="18">
        <v>8</v>
      </c>
      <c r="J335" s="18">
        <v>8</v>
      </c>
      <c r="K335" s="18">
        <v>8</v>
      </c>
      <c r="L335" s="18">
        <v>8</v>
      </c>
      <c r="M335" s="18">
        <v>8</v>
      </c>
      <c r="N335" s="18">
        <v>8</v>
      </c>
      <c r="O335" s="18">
        <v>8</v>
      </c>
      <c r="P335" s="18">
        <v>8</v>
      </c>
      <c r="Q335" s="18">
        <v>8</v>
      </c>
      <c r="R335" s="18">
        <v>8</v>
      </c>
      <c r="S335" s="18">
        <v>8</v>
      </c>
      <c r="T335" s="18">
        <v>8</v>
      </c>
      <c r="U335" s="18">
        <v>8</v>
      </c>
      <c r="V335" s="18">
        <v>8</v>
      </c>
      <c r="W335" s="18">
        <v>8</v>
      </c>
      <c r="X335" s="18">
        <v>8</v>
      </c>
      <c r="Y335" s="18">
        <v>8</v>
      </c>
      <c r="Z335" s="18">
        <v>8</v>
      </c>
      <c r="AA335" s="18">
        <v>8</v>
      </c>
      <c r="AB335" s="18">
        <v>8</v>
      </c>
      <c r="AC335" s="18">
        <v>8</v>
      </c>
      <c r="AD335" s="18">
        <v>8</v>
      </c>
      <c r="AE335" s="18">
        <v>8</v>
      </c>
      <c r="AF335" s="18">
        <v>8</v>
      </c>
      <c r="AG335" s="18">
        <v>8</v>
      </c>
      <c r="AH335" s="18">
        <v>8</v>
      </c>
      <c r="AI335" s="18">
        <v>8</v>
      </c>
      <c r="AJ335" s="18">
        <v>8</v>
      </c>
      <c r="AK335" s="18">
        <v>8</v>
      </c>
      <c r="AL335" s="18">
        <v>8</v>
      </c>
      <c r="AM335" s="18">
        <v>8</v>
      </c>
      <c r="AN335" s="18">
        <v>8</v>
      </c>
      <c r="AO335" s="18">
        <v>8</v>
      </c>
      <c r="AP335" s="18">
        <v>8</v>
      </c>
      <c r="AQ335" s="18">
        <v>8</v>
      </c>
      <c r="AR335" s="18">
        <v>8</v>
      </c>
      <c r="AS335" s="18">
        <v>8</v>
      </c>
      <c r="AT335" s="18">
        <v>8</v>
      </c>
      <c r="AU335" s="18">
        <v>8</v>
      </c>
      <c r="AV335" s="1189" t="s">
        <v>360</v>
      </c>
      <c r="AW335" s="1189" t="s">
        <v>359</v>
      </c>
    </row>
    <row r="336" spans="1:49" ht="23.25" customHeight="1" x14ac:dyDescent="0.2">
      <c r="A336" s="1174">
        <v>5</v>
      </c>
      <c r="B336" s="1177" t="s">
        <v>361</v>
      </c>
      <c r="C336" s="1177"/>
      <c r="D336" s="1177"/>
      <c r="E336" s="1178">
        <f>COUNTIF(H336:AU336,"x")*6</f>
        <v>240</v>
      </c>
      <c r="F336" s="1179">
        <f>(SUM(H337:AU337))*6</f>
        <v>1920</v>
      </c>
      <c r="G336" s="1180">
        <f>F336/$F$338</f>
        <v>0.24691358024691357</v>
      </c>
      <c r="H336" s="19" t="s">
        <v>209</v>
      </c>
      <c r="I336" s="19" t="s">
        <v>209</v>
      </c>
      <c r="J336" s="19" t="s">
        <v>209</v>
      </c>
      <c r="K336" s="19" t="s">
        <v>209</v>
      </c>
      <c r="L336" s="19" t="s">
        <v>209</v>
      </c>
      <c r="M336" s="19" t="s">
        <v>209</v>
      </c>
      <c r="N336" s="19" t="s">
        <v>209</v>
      </c>
      <c r="O336" s="19" t="s">
        <v>209</v>
      </c>
      <c r="P336" s="19" t="s">
        <v>209</v>
      </c>
      <c r="Q336" s="19" t="s">
        <v>209</v>
      </c>
      <c r="R336" s="19" t="s">
        <v>209</v>
      </c>
      <c r="S336" s="19" t="s">
        <v>209</v>
      </c>
      <c r="T336" s="19" t="s">
        <v>209</v>
      </c>
      <c r="U336" s="19" t="s">
        <v>209</v>
      </c>
      <c r="V336" s="19" t="s">
        <v>209</v>
      </c>
      <c r="W336" s="19" t="s">
        <v>209</v>
      </c>
      <c r="X336" s="19" t="s">
        <v>209</v>
      </c>
      <c r="Y336" s="19" t="s">
        <v>209</v>
      </c>
      <c r="Z336" s="19" t="s">
        <v>209</v>
      </c>
      <c r="AA336" s="19" t="s">
        <v>209</v>
      </c>
      <c r="AB336" s="19" t="s">
        <v>209</v>
      </c>
      <c r="AC336" s="19" t="s">
        <v>209</v>
      </c>
      <c r="AD336" s="19" t="s">
        <v>209</v>
      </c>
      <c r="AE336" s="19" t="s">
        <v>209</v>
      </c>
      <c r="AF336" s="19" t="s">
        <v>209</v>
      </c>
      <c r="AG336" s="19" t="s">
        <v>209</v>
      </c>
      <c r="AH336" s="19" t="s">
        <v>209</v>
      </c>
      <c r="AI336" s="19" t="s">
        <v>209</v>
      </c>
      <c r="AJ336" s="19" t="s">
        <v>209</v>
      </c>
      <c r="AK336" s="19" t="s">
        <v>209</v>
      </c>
      <c r="AL336" s="19" t="s">
        <v>209</v>
      </c>
      <c r="AM336" s="19" t="s">
        <v>209</v>
      </c>
      <c r="AN336" s="19" t="s">
        <v>209</v>
      </c>
      <c r="AO336" s="19" t="s">
        <v>209</v>
      </c>
      <c r="AP336" s="19" t="s">
        <v>209</v>
      </c>
      <c r="AQ336" s="19" t="s">
        <v>209</v>
      </c>
      <c r="AR336" s="19" t="s">
        <v>209</v>
      </c>
      <c r="AS336" s="19" t="s">
        <v>209</v>
      </c>
      <c r="AT336" s="19" t="s">
        <v>209</v>
      </c>
      <c r="AU336" s="19" t="s">
        <v>209</v>
      </c>
      <c r="AV336" s="1189" t="s">
        <v>362</v>
      </c>
      <c r="AW336" s="1189" t="s">
        <v>363</v>
      </c>
    </row>
    <row r="337" spans="1:49" ht="47.25" customHeight="1" x14ac:dyDescent="0.2">
      <c r="A337" s="1174"/>
      <c r="B337" s="1177"/>
      <c r="C337" s="1177"/>
      <c r="D337" s="1177"/>
      <c r="E337" s="1178"/>
      <c r="F337" s="1179"/>
      <c r="G337" s="1180"/>
      <c r="H337" s="18">
        <v>8</v>
      </c>
      <c r="I337" s="18">
        <v>8</v>
      </c>
      <c r="J337" s="18">
        <v>8</v>
      </c>
      <c r="K337" s="18">
        <v>8</v>
      </c>
      <c r="L337" s="18">
        <v>8</v>
      </c>
      <c r="M337" s="18">
        <v>8</v>
      </c>
      <c r="N337" s="18">
        <v>8</v>
      </c>
      <c r="O337" s="18">
        <v>8</v>
      </c>
      <c r="P337" s="18">
        <v>8</v>
      </c>
      <c r="Q337" s="18">
        <v>8</v>
      </c>
      <c r="R337" s="18">
        <v>8</v>
      </c>
      <c r="S337" s="18">
        <v>8</v>
      </c>
      <c r="T337" s="18">
        <v>8</v>
      </c>
      <c r="U337" s="18">
        <v>8</v>
      </c>
      <c r="V337" s="18">
        <v>8</v>
      </c>
      <c r="W337" s="18">
        <v>8</v>
      </c>
      <c r="X337" s="18">
        <v>8</v>
      </c>
      <c r="Y337" s="18">
        <v>8</v>
      </c>
      <c r="Z337" s="18">
        <v>8</v>
      </c>
      <c r="AA337" s="18">
        <v>8</v>
      </c>
      <c r="AB337" s="18">
        <v>8</v>
      </c>
      <c r="AC337" s="18">
        <v>8</v>
      </c>
      <c r="AD337" s="18">
        <v>8</v>
      </c>
      <c r="AE337" s="18">
        <v>8</v>
      </c>
      <c r="AF337" s="18">
        <v>8</v>
      </c>
      <c r="AG337" s="18">
        <v>8</v>
      </c>
      <c r="AH337" s="18">
        <v>8</v>
      </c>
      <c r="AI337" s="18">
        <v>8</v>
      </c>
      <c r="AJ337" s="18">
        <v>8</v>
      </c>
      <c r="AK337" s="18">
        <v>8</v>
      </c>
      <c r="AL337" s="18">
        <v>8</v>
      </c>
      <c r="AM337" s="18">
        <v>8</v>
      </c>
      <c r="AN337" s="18">
        <v>8</v>
      </c>
      <c r="AO337" s="18">
        <v>8</v>
      </c>
      <c r="AP337" s="18">
        <v>8</v>
      </c>
      <c r="AQ337" s="18">
        <v>8</v>
      </c>
      <c r="AR337" s="18">
        <v>8</v>
      </c>
      <c r="AS337" s="18">
        <v>8</v>
      </c>
      <c r="AT337" s="18">
        <v>8</v>
      </c>
      <c r="AU337" s="18">
        <v>8</v>
      </c>
      <c r="AV337" s="1189" t="s">
        <v>364</v>
      </c>
      <c r="AW337" s="1189" t="s">
        <v>363</v>
      </c>
    </row>
    <row r="338" spans="1:49" x14ac:dyDescent="0.2">
      <c r="A338" s="23"/>
      <c r="B338" s="1182" t="s">
        <v>226</v>
      </c>
      <c r="C338" s="1182"/>
      <c r="D338" s="1182"/>
      <c r="E338" s="20"/>
      <c r="F338" s="21">
        <f>SUM(F328:F337)</f>
        <v>7776</v>
      </c>
      <c r="G338" s="22">
        <f>SUM(G328:G337)</f>
        <v>1</v>
      </c>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row>
    <row r="339" spans="1:49" x14ac:dyDescent="0.2">
      <c r="A339" s="24"/>
      <c r="B339" s="1174" t="s">
        <v>132</v>
      </c>
      <c r="C339" s="1174"/>
      <c r="D339" s="1174"/>
      <c r="E339" s="1174"/>
      <c r="F339" s="1174"/>
      <c r="G339" s="1174"/>
      <c r="H339" s="1183">
        <f>SUM(H326:L338)</f>
        <v>162</v>
      </c>
      <c r="I339" s="1184"/>
      <c r="J339" s="1184"/>
      <c r="K339" s="1184"/>
      <c r="L339" s="1184"/>
      <c r="M339" s="1183">
        <f>SUM(M326:Q335)</f>
        <v>122</v>
      </c>
      <c r="N339" s="1184"/>
      <c r="O339" s="1184"/>
      <c r="P339" s="1184"/>
      <c r="Q339" s="1184"/>
      <c r="R339" s="1183">
        <f>SUM(R326:V335)</f>
        <v>122</v>
      </c>
      <c r="S339" s="1184"/>
      <c r="T339" s="1184"/>
      <c r="U339" s="1184"/>
      <c r="V339" s="1184"/>
      <c r="W339" s="1183">
        <f>SUM(W326:AA335)</f>
        <v>122</v>
      </c>
      <c r="X339" s="1184"/>
      <c r="Y339" s="1184"/>
      <c r="Z339" s="1184"/>
      <c r="AA339" s="1184"/>
      <c r="AB339" s="1183">
        <f>SUM(AB326:AF338)</f>
        <v>162</v>
      </c>
      <c r="AC339" s="1184"/>
      <c r="AD339" s="1184"/>
      <c r="AE339" s="1184"/>
      <c r="AF339" s="1184"/>
      <c r="AG339" s="1183">
        <f>SUM(AG326:AK338)</f>
        <v>162</v>
      </c>
      <c r="AH339" s="1184"/>
      <c r="AI339" s="1184"/>
      <c r="AJ339" s="1184"/>
      <c r="AK339" s="1184"/>
      <c r="AL339" s="1183">
        <f>SUM(AL326:AP335)</f>
        <v>122</v>
      </c>
      <c r="AM339" s="1184"/>
      <c r="AN339" s="1184"/>
      <c r="AO339" s="1184"/>
      <c r="AP339" s="1184"/>
      <c r="AQ339" s="1183">
        <f>SUM(AQ326:AU335)</f>
        <v>122</v>
      </c>
      <c r="AR339" s="1183"/>
      <c r="AS339" s="1183"/>
      <c r="AT339" s="1183"/>
      <c r="AU339" s="1183"/>
    </row>
    <row r="340" spans="1:49" x14ac:dyDescent="0.2">
      <c r="A340" s="24"/>
      <c r="B340" s="1174" t="s">
        <v>133</v>
      </c>
      <c r="C340" s="1174"/>
      <c r="D340" s="1174"/>
      <c r="E340" s="1174"/>
      <c r="F340" s="1174"/>
      <c r="G340" s="1174"/>
      <c r="H340" s="1176">
        <f>H339/F338</f>
        <v>2.0833333333333332E-2</v>
      </c>
      <c r="I340" s="1176"/>
      <c r="J340" s="1176"/>
      <c r="K340" s="1176"/>
      <c r="L340" s="1176"/>
      <c r="M340" s="1176">
        <f>M339/F338</f>
        <v>1.5689300411522635E-2</v>
      </c>
      <c r="N340" s="1176"/>
      <c r="O340" s="1176"/>
      <c r="P340" s="1176"/>
      <c r="Q340" s="1176"/>
      <c r="R340" s="1176">
        <f>R339/F338</f>
        <v>1.5689300411522635E-2</v>
      </c>
      <c r="S340" s="1176"/>
      <c r="T340" s="1176"/>
      <c r="U340" s="1176"/>
      <c r="V340" s="1176"/>
      <c r="W340" s="1176">
        <f>W339/F338</f>
        <v>1.5689300411522635E-2</v>
      </c>
      <c r="X340" s="1176"/>
      <c r="Y340" s="1176"/>
      <c r="Z340" s="1176"/>
      <c r="AA340" s="1176"/>
      <c r="AB340" s="1176">
        <f>AB339/F338</f>
        <v>2.0833333333333332E-2</v>
      </c>
      <c r="AC340" s="1176"/>
      <c r="AD340" s="1176"/>
      <c r="AE340" s="1176"/>
      <c r="AF340" s="1176"/>
      <c r="AG340" s="1176">
        <f>AG339/F338</f>
        <v>2.0833333333333332E-2</v>
      </c>
      <c r="AH340" s="1176"/>
      <c r="AI340" s="1176"/>
      <c r="AJ340" s="1176"/>
      <c r="AK340" s="1176"/>
      <c r="AL340" s="1176">
        <f>AL339/F338</f>
        <v>1.5689300411522635E-2</v>
      </c>
      <c r="AM340" s="1176"/>
      <c r="AN340" s="1176"/>
      <c r="AO340" s="1176"/>
      <c r="AP340" s="1176"/>
      <c r="AQ340" s="1176">
        <f>AQ339/F338</f>
        <v>1.5689300411522635E-2</v>
      </c>
      <c r="AR340" s="1176"/>
      <c r="AS340" s="1176"/>
      <c r="AT340" s="1176"/>
      <c r="AU340" s="1176"/>
    </row>
    <row r="341" spans="1:49" x14ac:dyDescent="0.2">
      <c r="A341" s="24"/>
      <c r="B341" s="1174" t="s">
        <v>134</v>
      </c>
      <c r="C341" s="1174"/>
      <c r="D341" s="1174"/>
      <c r="E341" s="1174"/>
      <c r="F341" s="1174"/>
      <c r="G341" s="1174"/>
      <c r="H341" s="1175">
        <f>H339</f>
        <v>162</v>
      </c>
      <c r="I341" s="1175"/>
      <c r="J341" s="1175"/>
      <c r="K341" s="1175"/>
      <c r="L341" s="1175"/>
      <c r="M341" s="1175">
        <f>H341+M339</f>
        <v>284</v>
      </c>
      <c r="N341" s="1175"/>
      <c r="O341" s="1175"/>
      <c r="P341" s="1175"/>
      <c r="Q341" s="1175"/>
      <c r="R341" s="1175">
        <f>M341+R339</f>
        <v>406</v>
      </c>
      <c r="S341" s="1175"/>
      <c r="T341" s="1175"/>
      <c r="U341" s="1175"/>
      <c r="V341" s="1175"/>
      <c r="W341" s="1175">
        <f>R341+W339</f>
        <v>528</v>
      </c>
      <c r="X341" s="1175"/>
      <c r="Y341" s="1175"/>
      <c r="Z341" s="1175"/>
      <c r="AA341" s="1175"/>
      <c r="AB341" s="1175">
        <f>W341+AB339</f>
        <v>690</v>
      </c>
      <c r="AC341" s="1175"/>
      <c r="AD341" s="1175"/>
      <c r="AE341" s="1175"/>
      <c r="AF341" s="1175"/>
      <c r="AG341" s="1175">
        <f>AB341+AG339</f>
        <v>852</v>
      </c>
      <c r="AH341" s="1175"/>
      <c r="AI341" s="1175"/>
      <c r="AJ341" s="1175"/>
      <c r="AK341" s="1175"/>
      <c r="AL341" s="1175">
        <f>AG341+AL339</f>
        <v>974</v>
      </c>
      <c r="AM341" s="1175"/>
      <c r="AN341" s="1175"/>
      <c r="AO341" s="1175"/>
      <c r="AP341" s="1175"/>
      <c r="AQ341" s="1175">
        <f>AL341+AQ339</f>
        <v>1096</v>
      </c>
      <c r="AR341" s="1175"/>
      <c r="AS341" s="1175"/>
      <c r="AT341" s="1175"/>
      <c r="AU341" s="1175"/>
    </row>
    <row r="342" spans="1:49" x14ac:dyDescent="0.2">
      <c r="A342" s="24"/>
      <c r="B342" s="1172" t="s">
        <v>135</v>
      </c>
      <c r="C342" s="1172"/>
      <c r="D342" s="1172"/>
      <c r="E342" s="1172"/>
      <c r="F342" s="1172"/>
      <c r="G342" s="1172"/>
      <c r="H342" s="1173">
        <f>H340</f>
        <v>2.0833333333333332E-2</v>
      </c>
      <c r="I342" s="1173"/>
      <c r="J342" s="1173"/>
      <c r="K342" s="1173"/>
      <c r="L342" s="1173"/>
      <c r="M342" s="1173">
        <f>H342+M340</f>
        <v>3.6522633744855967E-2</v>
      </c>
      <c r="N342" s="1173"/>
      <c r="O342" s="1173"/>
      <c r="P342" s="1173"/>
      <c r="Q342" s="1173"/>
      <c r="R342" s="1173">
        <f>M342+R340</f>
        <v>5.2211934156378606E-2</v>
      </c>
      <c r="S342" s="1173"/>
      <c r="T342" s="1173"/>
      <c r="U342" s="1173"/>
      <c r="V342" s="1173"/>
      <c r="W342" s="1173">
        <f>R342+W340</f>
        <v>6.7901234567901245E-2</v>
      </c>
      <c r="X342" s="1173"/>
      <c r="Y342" s="1173"/>
      <c r="Z342" s="1173"/>
      <c r="AA342" s="1173"/>
      <c r="AB342" s="1173">
        <f>W342+AB340</f>
        <v>8.8734567901234573E-2</v>
      </c>
      <c r="AC342" s="1173"/>
      <c r="AD342" s="1173"/>
      <c r="AE342" s="1173"/>
      <c r="AF342" s="1173"/>
      <c r="AG342" s="1173">
        <f>AB342+AG340</f>
        <v>0.1095679012345679</v>
      </c>
      <c r="AH342" s="1173"/>
      <c r="AI342" s="1173"/>
      <c r="AJ342" s="1173"/>
      <c r="AK342" s="1173"/>
      <c r="AL342" s="1173">
        <f>AG342+AL340</f>
        <v>0.12525720164609053</v>
      </c>
      <c r="AM342" s="1173"/>
      <c r="AN342" s="1173"/>
      <c r="AO342" s="1173"/>
      <c r="AP342" s="1173"/>
      <c r="AQ342" s="1173">
        <f>AL342+AQ340</f>
        <v>0.14094650205761317</v>
      </c>
      <c r="AR342" s="1173"/>
      <c r="AS342" s="1173"/>
      <c r="AT342" s="1173"/>
      <c r="AU342" s="1173"/>
    </row>
    <row r="344" spans="1:49" x14ac:dyDescent="0.2">
      <c r="A344" s="1186"/>
      <c r="B344" s="1186"/>
      <c r="C344" s="1186"/>
      <c r="D344" s="1186"/>
      <c r="E344" s="1186"/>
      <c r="F344" s="1186"/>
      <c r="G344" s="1186"/>
      <c r="H344" s="1174" t="s">
        <v>122</v>
      </c>
      <c r="I344" s="1174"/>
      <c r="J344" s="1174"/>
      <c r="K344" s="1174"/>
      <c r="L344" s="1174"/>
      <c r="M344" s="1174"/>
      <c r="N344" s="1174"/>
      <c r="O344" s="1174"/>
      <c r="P344" s="1174"/>
      <c r="Q344" s="1174"/>
      <c r="R344" s="1174"/>
      <c r="S344" s="1174"/>
      <c r="T344" s="1174"/>
      <c r="U344" s="1174"/>
      <c r="V344" s="1174"/>
      <c r="W344" s="1174"/>
      <c r="X344" s="1174"/>
      <c r="Y344" s="1174"/>
      <c r="Z344" s="1174"/>
      <c r="AA344" s="1174"/>
      <c r="AB344" s="1174" t="s">
        <v>155</v>
      </c>
      <c r="AC344" s="1174"/>
      <c r="AD344" s="1174"/>
      <c r="AE344" s="1174"/>
      <c r="AF344" s="1174"/>
      <c r="AG344" s="1174"/>
      <c r="AH344" s="1174"/>
      <c r="AI344" s="1174"/>
      <c r="AJ344" s="1174"/>
      <c r="AK344" s="1174"/>
      <c r="AL344" s="1174"/>
      <c r="AM344" s="1174"/>
      <c r="AN344" s="1174"/>
      <c r="AO344" s="1174"/>
      <c r="AP344" s="1174"/>
      <c r="AQ344" s="1174"/>
      <c r="AR344" s="1174"/>
      <c r="AS344" s="1174"/>
      <c r="AT344" s="1174"/>
      <c r="AU344" s="1174"/>
      <c r="AV344" s="1174" t="s">
        <v>175</v>
      </c>
      <c r="AW344" s="1187" t="s">
        <v>123</v>
      </c>
    </row>
    <row r="345" spans="1:49" x14ac:dyDescent="0.2">
      <c r="A345" s="1186"/>
      <c r="B345" s="1186"/>
      <c r="C345" s="1186"/>
      <c r="D345" s="1186"/>
      <c r="E345" s="1186"/>
      <c r="F345" s="1186"/>
      <c r="G345" s="1186"/>
      <c r="H345" s="1175" t="s">
        <v>151</v>
      </c>
      <c r="I345" s="1175"/>
      <c r="J345" s="1175"/>
      <c r="K345" s="1175"/>
      <c r="L345" s="1175"/>
      <c r="M345" s="1175" t="s">
        <v>152</v>
      </c>
      <c r="N345" s="1175"/>
      <c r="O345" s="1175"/>
      <c r="P345" s="1175"/>
      <c r="Q345" s="1175"/>
      <c r="R345" s="1175" t="s">
        <v>153</v>
      </c>
      <c r="S345" s="1175"/>
      <c r="T345" s="1175"/>
      <c r="U345" s="1175"/>
      <c r="V345" s="1175"/>
      <c r="W345" s="1175" t="s">
        <v>154</v>
      </c>
      <c r="X345" s="1175"/>
      <c r="Y345" s="1175"/>
      <c r="Z345" s="1175"/>
      <c r="AA345" s="1175"/>
      <c r="AB345" s="1175" t="s">
        <v>151</v>
      </c>
      <c r="AC345" s="1175"/>
      <c r="AD345" s="1175"/>
      <c r="AE345" s="1175"/>
      <c r="AF345" s="1175"/>
      <c r="AG345" s="1175" t="s">
        <v>152</v>
      </c>
      <c r="AH345" s="1175"/>
      <c r="AI345" s="1175"/>
      <c r="AJ345" s="1175"/>
      <c r="AK345" s="1175"/>
      <c r="AL345" s="1175" t="s">
        <v>153</v>
      </c>
      <c r="AM345" s="1175"/>
      <c r="AN345" s="1175"/>
      <c r="AO345" s="1175"/>
      <c r="AP345" s="1175"/>
      <c r="AQ345" s="1175" t="s">
        <v>154</v>
      </c>
      <c r="AR345" s="1175"/>
      <c r="AS345" s="1175"/>
      <c r="AT345" s="1175"/>
      <c r="AU345" s="1175"/>
      <c r="AV345" s="1174"/>
      <c r="AW345" s="1187"/>
    </row>
    <row r="346" spans="1:49" x14ac:dyDescent="0.2">
      <c r="A346" s="1174" t="s">
        <v>1</v>
      </c>
      <c r="B346" s="1187" t="s">
        <v>124</v>
      </c>
      <c r="C346" s="1187"/>
      <c r="D346" s="1187"/>
      <c r="E346" s="1187" t="s">
        <v>206</v>
      </c>
      <c r="F346" s="1187" t="s">
        <v>207</v>
      </c>
      <c r="G346" s="1188" t="s">
        <v>125</v>
      </c>
      <c r="H346" s="13" t="s">
        <v>126</v>
      </c>
      <c r="I346" s="13" t="s">
        <v>127</v>
      </c>
      <c r="J346" s="13" t="s">
        <v>128</v>
      </c>
      <c r="K346" s="13" t="s">
        <v>129</v>
      </c>
      <c r="L346" s="13" t="s">
        <v>130</v>
      </c>
      <c r="M346" s="13" t="s">
        <v>126</v>
      </c>
      <c r="N346" s="13" t="s">
        <v>127</v>
      </c>
      <c r="O346" s="13" t="s">
        <v>128</v>
      </c>
      <c r="P346" s="13" t="s">
        <v>129</v>
      </c>
      <c r="Q346" s="13" t="s">
        <v>130</v>
      </c>
      <c r="R346" s="13" t="s">
        <v>126</v>
      </c>
      <c r="S346" s="13" t="s">
        <v>127</v>
      </c>
      <c r="T346" s="13" t="s">
        <v>128</v>
      </c>
      <c r="U346" s="13" t="s">
        <v>129</v>
      </c>
      <c r="V346" s="13" t="s">
        <v>130</v>
      </c>
      <c r="W346" s="13" t="s">
        <v>126</v>
      </c>
      <c r="X346" s="13" t="s">
        <v>127</v>
      </c>
      <c r="Y346" s="13" t="s">
        <v>128</v>
      </c>
      <c r="Z346" s="13" t="s">
        <v>129</v>
      </c>
      <c r="AA346" s="13" t="s">
        <v>130</v>
      </c>
      <c r="AB346" s="13" t="s">
        <v>126</v>
      </c>
      <c r="AC346" s="13" t="s">
        <v>127</v>
      </c>
      <c r="AD346" s="13" t="s">
        <v>128</v>
      </c>
      <c r="AE346" s="13" t="s">
        <v>129</v>
      </c>
      <c r="AF346" s="13" t="s">
        <v>130</v>
      </c>
      <c r="AG346" s="13" t="s">
        <v>126</v>
      </c>
      <c r="AH346" s="13" t="s">
        <v>127</v>
      </c>
      <c r="AI346" s="13" t="s">
        <v>128</v>
      </c>
      <c r="AJ346" s="13" t="s">
        <v>129</v>
      </c>
      <c r="AK346" s="13" t="s">
        <v>130</v>
      </c>
      <c r="AL346" s="13" t="s">
        <v>126</v>
      </c>
      <c r="AM346" s="13" t="s">
        <v>127</v>
      </c>
      <c r="AN346" s="13" t="s">
        <v>128</v>
      </c>
      <c r="AO346" s="13" t="s">
        <v>129</v>
      </c>
      <c r="AP346" s="13" t="s">
        <v>130</v>
      </c>
      <c r="AQ346" s="13" t="s">
        <v>126</v>
      </c>
      <c r="AR346" s="13" t="s">
        <v>127</v>
      </c>
      <c r="AS346" s="13" t="s">
        <v>128</v>
      </c>
      <c r="AT346" s="13" t="s">
        <v>129</v>
      </c>
      <c r="AU346" s="13" t="s">
        <v>130</v>
      </c>
      <c r="AV346" s="1174"/>
      <c r="AW346" s="1187"/>
    </row>
    <row r="347" spans="1:49" ht="45.75" customHeight="1" x14ac:dyDescent="0.2">
      <c r="A347" s="1174"/>
      <c r="B347" s="1187"/>
      <c r="C347" s="1187"/>
      <c r="D347" s="1187"/>
      <c r="E347" s="1187"/>
      <c r="F347" s="1187"/>
      <c r="G347" s="1188"/>
      <c r="H347" s="14"/>
      <c r="I347" s="15"/>
      <c r="J347" s="16"/>
      <c r="K347" s="15"/>
      <c r="L347" s="15"/>
      <c r="M347" s="14"/>
      <c r="N347" s="15"/>
      <c r="O347" s="16"/>
      <c r="P347" s="15"/>
      <c r="Q347" s="15"/>
      <c r="R347" s="14"/>
      <c r="S347" s="15"/>
      <c r="T347" s="16"/>
      <c r="U347" s="15"/>
      <c r="V347" s="15"/>
      <c r="W347" s="14"/>
      <c r="X347" s="15"/>
      <c r="Y347" s="16"/>
      <c r="Z347" s="15"/>
      <c r="AA347" s="15"/>
      <c r="AB347" s="14"/>
      <c r="AC347" s="15"/>
      <c r="AD347" s="16"/>
      <c r="AE347" s="15"/>
      <c r="AF347" s="15"/>
      <c r="AG347" s="14"/>
      <c r="AH347" s="15"/>
      <c r="AI347" s="16"/>
      <c r="AJ347" s="15"/>
      <c r="AK347" s="15"/>
      <c r="AL347" s="14"/>
      <c r="AM347" s="15"/>
      <c r="AN347" s="16"/>
      <c r="AO347" s="15"/>
      <c r="AP347" s="15"/>
      <c r="AQ347" s="14"/>
      <c r="AR347" s="15"/>
      <c r="AS347" s="16"/>
      <c r="AT347" s="15"/>
      <c r="AU347" s="15"/>
      <c r="AV347" s="1174"/>
      <c r="AW347" s="1187"/>
    </row>
    <row r="348" spans="1:49" ht="21.75" customHeight="1" x14ac:dyDescent="0.2">
      <c r="A348" s="1174">
        <v>1</v>
      </c>
      <c r="B348" s="1200" t="s">
        <v>365</v>
      </c>
      <c r="C348" s="1200"/>
      <c r="D348" s="1200"/>
      <c r="E348" s="1178">
        <f>COUNTIF(H348:AU348,"x")*6</f>
        <v>240</v>
      </c>
      <c r="F348" s="1179">
        <f>(SUM(H349:AU349))*6</f>
        <v>1920</v>
      </c>
      <c r="G348" s="1180">
        <f>F348/$F$356</f>
        <v>0.40920716112531969</v>
      </c>
      <c r="H348" s="19" t="s">
        <v>209</v>
      </c>
      <c r="I348" s="19" t="s">
        <v>209</v>
      </c>
      <c r="J348" s="19" t="s">
        <v>209</v>
      </c>
      <c r="K348" s="19" t="s">
        <v>209</v>
      </c>
      <c r="L348" s="19" t="s">
        <v>209</v>
      </c>
      <c r="M348" s="19" t="s">
        <v>209</v>
      </c>
      <c r="N348" s="19" t="s">
        <v>209</v>
      </c>
      <c r="O348" s="19" t="s">
        <v>209</v>
      </c>
      <c r="P348" s="19" t="s">
        <v>209</v>
      </c>
      <c r="Q348" s="19" t="s">
        <v>209</v>
      </c>
      <c r="R348" s="19" t="s">
        <v>209</v>
      </c>
      <c r="S348" s="19" t="s">
        <v>209</v>
      </c>
      <c r="T348" s="19" t="s">
        <v>209</v>
      </c>
      <c r="U348" s="19" t="s">
        <v>209</v>
      </c>
      <c r="V348" s="19" t="s">
        <v>209</v>
      </c>
      <c r="W348" s="19" t="s">
        <v>209</v>
      </c>
      <c r="X348" s="19" t="s">
        <v>209</v>
      </c>
      <c r="Y348" s="19" t="s">
        <v>209</v>
      </c>
      <c r="Z348" s="19" t="s">
        <v>209</v>
      </c>
      <c r="AA348" s="19" t="s">
        <v>209</v>
      </c>
      <c r="AB348" s="19" t="s">
        <v>209</v>
      </c>
      <c r="AC348" s="19" t="s">
        <v>209</v>
      </c>
      <c r="AD348" s="19" t="s">
        <v>209</v>
      </c>
      <c r="AE348" s="19" t="s">
        <v>209</v>
      </c>
      <c r="AF348" s="19" t="s">
        <v>209</v>
      </c>
      <c r="AG348" s="19" t="s">
        <v>209</v>
      </c>
      <c r="AH348" s="19" t="s">
        <v>209</v>
      </c>
      <c r="AI348" s="19" t="s">
        <v>209</v>
      </c>
      <c r="AJ348" s="19" t="s">
        <v>209</v>
      </c>
      <c r="AK348" s="19" t="s">
        <v>209</v>
      </c>
      <c r="AL348" s="19" t="s">
        <v>209</v>
      </c>
      <c r="AM348" s="19" t="s">
        <v>209</v>
      </c>
      <c r="AN348" s="19" t="s">
        <v>209</v>
      </c>
      <c r="AO348" s="19" t="s">
        <v>209</v>
      </c>
      <c r="AP348" s="19" t="s">
        <v>209</v>
      </c>
      <c r="AQ348" s="19" t="s">
        <v>209</v>
      </c>
      <c r="AR348" s="19" t="s">
        <v>209</v>
      </c>
      <c r="AS348" s="19" t="s">
        <v>209</v>
      </c>
      <c r="AT348" s="19" t="s">
        <v>209</v>
      </c>
      <c r="AU348" s="19" t="s">
        <v>209</v>
      </c>
      <c r="AV348" s="1189" t="s">
        <v>366</v>
      </c>
      <c r="AW348" s="1189" t="s">
        <v>140</v>
      </c>
    </row>
    <row r="349" spans="1:49" ht="21.75" customHeight="1" x14ac:dyDescent="0.2">
      <c r="A349" s="1174"/>
      <c r="B349" s="1200"/>
      <c r="C349" s="1200"/>
      <c r="D349" s="1200"/>
      <c r="E349" s="1178"/>
      <c r="F349" s="1179"/>
      <c r="G349" s="1180"/>
      <c r="H349" s="18">
        <v>8</v>
      </c>
      <c r="I349" s="18">
        <v>8</v>
      </c>
      <c r="J349" s="18">
        <v>8</v>
      </c>
      <c r="K349" s="18">
        <v>8</v>
      </c>
      <c r="L349" s="18">
        <v>8</v>
      </c>
      <c r="M349" s="18">
        <v>8</v>
      </c>
      <c r="N349" s="18">
        <v>8</v>
      </c>
      <c r="O349" s="18">
        <v>8</v>
      </c>
      <c r="P349" s="18">
        <v>8</v>
      </c>
      <c r="Q349" s="18">
        <v>8</v>
      </c>
      <c r="R349" s="18">
        <v>8</v>
      </c>
      <c r="S349" s="18">
        <v>8</v>
      </c>
      <c r="T349" s="18">
        <v>8</v>
      </c>
      <c r="U349" s="18">
        <v>8</v>
      </c>
      <c r="V349" s="18">
        <v>8</v>
      </c>
      <c r="W349" s="18">
        <v>8</v>
      </c>
      <c r="X349" s="18">
        <v>8</v>
      </c>
      <c r="Y349" s="18">
        <v>8</v>
      </c>
      <c r="Z349" s="18">
        <v>8</v>
      </c>
      <c r="AA349" s="18">
        <v>8</v>
      </c>
      <c r="AB349" s="18">
        <v>8</v>
      </c>
      <c r="AC349" s="18">
        <v>8</v>
      </c>
      <c r="AD349" s="18">
        <v>8</v>
      </c>
      <c r="AE349" s="18">
        <v>8</v>
      </c>
      <c r="AF349" s="18">
        <v>8</v>
      </c>
      <c r="AG349" s="18">
        <v>8</v>
      </c>
      <c r="AH349" s="18">
        <v>8</v>
      </c>
      <c r="AI349" s="18">
        <v>8</v>
      </c>
      <c r="AJ349" s="18">
        <v>8</v>
      </c>
      <c r="AK349" s="18">
        <v>8</v>
      </c>
      <c r="AL349" s="18">
        <v>8</v>
      </c>
      <c r="AM349" s="18">
        <v>8</v>
      </c>
      <c r="AN349" s="18">
        <v>8</v>
      </c>
      <c r="AO349" s="18">
        <v>8</v>
      </c>
      <c r="AP349" s="18">
        <v>8</v>
      </c>
      <c r="AQ349" s="18">
        <v>8</v>
      </c>
      <c r="AR349" s="18">
        <v>8</v>
      </c>
      <c r="AS349" s="18">
        <v>8</v>
      </c>
      <c r="AT349" s="18">
        <v>8</v>
      </c>
      <c r="AU349" s="18">
        <v>8</v>
      </c>
      <c r="AV349" s="1189"/>
      <c r="AW349" s="1189"/>
    </row>
    <row r="350" spans="1:49" ht="21.75" customHeight="1" x14ac:dyDescent="0.2">
      <c r="A350" s="1174">
        <v>2</v>
      </c>
      <c r="B350" s="1200" t="s">
        <v>367</v>
      </c>
      <c r="C350" s="1200"/>
      <c r="D350" s="1200"/>
      <c r="E350" s="1178">
        <f>COUNTIF(H350:AU350,"x")*6</f>
        <v>144</v>
      </c>
      <c r="F350" s="1179">
        <f>(SUM(H351:AU351))*6</f>
        <v>1008</v>
      </c>
      <c r="G350" s="1180">
        <f>F350/$F$356</f>
        <v>0.21483375959079284</v>
      </c>
      <c r="H350" s="19"/>
      <c r="I350" s="19" t="s">
        <v>209</v>
      </c>
      <c r="J350" s="19" t="s">
        <v>209</v>
      </c>
      <c r="K350" s="19" t="s">
        <v>209</v>
      </c>
      <c r="L350" s="19" t="s">
        <v>209</v>
      </c>
      <c r="M350" s="19"/>
      <c r="N350" s="19"/>
      <c r="O350" s="19" t="s">
        <v>209</v>
      </c>
      <c r="P350" s="19" t="s">
        <v>209</v>
      </c>
      <c r="Q350" s="19" t="s">
        <v>209</v>
      </c>
      <c r="R350" s="19"/>
      <c r="S350" s="19" t="s">
        <v>209</v>
      </c>
      <c r="T350" s="19" t="s">
        <v>209</v>
      </c>
      <c r="U350" s="19" t="s">
        <v>209</v>
      </c>
      <c r="V350" s="19" t="s">
        <v>209</v>
      </c>
      <c r="W350" s="19" t="s">
        <v>209</v>
      </c>
      <c r="X350" s="19"/>
      <c r="Y350" s="19"/>
      <c r="Z350" s="19" t="s">
        <v>209</v>
      </c>
      <c r="AA350" s="19" t="s">
        <v>209</v>
      </c>
      <c r="AB350" s="19" t="s">
        <v>209</v>
      </c>
      <c r="AC350" s="19" t="s">
        <v>209</v>
      </c>
      <c r="AD350" s="19"/>
      <c r="AE350" s="19"/>
      <c r="AF350" s="19"/>
      <c r="AG350" s="19" t="s">
        <v>209</v>
      </c>
      <c r="AH350" s="19" t="s">
        <v>209</v>
      </c>
      <c r="AI350" s="19" t="s">
        <v>209</v>
      </c>
      <c r="AJ350" s="19" t="s">
        <v>209</v>
      </c>
      <c r="AK350" s="19"/>
      <c r="AL350" s="19"/>
      <c r="AM350" s="19"/>
      <c r="AN350" s="19" t="s">
        <v>209</v>
      </c>
      <c r="AO350" s="19" t="s">
        <v>209</v>
      </c>
      <c r="AP350" s="19" t="s">
        <v>209</v>
      </c>
      <c r="AQ350" s="19" t="s">
        <v>209</v>
      </c>
      <c r="AR350" s="19"/>
      <c r="AS350" s="19"/>
      <c r="AT350" s="19"/>
      <c r="AU350" s="19"/>
      <c r="AV350" s="1189"/>
      <c r="AW350" s="1189"/>
    </row>
    <row r="351" spans="1:49" ht="21.75" customHeight="1" x14ac:dyDescent="0.2">
      <c r="A351" s="1174"/>
      <c r="B351" s="1200"/>
      <c r="C351" s="1200"/>
      <c r="D351" s="1200"/>
      <c r="E351" s="1178"/>
      <c r="F351" s="1179"/>
      <c r="G351" s="1180"/>
      <c r="H351" s="18"/>
      <c r="I351" s="18">
        <v>7</v>
      </c>
      <c r="J351" s="18">
        <v>7</v>
      </c>
      <c r="K351" s="18">
        <v>7</v>
      </c>
      <c r="L351" s="18">
        <v>7</v>
      </c>
      <c r="M351" s="18"/>
      <c r="N351" s="18"/>
      <c r="O351" s="18">
        <v>7</v>
      </c>
      <c r="P351" s="18">
        <v>7</v>
      </c>
      <c r="Q351" s="18">
        <v>7</v>
      </c>
      <c r="R351" s="18"/>
      <c r="S351" s="18">
        <v>7</v>
      </c>
      <c r="T351" s="18">
        <v>7</v>
      </c>
      <c r="U351" s="18">
        <v>7</v>
      </c>
      <c r="V351" s="18">
        <v>7</v>
      </c>
      <c r="W351" s="18">
        <v>7</v>
      </c>
      <c r="X351" s="18"/>
      <c r="Y351" s="18"/>
      <c r="Z351" s="18">
        <v>7</v>
      </c>
      <c r="AA351" s="18">
        <v>7</v>
      </c>
      <c r="AB351" s="18">
        <v>7</v>
      </c>
      <c r="AC351" s="18">
        <v>7</v>
      </c>
      <c r="AD351" s="18"/>
      <c r="AE351" s="18"/>
      <c r="AF351" s="18"/>
      <c r="AG351" s="18">
        <v>7</v>
      </c>
      <c r="AH351" s="18">
        <v>7</v>
      </c>
      <c r="AI351" s="18">
        <v>7</v>
      </c>
      <c r="AJ351" s="18">
        <v>7</v>
      </c>
      <c r="AK351" s="18"/>
      <c r="AL351" s="18"/>
      <c r="AM351" s="18"/>
      <c r="AN351" s="18">
        <v>7</v>
      </c>
      <c r="AO351" s="18">
        <v>7</v>
      </c>
      <c r="AP351" s="18">
        <v>7</v>
      </c>
      <c r="AQ351" s="18">
        <v>7</v>
      </c>
      <c r="AR351" s="18"/>
      <c r="AS351" s="18"/>
      <c r="AT351" s="18"/>
      <c r="AU351" s="18"/>
      <c r="AV351" s="1189"/>
      <c r="AW351" s="1189"/>
    </row>
    <row r="352" spans="1:49" ht="21.75" customHeight="1" x14ac:dyDescent="0.2">
      <c r="A352" s="1174">
        <v>3</v>
      </c>
      <c r="B352" s="1200" t="s">
        <v>368</v>
      </c>
      <c r="C352" s="1200"/>
      <c r="D352" s="1200"/>
      <c r="E352" s="1178">
        <f>COUNTIF(H352:AU352,"x")*6</f>
        <v>240</v>
      </c>
      <c r="F352" s="1179">
        <f>(SUM(H353:AU353))*6</f>
        <v>1200</v>
      </c>
      <c r="G352" s="1180">
        <f>F352/$F$356</f>
        <v>0.25575447570332482</v>
      </c>
      <c r="H352" s="19" t="s">
        <v>209</v>
      </c>
      <c r="I352" s="19" t="s">
        <v>209</v>
      </c>
      <c r="J352" s="19" t="s">
        <v>209</v>
      </c>
      <c r="K352" s="19" t="s">
        <v>209</v>
      </c>
      <c r="L352" s="19" t="s">
        <v>209</v>
      </c>
      <c r="M352" s="19" t="s">
        <v>209</v>
      </c>
      <c r="N352" s="19" t="s">
        <v>209</v>
      </c>
      <c r="O352" s="19" t="s">
        <v>209</v>
      </c>
      <c r="P352" s="19" t="s">
        <v>209</v>
      </c>
      <c r="Q352" s="19" t="s">
        <v>209</v>
      </c>
      <c r="R352" s="19" t="s">
        <v>209</v>
      </c>
      <c r="S352" s="19" t="s">
        <v>209</v>
      </c>
      <c r="T352" s="19" t="s">
        <v>209</v>
      </c>
      <c r="U352" s="19" t="s">
        <v>209</v>
      </c>
      <c r="V352" s="19" t="s">
        <v>209</v>
      </c>
      <c r="W352" s="19" t="s">
        <v>209</v>
      </c>
      <c r="X352" s="19" t="s">
        <v>209</v>
      </c>
      <c r="Y352" s="19" t="s">
        <v>209</v>
      </c>
      <c r="Z352" s="19" t="s">
        <v>209</v>
      </c>
      <c r="AA352" s="19" t="s">
        <v>209</v>
      </c>
      <c r="AB352" s="19" t="s">
        <v>209</v>
      </c>
      <c r="AC352" s="19" t="s">
        <v>209</v>
      </c>
      <c r="AD352" s="19" t="s">
        <v>209</v>
      </c>
      <c r="AE352" s="19" t="s">
        <v>209</v>
      </c>
      <c r="AF352" s="19" t="s">
        <v>209</v>
      </c>
      <c r="AG352" s="19" t="s">
        <v>209</v>
      </c>
      <c r="AH352" s="19" t="s">
        <v>209</v>
      </c>
      <c r="AI352" s="19" t="s">
        <v>209</v>
      </c>
      <c r="AJ352" s="19" t="s">
        <v>209</v>
      </c>
      <c r="AK352" s="19" t="s">
        <v>209</v>
      </c>
      <c r="AL352" s="19" t="s">
        <v>209</v>
      </c>
      <c r="AM352" s="19" t="s">
        <v>209</v>
      </c>
      <c r="AN352" s="19" t="s">
        <v>209</v>
      </c>
      <c r="AO352" s="19" t="s">
        <v>209</v>
      </c>
      <c r="AP352" s="19" t="s">
        <v>209</v>
      </c>
      <c r="AQ352" s="19" t="s">
        <v>209</v>
      </c>
      <c r="AR352" s="19" t="s">
        <v>209</v>
      </c>
      <c r="AS352" s="19" t="s">
        <v>209</v>
      </c>
      <c r="AT352" s="19" t="s">
        <v>209</v>
      </c>
      <c r="AU352" s="19" t="s">
        <v>209</v>
      </c>
      <c r="AV352" s="1189"/>
      <c r="AW352" s="1189"/>
    </row>
    <row r="353" spans="1:49" ht="21.75" customHeight="1" x14ac:dyDescent="0.2">
      <c r="A353" s="1174"/>
      <c r="B353" s="1200"/>
      <c r="C353" s="1200"/>
      <c r="D353" s="1200"/>
      <c r="E353" s="1178"/>
      <c r="F353" s="1179"/>
      <c r="G353" s="1180"/>
      <c r="H353" s="18">
        <v>5</v>
      </c>
      <c r="I353" s="18">
        <v>5</v>
      </c>
      <c r="J353" s="18">
        <v>5</v>
      </c>
      <c r="K353" s="18">
        <v>5</v>
      </c>
      <c r="L353" s="18">
        <v>5</v>
      </c>
      <c r="M353" s="18">
        <v>5</v>
      </c>
      <c r="N353" s="18">
        <v>5</v>
      </c>
      <c r="O353" s="18">
        <v>5</v>
      </c>
      <c r="P353" s="18">
        <v>5</v>
      </c>
      <c r="Q353" s="18">
        <v>5</v>
      </c>
      <c r="R353" s="18">
        <v>5</v>
      </c>
      <c r="S353" s="18">
        <v>5</v>
      </c>
      <c r="T353" s="18">
        <v>5</v>
      </c>
      <c r="U353" s="18">
        <v>5</v>
      </c>
      <c r="V353" s="18">
        <v>5</v>
      </c>
      <c r="W353" s="18">
        <v>5</v>
      </c>
      <c r="X353" s="18">
        <v>5</v>
      </c>
      <c r="Y353" s="18">
        <v>5</v>
      </c>
      <c r="Z353" s="18">
        <v>5</v>
      </c>
      <c r="AA353" s="18">
        <v>5</v>
      </c>
      <c r="AB353" s="18">
        <v>5</v>
      </c>
      <c r="AC353" s="18">
        <v>5</v>
      </c>
      <c r="AD353" s="18">
        <v>5</v>
      </c>
      <c r="AE353" s="18">
        <v>5</v>
      </c>
      <c r="AF353" s="18">
        <v>5</v>
      </c>
      <c r="AG353" s="18">
        <v>5</v>
      </c>
      <c r="AH353" s="18">
        <v>5</v>
      </c>
      <c r="AI353" s="18">
        <v>5</v>
      </c>
      <c r="AJ353" s="18">
        <v>5</v>
      </c>
      <c r="AK353" s="18">
        <v>5</v>
      </c>
      <c r="AL353" s="18">
        <v>5</v>
      </c>
      <c r="AM353" s="18">
        <v>5</v>
      </c>
      <c r="AN353" s="18">
        <v>5</v>
      </c>
      <c r="AO353" s="18">
        <v>5</v>
      </c>
      <c r="AP353" s="18">
        <v>5</v>
      </c>
      <c r="AQ353" s="18">
        <v>5</v>
      </c>
      <c r="AR353" s="18">
        <v>5</v>
      </c>
      <c r="AS353" s="18">
        <v>5</v>
      </c>
      <c r="AT353" s="18">
        <v>5</v>
      </c>
      <c r="AU353" s="18">
        <v>5</v>
      </c>
      <c r="AV353" s="1189"/>
      <c r="AW353" s="1189"/>
    </row>
    <row r="354" spans="1:49" ht="21.75" customHeight="1" x14ac:dyDescent="0.2">
      <c r="A354" s="1174">
        <v>4</v>
      </c>
      <c r="B354" s="1200" t="s">
        <v>369</v>
      </c>
      <c r="C354" s="1200"/>
      <c r="D354" s="1200"/>
      <c r="E354" s="1178">
        <f>COUNTIF(H354:AU354,"x")*6</f>
        <v>102</v>
      </c>
      <c r="F354" s="1179">
        <f>(SUM(H355:AU355))*6</f>
        <v>564</v>
      </c>
      <c r="G354" s="1180">
        <f>F354/$F$356</f>
        <v>0.12020460358056266</v>
      </c>
      <c r="H354" s="19" t="s">
        <v>209</v>
      </c>
      <c r="I354" s="19"/>
      <c r="J354" s="19"/>
      <c r="K354" s="19" t="s">
        <v>209</v>
      </c>
      <c r="L354" s="19"/>
      <c r="M354" s="19" t="s">
        <v>209</v>
      </c>
      <c r="N354" s="19"/>
      <c r="O354" s="19"/>
      <c r="P354" s="19"/>
      <c r="Q354" s="19" t="s">
        <v>209</v>
      </c>
      <c r="R354" s="19" t="s">
        <v>209</v>
      </c>
      <c r="S354" s="19"/>
      <c r="T354" s="19"/>
      <c r="U354" s="19" t="s">
        <v>209</v>
      </c>
      <c r="V354" s="19"/>
      <c r="W354" s="19"/>
      <c r="X354" s="19" t="s">
        <v>209</v>
      </c>
      <c r="Y354" s="19"/>
      <c r="Z354" s="19"/>
      <c r="AA354" s="19" t="s">
        <v>209</v>
      </c>
      <c r="AB354" s="19"/>
      <c r="AC354" s="19"/>
      <c r="AD354" s="19" t="s">
        <v>209</v>
      </c>
      <c r="AE354" s="19" t="s">
        <v>209</v>
      </c>
      <c r="AF354" s="19" t="s">
        <v>209</v>
      </c>
      <c r="AG354" s="19"/>
      <c r="AH354" s="19"/>
      <c r="AI354" s="19"/>
      <c r="AJ354" s="19"/>
      <c r="AK354" s="19" t="s">
        <v>209</v>
      </c>
      <c r="AL354" s="19" t="s">
        <v>209</v>
      </c>
      <c r="AM354" s="19" t="s">
        <v>209</v>
      </c>
      <c r="AN354" s="19"/>
      <c r="AO354" s="19"/>
      <c r="AP354" s="19"/>
      <c r="AQ354" s="19" t="s">
        <v>209</v>
      </c>
      <c r="AR354" s="19" t="s">
        <v>209</v>
      </c>
      <c r="AS354" s="19" t="s">
        <v>209</v>
      </c>
      <c r="AT354" s="19"/>
      <c r="AU354" s="19"/>
      <c r="AV354" s="1189"/>
      <c r="AW354" s="1189"/>
    </row>
    <row r="355" spans="1:49" ht="21.75" customHeight="1" x14ac:dyDescent="0.2">
      <c r="A355" s="1174"/>
      <c r="B355" s="1200"/>
      <c r="C355" s="1200"/>
      <c r="D355" s="1200"/>
      <c r="E355" s="1178"/>
      <c r="F355" s="1179"/>
      <c r="G355" s="1180"/>
      <c r="H355" s="18">
        <v>5</v>
      </c>
      <c r="I355" s="18"/>
      <c r="J355" s="18"/>
      <c r="K355" s="18">
        <v>5</v>
      </c>
      <c r="L355" s="18"/>
      <c r="M355" s="18">
        <v>5</v>
      </c>
      <c r="N355" s="18"/>
      <c r="O355" s="18"/>
      <c r="P355" s="18"/>
      <c r="Q355" s="18">
        <v>5</v>
      </c>
      <c r="R355" s="18">
        <v>5</v>
      </c>
      <c r="S355" s="18"/>
      <c r="T355" s="18"/>
      <c r="U355" s="18">
        <v>5</v>
      </c>
      <c r="V355" s="18"/>
      <c r="W355" s="18"/>
      <c r="X355" s="18">
        <v>5</v>
      </c>
      <c r="Y355" s="18"/>
      <c r="Z355" s="18"/>
      <c r="AA355" s="18">
        <v>5</v>
      </c>
      <c r="AB355" s="18"/>
      <c r="AC355" s="18"/>
      <c r="AD355" s="18">
        <v>6</v>
      </c>
      <c r="AE355" s="18">
        <v>6</v>
      </c>
      <c r="AF355" s="18">
        <v>6</v>
      </c>
      <c r="AG355" s="18"/>
      <c r="AH355" s="18"/>
      <c r="AI355" s="18"/>
      <c r="AJ355" s="18"/>
      <c r="AK355" s="18">
        <v>6</v>
      </c>
      <c r="AL355" s="18">
        <v>6</v>
      </c>
      <c r="AM355" s="18">
        <v>6</v>
      </c>
      <c r="AN355" s="18"/>
      <c r="AO355" s="18"/>
      <c r="AP355" s="18"/>
      <c r="AQ355" s="18">
        <v>6</v>
      </c>
      <c r="AR355" s="18">
        <v>6</v>
      </c>
      <c r="AS355" s="18">
        <v>6</v>
      </c>
      <c r="AT355" s="18"/>
      <c r="AU355" s="18"/>
      <c r="AV355" s="1189"/>
      <c r="AW355" s="1189"/>
    </row>
    <row r="356" spans="1:49" x14ac:dyDescent="0.2">
      <c r="A356" s="23"/>
      <c r="B356" s="1182" t="s">
        <v>226</v>
      </c>
      <c r="C356" s="1182"/>
      <c r="D356" s="1182"/>
      <c r="E356" s="20"/>
      <c r="F356" s="21">
        <f>SUM(F348:F355)</f>
        <v>4692</v>
      </c>
      <c r="G356" s="22">
        <f>SUM(G348:G355)</f>
        <v>1</v>
      </c>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row>
    <row r="357" spans="1:49" x14ac:dyDescent="0.2">
      <c r="A357" s="24"/>
      <c r="B357" s="1174" t="s">
        <v>132</v>
      </c>
      <c r="C357" s="1174"/>
      <c r="D357" s="1174"/>
      <c r="E357" s="1174"/>
      <c r="F357" s="1174"/>
      <c r="G357" s="1174"/>
      <c r="H357" s="1183">
        <f>SUM(H348:L356)</f>
        <v>103</v>
      </c>
      <c r="I357" s="1184"/>
      <c r="J357" s="1184"/>
      <c r="K357" s="1184"/>
      <c r="L357" s="1184"/>
      <c r="M357" s="1183">
        <f>SUM(M348:Q355)</f>
        <v>96</v>
      </c>
      <c r="N357" s="1184"/>
      <c r="O357" s="1184"/>
      <c r="P357" s="1184"/>
      <c r="Q357" s="1184"/>
      <c r="R357" s="1183">
        <f>SUM(R348:V355)</f>
        <v>103</v>
      </c>
      <c r="S357" s="1184"/>
      <c r="T357" s="1184"/>
      <c r="U357" s="1184"/>
      <c r="V357" s="1184"/>
      <c r="W357" s="1183">
        <f>SUM(W348:AA355)</f>
        <v>96</v>
      </c>
      <c r="X357" s="1184"/>
      <c r="Y357" s="1184"/>
      <c r="Z357" s="1184"/>
      <c r="AA357" s="1184"/>
      <c r="AB357" s="1183">
        <f>SUM(AB348:AF356)</f>
        <v>97</v>
      </c>
      <c r="AC357" s="1184"/>
      <c r="AD357" s="1184"/>
      <c r="AE357" s="1184"/>
      <c r="AF357" s="1184"/>
      <c r="AG357" s="1183">
        <f>SUM(AG348:AK356)</f>
        <v>99</v>
      </c>
      <c r="AH357" s="1184"/>
      <c r="AI357" s="1184"/>
      <c r="AJ357" s="1184"/>
      <c r="AK357" s="1184"/>
      <c r="AL357" s="1183">
        <f>SUM(AL348:AP355)</f>
        <v>98</v>
      </c>
      <c r="AM357" s="1184"/>
      <c r="AN357" s="1184"/>
      <c r="AO357" s="1184"/>
      <c r="AP357" s="1184"/>
      <c r="AQ357" s="1183">
        <f>SUM(AQ348:AU355)</f>
        <v>90</v>
      </c>
      <c r="AR357" s="1183"/>
      <c r="AS357" s="1183"/>
      <c r="AT357" s="1183"/>
      <c r="AU357" s="1183"/>
    </row>
    <row r="358" spans="1:49" x14ac:dyDescent="0.2">
      <c r="A358" s="24"/>
      <c r="B358" s="1174" t="s">
        <v>133</v>
      </c>
      <c r="C358" s="1174"/>
      <c r="D358" s="1174"/>
      <c r="E358" s="1174"/>
      <c r="F358" s="1174"/>
      <c r="G358" s="1174"/>
      <c r="H358" s="1176">
        <f>H357/F356</f>
        <v>2.195225916453538E-2</v>
      </c>
      <c r="I358" s="1176"/>
      <c r="J358" s="1176"/>
      <c r="K358" s="1176"/>
      <c r="L358" s="1176"/>
      <c r="M358" s="1176">
        <f>M357/F356</f>
        <v>2.0460358056265986E-2</v>
      </c>
      <c r="N358" s="1176"/>
      <c r="O358" s="1176"/>
      <c r="P358" s="1176"/>
      <c r="Q358" s="1176"/>
      <c r="R358" s="1176">
        <f>R357/F356</f>
        <v>2.195225916453538E-2</v>
      </c>
      <c r="S358" s="1176"/>
      <c r="T358" s="1176"/>
      <c r="U358" s="1176"/>
      <c r="V358" s="1176"/>
      <c r="W358" s="1176">
        <f>W357/F356</f>
        <v>2.0460358056265986E-2</v>
      </c>
      <c r="X358" s="1176"/>
      <c r="Y358" s="1176"/>
      <c r="Z358" s="1176"/>
      <c r="AA358" s="1176"/>
      <c r="AB358" s="1176">
        <f>AB357/F356</f>
        <v>2.0673486786018755E-2</v>
      </c>
      <c r="AC358" s="1176"/>
      <c r="AD358" s="1176"/>
      <c r="AE358" s="1176"/>
      <c r="AF358" s="1176"/>
      <c r="AG358" s="1176">
        <f>AG357/F356</f>
        <v>2.1099744245524295E-2</v>
      </c>
      <c r="AH358" s="1176"/>
      <c r="AI358" s="1176"/>
      <c r="AJ358" s="1176"/>
      <c r="AK358" s="1176"/>
      <c r="AL358" s="1176">
        <f>AL357/F356</f>
        <v>2.0886615515771527E-2</v>
      </c>
      <c r="AM358" s="1176"/>
      <c r="AN358" s="1176"/>
      <c r="AO358" s="1176"/>
      <c r="AP358" s="1176"/>
      <c r="AQ358" s="1176">
        <f>AQ357/F356</f>
        <v>1.9181585677749361E-2</v>
      </c>
      <c r="AR358" s="1176"/>
      <c r="AS358" s="1176"/>
      <c r="AT358" s="1176"/>
      <c r="AU358" s="1176"/>
    </row>
    <row r="359" spans="1:49" x14ac:dyDescent="0.2">
      <c r="A359" s="24"/>
      <c r="B359" s="1174" t="s">
        <v>134</v>
      </c>
      <c r="C359" s="1174"/>
      <c r="D359" s="1174"/>
      <c r="E359" s="1174"/>
      <c r="F359" s="1174"/>
      <c r="G359" s="1174"/>
      <c r="H359" s="1175">
        <f>H357</f>
        <v>103</v>
      </c>
      <c r="I359" s="1175"/>
      <c r="J359" s="1175"/>
      <c r="K359" s="1175"/>
      <c r="L359" s="1175"/>
      <c r="M359" s="1175">
        <f>H359+M357</f>
        <v>199</v>
      </c>
      <c r="N359" s="1175"/>
      <c r="O359" s="1175"/>
      <c r="P359" s="1175"/>
      <c r="Q359" s="1175"/>
      <c r="R359" s="1175">
        <f>M359+R357</f>
        <v>302</v>
      </c>
      <c r="S359" s="1175"/>
      <c r="T359" s="1175"/>
      <c r="U359" s="1175"/>
      <c r="V359" s="1175"/>
      <c r="W359" s="1175">
        <f>R359+W357</f>
        <v>398</v>
      </c>
      <c r="X359" s="1175"/>
      <c r="Y359" s="1175"/>
      <c r="Z359" s="1175"/>
      <c r="AA359" s="1175"/>
      <c r="AB359" s="1175">
        <f>W359+AB357</f>
        <v>495</v>
      </c>
      <c r="AC359" s="1175"/>
      <c r="AD359" s="1175"/>
      <c r="AE359" s="1175"/>
      <c r="AF359" s="1175"/>
      <c r="AG359" s="1175">
        <f>AB359+AG357</f>
        <v>594</v>
      </c>
      <c r="AH359" s="1175"/>
      <c r="AI359" s="1175"/>
      <c r="AJ359" s="1175"/>
      <c r="AK359" s="1175"/>
      <c r="AL359" s="1175">
        <f>AG359+AL357</f>
        <v>692</v>
      </c>
      <c r="AM359" s="1175"/>
      <c r="AN359" s="1175"/>
      <c r="AO359" s="1175"/>
      <c r="AP359" s="1175"/>
      <c r="AQ359" s="1175">
        <f>AL359+AQ357</f>
        <v>782</v>
      </c>
      <c r="AR359" s="1175"/>
      <c r="AS359" s="1175"/>
      <c r="AT359" s="1175"/>
      <c r="AU359" s="1175"/>
    </row>
    <row r="360" spans="1:49" x14ac:dyDescent="0.2">
      <c r="A360" s="24"/>
      <c r="B360" s="1172" t="s">
        <v>135</v>
      </c>
      <c r="C360" s="1172"/>
      <c r="D360" s="1172"/>
      <c r="E360" s="1172"/>
      <c r="F360" s="1172"/>
      <c r="G360" s="1172"/>
      <c r="H360" s="1173">
        <f>H358</f>
        <v>2.195225916453538E-2</v>
      </c>
      <c r="I360" s="1173"/>
      <c r="J360" s="1173"/>
      <c r="K360" s="1173"/>
      <c r="L360" s="1173"/>
      <c r="M360" s="1173">
        <f>H360+M358</f>
        <v>4.2412617220801363E-2</v>
      </c>
      <c r="N360" s="1173"/>
      <c r="O360" s="1173"/>
      <c r="P360" s="1173"/>
      <c r="Q360" s="1173"/>
      <c r="R360" s="1173">
        <f>M360+R358</f>
        <v>6.436487638533675E-2</v>
      </c>
      <c r="S360" s="1173"/>
      <c r="T360" s="1173"/>
      <c r="U360" s="1173"/>
      <c r="V360" s="1173"/>
      <c r="W360" s="1173">
        <f>R360+W358</f>
        <v>8.482523444160274E-2</v>
      </c>
      <c r="X360" s="1173"/>
      <c r="Y360" s="1173"/>
      <c r="Z360" s="1173"/>
      <c r="AA360" s="1173"/>
      <c r="AB360" s="1173">
        <f>W360+AB358</f>
        <v>0.10549872122762149</v>
      </c>
      <c r="AC360" s="1173"/>
      <c r="AD360" s="1173"/>
      <c r="AE360" s="1173"/>
      <c r="AF360" s="1173"/>
      <c r="AG360" s="1173">
        <f>AB360+AG358</f>
        <v>0.12659846547314579</v>
      </c>
      <c r="AH360" s="1173"/>
      <c r="AI360" s="1173"/>
      <c r="AJ360" s="1173"/>
      <c r="AK360" s="1173"/>
      <c r="AL360" s="1173">
        <f>AG360+AL358</f>
        <v>0.14748508098891733</v>
      </c>
      <c r="AM360" s="1173"/>
      <c r="AN360" s="1173"/>
      <c r="AO360" s="1173"/>
      <c r="AP360" s="1173"/>
      <c r="AQ360" s="1173">
        <f>AL360+AQ358</f>
        <v>0.16666666666666669</v>
      </c>
      <c r="AR360" s="1173"/>
      <c r="AS360" s="1173"/>
      <c r="AT360" s="1173"/>
      <c r="AU360" s="1173"/>
    </row>
    <row r="362" spans="1:49" x14ac:dyDescent="0.2">
      <c r="A362" s="1186"/>
      <c r="B362" s="1186"/>
      <c r="C362" s="1186"/>
      <c r="D362" s="1186"/>
      <c r="E362" s="1186"/>
      <c r="F362" s="1186"/>
      <c r="G362" s="1186"/>
      <c r="H362" s="1174" t="s">
        <v>122</v>
      </c>
      <c r="I362" s="1174"/>
      <c r="J362" s="1174"/>
      <c r="K362" s="1174"/>
      <c r="L362" s="1174"/>
      <c r="M362" s="1174"/>
      <c r="N362" s="1174"/>
      <c r="O362" s="1174"/>
      <c r="P362" s="1174"/>
      <c r="Q362" s="1174"/>
      <c r="R362" s="1174"/>
      <c r="S362" s="1174"/>
      <c r="T362" s="1174"/>
      <c r="U362" s="1174"/>
      <c r="V362" s="1174"/>
      <c r="W362" s="1174"/>
      <c r="X362" s="1174"/>
      <c r="Y362" s="1174"/>
      <c r="Z362" s="1174"/>
      <c r="AA362" s="1174"/>
      <c r="AB362" s="1174" t="s">
        <v>155</v>
      </c>
      <c r="AC362" s="1174"/>
      <c r="AD362" s="1174"/>
      <c r="AE362" s="1174"/>
      <c r="AF362" s="1174"/>
      <c r="AG362" s="1174"/>
      <c r="AH362" s="1174"/>
      <c r="AI362" s="1174"/>
      <c r="AJ362" s="1174"/>
      <c r="AK362" s="1174"/>
      <c r="AL362" s="1174"/>
      <c r="AM362" s="1174"/>
      <c r="AN362" s="1174"/>
      <c r="AO362" s="1174"/>
      <c r="AP362" s="1174"/>
      <c r="AQ362" s="1174"/>
      <c r="AR362" s="1174"/>
      <c r="AS362" s="1174"/>
      <c r="AT362" s="1174"/>
      <c r="AU362" s="1174"/>
      <c r="AV362" s="1174" t="s">
        <v>175</v>
      </c>
      <c r="AW362" s="1187" t="s">
        <v>123</v>
      </c>
    </row>
    <row r="363" spans="1:49" x14ac:dyDescent="0.2">
      <c r="A363" s="1186"/>
      <c r="B363" s="1186"/>
      <c r="C363" s="1186"/>
      <c r="D363" s="1186"/>
      <c r="E363" s="1186"/>
      <c r="F363" s="1186"/>
      <c r="G363" s="1186"/>
      <c r="H363" s="1175" t="s">
        <v>151</v>
      </c>
      <c r="I363" s="1175"/>
      <c r="J363" s="1175"/>
      <c r="K363" s="1175"/>
      <c r="L363" s="1175"/>
      <c r="M363" s="1175" t="s">
        <v>152</v>
      </c>
      <c r="N363" s="1175"/>
      <c r="O363" s="1175"/>
      <c r="P363" s="1175"/>
      <c r="Q363" s="1175"/>
      <c r="R363" s="1175" t="s">
        <v>153</v>
      </c>
      <c r="S363" s="1175"/>
      <c r="T363" s="1175"/>
      <c r="U363" s="1175"/>
      <c r="V363" s="1175"/>
      <c r="W363" s="1175" t="s">
        <v>154</v>
      </c>
      <c r="X363" s="1175"/>
      <c r="Y363" s="1175"/>
      <c r="Z363" s="1175"/>
      <c r="AA363" s="1175"/>
      <c r="AB363" s="1175" t="s">
        <v>151</v>
      </c>
      <c r="AC363" s="1175"/>
      <c r="AD363" s="1175"/>
      <c r="AE363" s="1175"/>
      <c r="AF363" s="1175"/>
      <c r="AG363" s="1175" t="s">
        <v>152</v>
      </c>
      <c r="AH363" s="1175"/>
      <c r="AI363" s="1175"/>
      <c r="AJ363" s="1175"/>
      <c r="AK363" s="1175"/>
      <c r="AL363" s="1175" t="s">
        <v>153</v>
      </c>
      <c r="AM363" s="1175"/>
      <c r="AN363" s="1175"/>
      <c r="AO363" s="1175"/>
      <c r="AP363" s="1175"/>
      <c r="AQ363" s="1175" t="s">
        <v>154</v>
      </c>
      <c r="AR363" s="1175"/>
      <c r="AS363" s="1175"/>
      <c r="AT363" s="1175"/>
      <c r="AU363" s="1175"/>
      <c r="AV363" s="1174"/>
      <c r="AW363" s="1187"/>
    </row>
    <row r="364" spans="1:49" x14ac:dyDescent="0.2">
      <c r="A364" s="1174" t="s">
        <v>1</v>
      </c>
      <c r="B364" s="1187" t="s">
        <v>124</v>
      </c>
      <c r="C364" s="1187"/>
      <c r="D364" s="1187"/>
      <c r="E364" s="1187" t="s">
        <v>206</v>
      </c>
      <c r="F364" s="1187" t="s">
        <v>207</v>
      </c>
      <c r="G364" s="1188" t="s">
        <v>125</v>
      </c>
      <c r="H364" s="13" t="s">
        <v>126</v>
      </c>
      <c r="I364" s="13" t="s">
        <v>127</v>
      </c>
      <c r="J364" s="13" t="s">
        <v>128</v>
      </c>
      <c r="K364" s="13" t="s">
        <v>129</v>
      </c>
      <c r="L364" s="13" t="s">
        <v>130</v>
      </c>
      <c r="M364" s="13" t="s">
        <v>126</v>
      </c>
      <c r="N364" s="13" t="s">
        <v>127</v>
      </c>
      <c r="O364" s="13" t="s">
        <v>128</v>
      </c>
      <c r="P364" s="13" t="s">
        <v>129</v>
      </c>
      <c r="Q364" s="13" t="s">
        <v>130</v>
      </c>
      <c r="R364" s="13" t="s">
        <v>126</v>
      </c>
      <c r="S364" s="13" t="s">
        <v>127</v>
      </c>
      <c r="T364" s="13" t="s">
        <v>128</v>
      </c>
      <c r="U364" s="13" t="s">
        <v>129</v>
      </c>
      <c r="V364" s="13" t="s">
        <v>130</v>
      </c>
      <c r="W364" s="13" t="s">
        <v>126</v>
      </c>
      <c r="X364" s="13" t="s">
        <v>127</v>
      </c>
      <c r="Y364" s="13" t="s">
        <v>128</v>
      </c>
      <c r="Z364" s="13" t="s">
        <v>129</v>
      </c>
      <c r="AA364" s="13" t="s">
        <v>130</v>
      </c>
      <c r="AB364" s="13" t="s">
        <v>126</v>
      </c>
      <c r="AC364" s="13" t="s">
        <v>127</v>
      </c>
      <c r="AD364" s="13" t="s">
        <v>128</v>
      </c>
      <c r="AE364" s="13" t="s">
        <v>129</v>
      </c>
      <c r="AF364" s="13" t="s">
        <v>130</v>
      </c>
      <c r="AG364" s="13" t="s">
        <v>126</v>
      </c>
      <c r="AH364" s="13" t="s">
        <v>127</v>
      </c>
      <c r="AI364" s="13" t="s">
        <v>128</v>
      </c>
      <c r="AJ364" s="13" t="s">
        <v>129</v>
      </c>
      <c r="AK364" s="13" t="s">
        <v>130</v>
      </c>
      <c r="AL364" s="13" t="s">
        <v>126</v>
      </c>
      <c r="AM364" s="13" t="s">
        <v>127</v>
      </c>
      <c r="AN364" s="13" t="s">
        <v>128</v>
      </c>
      <c r="AO364" s="13" t="s">
        <v>129</v>
      </c>
      <c r="AP364" s="13" t="s">
        <v>130</v>
      </c>
      <c r="AQ364" s="13" t="s">
        <v>126</v>
      </c>
      <c r="AR364" s="13" t="s">
        <v>127</v>
      </c>
      <c r="AS364" s="13" t="s">
        <v>128</v>
      </c>
      <c r="AT364" s="13" t="s">
        <v>129</v>
      </c>
      <c r="AU364" s="13" t="s">
        <v>130</v>
      </c>
      <c r="AV364" s="1174"/>
      <c r="AW364" s="1187"/>
    </row>
    <row r="365" spans="1:49" ht="51" customHeight="1" x14ac:dyDescent="0.2">
      <c r="A365" s="1174"/>
      <c r="B365" s="1187"/>
      <c r="C365" s="1187"/>
      <c r="D365" s="1187"/>
      <c r="E365" s="1187"/>
      <c r="F365" s="1187"/>
      <c r="G365" s="1188"/>
      <c r="H365" s="14"/>
      <c r="I365" s="15"/>
      <c r="J365" s="16"/>
      <c r="K365" s="15"/>
      <c r="L365" s="15"/>
      <c r="M365" s="14"/>
      <c r="N365" s="15"/>
      <c r="O365" s="16"/>
      <c r="P365" s="15"/>
      <c r="Q365" s="15"/>
      <c r="R365" s="14"/>
      <c r="S365" s="15"/>
      <c r="T365" s="16"/>
      <c r="U365" s="15"/>
      <c r="V365" s="15"/>
      <c r="W365" s="14"/>
      <c r="X365" s="15"/>
      <c r="Y365" s="16"/>
      <c r="Z365" s="15"/>
      <c r="AA365" s="15"/>
      <c r="AB365" s="14"/>
      <c r="AC365" s="15"/>
      <c r="AD365" s="16"/>
      <c r="AE365" s="15"/>
      <c r="AF365" s="15"/>
      <c r="AG365" s="14"/>
      <c r="AH365" s="15"/>
      <c r="AI365" s="16"/>
      <c r="AJ365" s="15"/>
      <c r="AK365" s="15"/>
      <c r="AL365" s="14"/>
      <c r="AM365" s="15"/>
      <c r="AN365" s="16"/>
      <c r="AO365" s="15"/>
      <c r="AP365" s="15"/>
      <c r="AQ365" s="14"/>
      <c r="AR365" s="15"/>
      <c r="AS365" s="16"/>
      <c r="AT365" s="15"/>
      <c r="AU365" s="15"/>
      <c r="AV365" s="1174"/>
      <c r="AW365" s="1187"/>
    </row>
    <row r="366" spans="1:49" ht="12.75" customHeight="1" x14ac:dyDescent="0.2">
      <c r="A366" s="1174">
        <v>1</v>
      </c>
      <c r="B366" s="1177" t="s">
        <v>139</v>
      </c>
      <c r="C366" s="1177"/>
      <c r="D366" s="1177"/>
      <c r="E366" s="1178">
        <f t="shared" ref="E366:E372" si="2">COUNTIF(H366:AU366,"x")*6</f>
        <v>192</v>
      </c>
      <c r="F366" s="1179">
        <f t="shared" ref="F366:F372" si="3">(SUM(H367:AU367))*6</f>
        <v>384</v>
      </c>
      <c r="G366" s="1180">
        <f>F366/$F$374</f>
        <v>0.43835616438356162</v>
      </c>
      <c r="H366" s="19" t="s">
        <v>209</v>
      </c>
      <c r="I366" s="19" t="s">
        <v>209</v>
      </c>
      <c r="J366" s="19" t="s">
        <v>209</v>
      </c>
      <c r="K366" s="19" t="s">
        <v>209</v>
      </c>
      <c r="L366" s="19"/>
      <c r="M366" s="19"/>
      <c r="N366" s="19" t="s">
        <v>209</v>
      </c>
      <c r="O366" s="19" t="s">
        <v>209</v>
      </c>
      <c r="P366" s="19" t="s">
        <v>209</v>
      </c>
      <c r="Q366" s="19" t="s">
        <v>209</v>
      </c>
      <c r="R366" s="19" t="s">
        <v>209</v>
      </c>
      <c r="S366" s="19" t="s">
        <v>209</v>
      </c>
      <c r="T366" s="19" t="s">
        <v>209</v>
      </c>
      <c r="U366" s="19" t="s">
        <v>209</v>
      </c>
      <c r="V366" s="19"/>
      <c r="W366" s="19"/>
      <c r="X366" s="19" t="s">
        <v>209</v>
      </c>
      <c r="Y366" s="19" t="s">
        <v>209</v>
      </c>
      <c r="Z366" s="19" t="s">
        <v>209</v>
      </c>
      <c r="AA366" s="19" t="s">
        <v>209</v>
      </c>
      <c r="AB366" s="19"/>
      <c r="AC366" s="19" t="s">
        <v>209</v>
      </c>
      <c r="AD366" s="19" t="s">
        <v>209</v>
      </c>
      <c r="AE366" s="19" t="s">
        <v>209</v>
      </c>
      <c r="AF366" s="19" t="s">
        <v>209</v>
      </c>
      <c r="AG366" s="19"/>
      <c r="AH366" s="19"/>
      <c r="AI366" s="19" t="s">
        <v>209</v>
      </c>
      <c r="AJ366" s="19" t="s">
        <v>209</v>
      </c>
      <c r="AK366" s="19" t="s">
        <v>209</v>
      </c>
      <c r="AL366" s="19" t="s">
        <v>209</v>
      </c>
      <c r="AM366" s="19" t="s">
        <v>209</v>
      </c>
      <c r="AN366" s="19"/>
      <c r="AO366" s="19" t="s">
        <v>209</v>
      </c>
      <c r="AP366" s="19" t="s">
        <v>209</v>
      </c>
      <c r="AQ366" s="19" t="s">
        <v>209</v>
      </c>
      <c r="AR366" s="19" t="s">
        <v>209</v>
      </c>
      <c r="AS366" s="19" t="s">
        <v>209</v>
      </c>
      <c r="AT366" s="19" t="s">
        <v>209</v>
      </c>
      <c r="AU366" s="19" t="s">
        <v>209</v>
      </c>
      <c r="AV366" s="1189" t="s">
        <v>370</v>
      </c>
      <c r="AW366" s="1189" t="s">
        <v>140</v>
      </c>
    </row>
    <row r="367" spans="1:49" ht="12.75" customHeight="1" x14ac:dyDescent="0.2">
      <c r="A367" s="1174"/>
      <c r="B367" s="1177"/>
      <c r="C367" s="1177"/>
      <c r="D367" s="1177"/>
      <c r="E367" s="1178"/>
      <c r="F367" s="1179"/>
      <c r="G367" s="1180"/>
      <c r="H367" s="18">
        <v>2</v>
      </c>
      <c r="I367" s="18">
        <v>2</v>
      </c>
      <c r="J367" s="18">
        <v>2</v>
      </c>
      <c r="K367" s="18">
        <v>2</v>
      </c>
      <c r="L367" s="18"/>
      <c r="M367" s="18"/>
      <c r="N367" s="18">
        <v>2</v>
      </c>
      <c r="O367" s="18">
        <v>2</v>
      </c>
      <c r="P367" s="18">
        <v>2</v>
      </c>
      <c r="Q367" s="18">
        <v>2</v>
      </c>
      <c r="R367" s="18">
        <v>2</v>
      </c>
      <c r="S367" s="18">
        <v>2</v>
      </c>
      <c r="T367" s="18">
        <v>2</v>
      </c>
      <c r="U367" s="18">
        <v>2</v>
      </c>
      <c r="V367" s="18"/>
      <c r="W367" s="18"/>
      <c r="X367" s="18">
        <v>2</v>
      </c>
      <c r="Y367" s="18">
        <v>2</v>
      </c>
      <c r="Z367" s="18">
        <v>2</v>
      </c>
      <c r="AA367" s="18">
        <v>2</v>
      </c>
      <c r="AB367" s="18"/>
      <c r="AC367" s="18">
        <v>2</v>
      </c>
      <c r="AD367" s="18">
        <v>2</v>
      </c>
      <c r="AE367" s="18">
        <v>2</v>
      </c>
      <c r="AF367" s="18">
        <v>2</v>
      </c>
      <c r="AG367" s="18"/>
      <c r="AH367" s="18"/>
      <c r="AI367" s="18">
        <v>2</v>
      </c>
      <c r="AJ367" s="18">
        <v>2</v>
      </c>
      <c r="AK367" s="18">
        <v>2</v>
      </c>
      <c r="AL367" s="18">
        <v>2</v>
      </c>
      <c r="AM367" s="18">
        <v>2</v>
      </c>
      <c r="AN367" s="18"/>
      <c r="AO367" s="18">
        <v>2</v>
      </c>
      <c r="AP367" s="18">
        <v>2</v>
      </c>
      <c r="AQ367" s="18">
        <v>2</v>
      </c>
      <c r="AR367" s="18">
        <v>2</v>
      </c>
      <c r="AS367" s="18">
        <v>2</v>
      </c>
      <c r="AT367" s="18">
        <v>2</v>
      </c>
      <c r="AU367" s="18">
        <v>2</v>
      </c>
      <c r="AV367" s="1189"/>
      <c r="AW367" s="1189"/>
    </row>
    <row r="368" spans="1:49" ht="12.75" customHeight="1" x14ac:dyDescent="0.2">
      <c r="A368" s="1174">
        <v>2</v>
      </c>
      <c r="B368" s="1177" t="s">
        <v>371</v>
      </c>
      <c r="C368" s="1177"/>
      <c r="D368" s="1177"/>
      <c r="E368" s="1178">
        <f t="shared" si="2"/>
        <v>240</v>
      </c>
      <c r="F368" s="1179">
        <f t="shared" si="3"/>
        <v>240</v>
      </c>
      <c r="G368" s="1180">
        <f>F368/$F$374</f>
        <v>0.27397260273972601</v>
      </c>
      <c r="H368" s="19" t="s">
        <v>209</v>
      </c>
      <c r="I368" s="19" t="s">
        <v>209</v>
      </c>
      <c r="J368" s="19" t="s">
        <v>209</v>
      </c>
      <c r="K368" s="19" t="s">
        <v>209</v>
      </c>
      <c r="L368" s="19" t="s">
        <v>209</v>
      </c>
      <c r="M368" s="19" t="s">
        <v>209</v>
      </c>
      <c r="N368" s="19" t="s">
        <v>209</v>
      </c>
      <c r="O368" s="19" t="s">
        <v>209</v>
      </c>
      <c r="P368" s="19" t="s">
        <v>209</v>
      </c>
      <c r="Q368" s="19" t="s">
        <v>209</v>
      </c>
      <c r="R368" s="19" t="s">
        <v>209</v>
      </c>
      <c r="S368" s="19" t="s">
        <v>209</v>
      </c>
      <c r="T368" s="19" t="s">
        <v>209</v>
      </c>
      <c r="U368" s="19" t="s">
        <v>209</v>
      </c>
      <c r="V368" s="19" t="s">
        <v>209</v>
      </c>
      <c r="W368" s="19" t="s">
        <v>209</v>
      </c>
      <c r="X368" s="19" t="s">
        <v>209</v>
      </c>
      <c r="Y368" s="19" t="s">
        <v>209</v>
      </c>
      <c r="Z368" s="19" t="s">
        <v>209</v>
      </c>
      <c r="AA368" s="19" t="s">
        <v>209</v>
      </c>
      <c r="AB368" s="19" t="s">
        <v>209</v>
      </c>
      <c r="AC368" s="19" t="s">
        <v>209</v>
      </c>
      <c r="AD368" s="19" t="s">
        <v>209</v>
      </c>
      <c r="AE368" s="19" t="s">
        <v>209</v>
      </c>
      <c r="AF368" s="19" t="s">
        <v>209</v>
      </c>
      <c r="AG368" s="19" t="s">
        <v>209</v>
      </c>
      <c r="AH368" s="19" t="s">
        <v>209</v>
      </c>
      <c r="AI368" s="19" t="s">
        <v>209</v>
      </c>
      <c r="AJ368" s="19" t="s">
        <v>209</v>
      </c>
      <c r="AK368" s="19" t="s">
        <v>209</v>
      </c>
      <c r="AL368" s="19" t="s">
        <v>209</v>
      </c>
      <c r="AM368" s="19" t="s">
        <v>209</v>
      </c>
      <c r="AN368" s="19" t="s">
        <v>209</v>
      </c>
      <c r="AO368" s="19" t="s">
        <v>209</v>
      </c>
      <c r="AP368" s="19" t="s">
        <v>209</v>
      </c>
      <c r="AQ368" s="19" t="s">
        <v>209</v>
      </c>
      <c r="AR368" s="19" t="s">
        <v>209</v>
      </c>
      <c r="AS368" s="19" t="s">
        <v>209</v>
      </c>
      <c r="AT368" s="19" t="s">
        <v>209</v>
      </c>
      <c r="AU368" s="19" t="s">
        <v>209</v>
      </c>
      <c r="AV368" s="1189"/>
      <c r="AW368" s="1189"/>
    </row>
    <row r="369" spans="1:49" ht="12.75" customHeight="1" x14ac:dyDescent="0.2">
      <c r="A369" s="1174"/>
      <c r="B369" s="1177"/>
      <c r="C369" s="1177"/>
      <c r="D369" s="1177"/>
      <c r="E369" s="1178"/>
      <c r="F369" s="1179"/>
      <c r="G369" s="1180"/>
      <c r="H369" s="18">
        <v>1</v>
      </c>
      <c r="I369" s="18">
        <v>1</v>
      </c>
      <c r="J369" s="18">
        <v>1</v>
      </c>
      <c r="K369" s="18">
        <v>1</v>
      </c>
      <c r="L369" s="18">
        <v>1</v>
      </c>
      <c r="M369" s="18">
        <v>1</v>
      </c>
      <c r="N369" s="18">
        <v>1</v>
      </c>
      <c r="O369" s="18">
        <v>1</v>
      </c>
      <c r="P369" s="18">
        <v>1</v>
      </c>
      <c r="Q369" s="18">
        <v>1</v>
      </c>
      <c r="R369" s="18">
        <v>1</v>
      </c>
      <c r="S369" s="18">
        <v>1</v>
      </c>
      <c r="T369" s="18">
        <v>1</v>
      </c>
      <c r="U369" s="18">
        <v>1</v>
      </c>
      <c r="V369" s="18">
        <v>1</v>
      </c>
      <c r="W369" s="18">
        <v>1</v>
      </c>
      <c r="X369" s="18">
        <v>1</v>
      </c>
      <c r="Y369" s="18">
        <v>1</v>
      </c>
      <c r="Z369" s="18">
        <v>1</v>
      </c>
      <c r="AA369" s="18">
        <v>1</v>
      </c>
      <c r="AB369" s="18">
        <v>1</v>
      </c>
      <c r="AC369" s="18">
        <v>1</v>
      </c>
      <c r="AD369" s="18">
        <v>1</v>
      </c>
      <c r="AE369" s="18">
        <v>1</v>
      </c>
      <c r="AF369" s="18">
        <v>1</v>
      </c>
      <c r="AG369" s="18">
        <v>1</v>
      </c>
      <c r="AH369" s="18">
        <v>1</v>
      </c>
      <c r="AI369" s="18">
        <v>1</v>
      </c>
      <c r="AJ369" s="18">
        <v>1</v>
      </c>
      <c r="AK369" s="18">
        <v>1</v>
      </c>
      <c r="AL369" s="18">
        <v>1</v>
      </c>
      <c r="AM369" s="18">
        <v>1</v>
      </c>
      <c r="AN369" s="18">
        <v>1</v>
      </c>
      <c r="AO369" s="18">
        <v>1</v>
      </c>
      <c r="AP369" s="18">
        <v>1</v>
      </c>
      <c r="AQ369" s="18">
        <v>1</v>
      </c>
      <c r="AR369" s="18">
        <v>1</v>
      </c>
      <c r="AS369" s="18">
        <v>1</v>
      </c>
      <c r="AT369" s="18">
        <v>1</v>
      </c>
      <c r="AU369" s="18">
        <v>1</v>
      </c>
      <c r="AV369" s="1189"/>
      <c r="AW369" s="1189"/>
    </row>
    <row r="370" spans="1:49" ht="12.75" customHeight="1" x14ac:dyDescent="0.2">
      <c r="A370" s="1174">
        <v>3</v>
      </c>
      <c r="B370" s="1177" t="s">
        <v>372</v>
      </c>
      <c r="C370" s="1177"/>
      <c r="D370" s="1177"/>
      <c r="E370" s="1178">
        <f t="shared" si="2"/>
        <v>12</v>
      </c>
      <c r="F370" s="1179">
        <f t="shared" si="3"/>
        <v>12</v>
      </c>
      <c r="G370" s="1180">
        <f>F370/$F$374</f>
        <v>1.3698630136986301E-2</v>
      </c>
      <c r="H370" s="19"/>
      <c r="I370" s="19"/>
      <c r="J370" s="19"/>
      <c r="K370" s="19"/>
      <c r="L370" s="19"/>
      <c r="M370" s="19"/>
      <c r="N370" s="19"/>
      <c r="O370" s="19"/>
      <c r="P370" s="19"/>
      <c r="Q370" s="19"/>
      <c r="R370" s="19"/>
      <c r="S370" s="19"/>
      <c r="T370" s="19"/>
      <c r="U370" s="19"/>
      <c r="V370" s="19"/>
      <c r="W370" s="19"/>
      <c r="X370" s="19"/>
      <c r="Y370" s="19"/>
      <c r="Z370" s="19"/>
      <c r="AA370" s="19" t="s">
        <v>209</v>
      </c>
      <c r="AB370" s="19"/>
      <c r="AC370" s="19"/>
      <c r="AD370" s="19"/>
      <c r="AE370" s="19"/>
      <c r="AF370" s="19"/>
      <c r="AG370" s="19"/>
      <c r="AH370" s="19"/>
      <c r="AI370" s="19"/>
      <c r="AJ370" s="19"/>
      <c r="AK370" s="19"/>
      <c r="AL370" s="19"/>
      <c r="AM370" s="19"/>
      <c r="AN370" s="19"/>
      <c r="AO370" s="19"/>
      <c r="AP370" s="19"/>
      <c r="AQ370" s="19"/>
      <c r="AR370" s="19"/>
      <c r="AS370" s="19"/>
      <c r="AT370" s="19"/>
      <c r="AU370" s="19" t="s">
        <v>209</v>
      </c>
      <c r="AV370" s="1189"/>
      <c r="AW370" s="1189"/>
    </row>
    <row r="371" spans="1:49" ht="12.75" customHeight="1" x14ac:dyDescent="0.2">
      <c r="A371" s="1174"/>
      <c r="B371" s="1177"/>
      <c r="C371" s="1177"/>
      <c r="D371" s="1177"/>
      <c r="E371" s="1178"/>
      <c r="F371" s="1179"/>
      <c r="G371" s="1180"/>
      <c r="H371" s="18"/>
      <c r="I371" s="18"/>
      <c r="J371" s="18"/>
      <c r="K371" s="18"/>
      <c r="L371" s="18"/>
      <c r="M371" s="18"/>
      <c r="N371" s="18"/>
      <c r="O371" s="18"/>
      <c r="P371" s="18"/>
      <c r="Q371" s="18"/>
      <c r="R371" s="18"/>
      <c r="S371" s="18"/>
      <c r="T371" s="18"/>
      <c r="U371" s="18"/>
      <c r="V371" s="18"/>
      <c r="W371" s="18"/>
      <c r="X371" s="18"/>
      <c r="Y371" s="18"/>
      <c r="Z371" s="18"/>
      <c r="AA371" s="18">
        <v>1</v>
      </c>
      <c r="AB371" s="18"/>
      <c r="AC371" s="18"/>
      <c r="AD371" s="18"/>
      <c r="AE371" s="18"/>
      <c r="AF371" s="18"/>
      <c r="AG371" s="18"/>
      <c r="AH371" s="18"/>
      <c r="AI371" s="18"/>
      <c r="AJ371" s="18"/>
      <c r="AK371" s="18"/>
      <c r="AL371" s="18"/>
      <c r="AM371" s="18"/>
      <c r="AN371" s="18"/>
      <c r="AO371" s="18"/>
      <c r="AP371" s="18"/>
      <c r="AQ371" s="18"/>
      <c r="AR371" s="18"/>
      <c r="AS371" s="18"/>
      <c r="AT371" s="18"/>
      <c r="AU371" s="18">
        <v>1</v>
      </c>
      <c r="AV371" s="1189"/>
      <c r="AW371" s="1189"/>
    </row>
    <row r="372" spans="1:49" ht="12.75" customHeight="1" x14ac:dyDescent="0.2">
      <c r="A372" s="1174">
        <v>4</v>
      </c>
      <c r="B372" s="1177" t="s">
        <v>373</v>
      </c>
      <c r="C372" s="1177"/>
      <c r="D372" s="1177"/>
      <c r="E372" s="1178">
        <f t="shared" si="2"/>
        <v>240</v>
      </c>
      <c r="F372" s="1179">
        <f t="shared" si="3"/>
        <v>240</v>
      </c>
      <c r="G372" s="1180">
        <f>F372/$F$374</f>
        <v>0.27397260273972601</v>
      </c>
      <c r="H372" s="19" t="s">
        <v>209</v>
      </c>
      <c r="I372" s="19" t="s">
        <v>209</v>
      </c>
      <c r="J372" s="19" t="s">
        <v>209</v>
      </c>
      <c r="K372" s="19" t="s">
        <v>209</v>
      </c>
      <c r="L372" s="19" t="s">
        <v>209</v>
      </c>
      <c r="M372" s="19" t="s">
        <v>209</v>
      </c>
      <c r="N372" s="19" t="s">
        <v>209</v>
      </c>
      <c r="O372" s="19" t="s">
        <v>209</v>
      </c>
      <c r="P372" s="19" t="s">
        <v>209</v>
      </c>
      <c r="Q372" s="19" t="s">
        <v>209</v>
      </c>
      <c r="R372" s="19" t="s">
        <v>209</v>
      </c>
      <c r="S372" s="19" t="s">
        <v>209</v>
      </c>
      <c r="T372" s="19" t="s">
        <v>209</v>
      </c>
      <c r="U372" s="19" t="s">
        <v>209</v>
      </c>
      <c r="V372" s="19" t="s">
        <v>209</v>
      </c>
      <c r="W372" s="19" t="s">
        <v>209</v>
      </c>
      <c r="X372" s="19" t="s">
        <v>209</v>
      </c>
      <c r="Y372" s="19" t="s">
        <v>209</v>
      </c>
      <c r="Z372" s="19" t="s">
        <v>209</v>
      </c>
      <c r="AA372" s="19" t="s">
        <v>209</v>
      </c>
      <c r="AB372" s="19" t="s">
        <v>209</v>
      </c>
      <c r="AC372" s="19" t="s">
        <v>209</v>
      </c>
      <c r="AD372" s="19" t="s">
        <v>209</v>
      </c>
      <c r="AE372" s="19" t="s">
        <v>209</v>
      </c>
      <c r="AF372" s="19" t="s">
        <v>209</v>
      </c>
      <c r="AG372" s="19" t="s">
        <v>209</v>
      </c>
      <c r="AH372" s="19" t="s">
        <v>209</v>
      </c>
      <c r="AI372" s="19" t="s">
        <v>209</v>
      </c>
      <c r="AJ372" s="19" t="s">
        <v>209</v>
      </c>
      <c r="AK372" s="19" t="s">
        <v>209</v>
      </c>
      <c r="AL372" s="19" t="s">
        <v>209</v>
      </c>
      <c r="AM372" s="19" t="s">
        <v>209</v>
      </c>
      <c r="AN372" s="19" t="s">
        <v>209</v>
      </c>
      <c r="AO372" s="19" t="s">
        <v>209</v>
      </c>
      <c r="AP372" s="19" t="s">
        <v>209</v>
      </c>
      <c r="AQ372" s="19" t="s">
        <v>209</v>
      </c>
      <c r="AR372" s="19" t="s">
        <v>209</v>
      </c>
      <c r="AS372" s="19" t="s">
        <v>209</v>
      </c>
      <c r="AT372" s="19" t="s">
        <v>209</v>
      </c>
      <c r="AU372" s="19" t="s">
        <v>209</v>
      </c>
      <c r="AV372" s="1189"/>
      <c r="AW372" s="1189"/>
    </row>
    <row r="373" spans="1:49" ht="12.75" customHeight="1" x14ac:dyDescent="0.2">
      <c r="A373" s="1174"/>
      <c r="B373" s="1177"/>
      <c r="C373" s="1177"/>
      <c r="D373" s="1177"/>
      <c r="E373" s="1178"/>
      <c r="F373" s="1179"/>
      <c r="G373" s="1180"/>
      <c r="H373" s="18">
        <v>1</v>
      </c>
      <c r="I373" s="18">
        <v>1</v>
      </c>
      <c r="J373" s="18">
        <v>1</v>
      </c>
      <c r="K373" s="18">
        <v>1</v>
      </c>
      <c r="L373" s="18">
        <v>1</v>
      </c>
      <c r="M373" s="18">
        <v>1</v>
      </c>
      <c r="N373" s="18">
        <v>1</v>
      </c>
      <c r="O373" s="18">
        <v>1</v>
      </c>
      <c r="P373" s="18">
        <v>1</v>
      </c>
      <c r="Q373" s="18">
        <v>1</v>
      </c>
      <c r="R373" s="18">
        <v>1</v>
      </c>
      <c r="S373" s="18">
        <v>1</v>
      </c>
      <c r="T373" s="18">
        <v>1</v>
      </c>
      <c r="U373" s="18">
        <v>1</v>
      </c>
      <c r="V373" s="18">
        <v>1</v>
      </c>
      <c r="W373" s="18">
        <v>1</v>
      </c>
      <c r="X373" s="18">
        <v>1</v>
      </c>
      <c r="Y373" s="18">
        <v>1</v>
      </c>
      <c r="Z373" s="18">
        <v>1</v>
      </c>
      <c r="AA373" s="18">
        <v>1</v>
      </c>
      <c r="AB373" s="18">
        <v>1</v>
      </c>
      <c r="AC373" s="18">
        <v>1</v>
      </c>
      <c r="AD373" s="18">
        <v>1</v>
      </c>
      <c r="AE373" s="18">
        <v>1</v>
      </c>
      <c r="AF373" s="18">
        <v>1</v>
      </c>
      <c r="AG373" s="18">
        <v>1</v>
      </c>
      <c r="AH373" s="18">
        <v>1</v>
      </c>
      <c r="AI373" s="18">
        <v>1</v>
      </c>
      <c r="AJ373" s="18">
        <v>1</v>
      </c>
      <c r="AK373" s="18">
        <v>1</v>
      </c>
      <c r="AL373" s="18">
        <v>1</v>
      </c>
      <c r="AM373" s="18">
        <v>1</v>
      </c>
      <c r="AN373" s="18">
        <v>1</v>
      </c>
      <c r="AO373" s="18">
        <v>1</v>
      </c>
      <c r="AP373" s="18">
        <v>1</v>
      </c>
      <c r="AQ373" s="18">
        <v>1</v>
      </c>
      <c r="AR373" s="18">
        <v>1</v>
      </c>
      <c r="AS373" s="18">
        <v>1</v>
      </c>
      <c r="AT373" s="18">
        <v>1</v>
      </c>
      <c r="AU373" s="18">
        <v>1</v>
      </c>
      <c r="AV373" s="1189"/>
      <c r="AW373" s="1189"/>
    </row>
    <row r="374" spans="1:49" x14ac:dyDescent="0.2">
      <c r="A374" s="23"/>
      <c r="B374" s="1182" t="s">
        <v>226</v>
      </c>
      <c r="C374" s="1182"/>
      <c r="D374" s="1182"/>
      <c r="E374" s="20"/>
      <c r="F374" s="21">
        <f>SUM(F366:F373)</f>
        <v>876</v>
      </c>
      <c r="G374" s="22">
        <f>SUM(G366:G373)</f>
        <v>1</v>
      </c>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37"/>
      <c r="AW374" s="37"/>
    </row>
    <row r="375" spans="1:49" x14ac:dyDescent="0.2">
      <c r="A375" s="24"/>
      <c r="B375" s="1174" t="s">
        <v>132</v>
      </c>
      <c r="C375" s="1174"/>
      <c r="D375" s="1174"/>
      <c r="E375" s="1174"/>
      <c r="F375" s="1174"/>
      <c r="G375" s="1174"/>
      <c r="H375" s="1183">
        <v>18</v>
      </c>
      <c r="I375" s="1184"/>
      <c r="J375" s="1184"/>
      <c r="K375" s="1184"/>
      <c r="L375" s="1184"/>
      <c r="M375" s="1183">
        <v>18</v>
      </c>
      <c r="N375" s="1184"/>
      <c r="O375" s="1184"/>
      <c r="P375" s="1184"/>
      <c r="Q375" s="1184"/>
      <c r="R375" s="1183">
        <v>18</v>
      </c>
      <c r="S375" s="1184"/>
      <c r="T375" s="1184"/>
      <c r="U375" s="1184"/>
      <c r="V375" s="1184"/>
      <c r="W375" s="1183">
        <v>19</v>
      </c>
      <c r="X375" s="1184"/>
      <c r="Y375" s="1184"/>
      <c r="Z375" s="1184"/>
      <c r="AA375" s="1184"/>
      <c r="AB375" s="1183">
        <v>18</v>
      </c>
      <c r="AC375" s="1184"/>
      <c r="AD375" s="1184"/>
      <c r="AE375" s="1184"/>
      <c r="AF375" s="1184"/>
      <c r="AG375" s="1183">
        <v>16</v>
      </c>
      <c r="AH375" s="1184"/>
      <c r="AI375" s="1184"/>
      <c r="AJ375" s="1184"/>
      <c r="AK375" s="1184"/>
      <c r="AL375" s="1183">
        <v>18</v>
      </c>
      <c r="AM375" s="1184"/>
      <c r="AN375" s="1184"/>
      <c r="AO375" s="1184"/>
      <c r="AP375" s="1184"/>
      <c r="AQ375" s="1183">
        <v>21</v>
      </c>
      <c r="AR375" s="1183"/>
      <c r="AS375" s="1183"/>
      <c r="AT375" s="1183"/>
      <c r="AU375" s="1183"/>
    </row>
    <row r="376" spans="1:49" x14ac:dyDescent="0.2">
      <c r="A376" s="24"/>
      <c r="B376" s="1174" t="s">
        <v>133</v>
      </c>
      <c r="C376" s="1174"/>
      <c r="D376" s="1174"/>
      <c r="E376" s="1174"/>
      <c r="F376" s="1174"/>
      <c r="G376" s="1174"/>
      <c r="H376" s="1176">
        <v>7.8947368421052627E-2</v>
      </c>
      <c r="I376" s="1176"/>
      <c r="J376" s="1176"/>
      <c r="K376" s="1176"/>
      <c r="L376" s="1176"/>
      <c r="M376" s="1176">
        <v>7.8947368421052627E-2</v>
      </c>
      <c r="N376" s="1176"/>
      <c r="O376" s="1176"/>
      <c r="P376" s="1176"/>
      <c r="Q376" s="1176"/>
      <c r="R376" s="1176">
        <v>7.8947368421052627E-2</v>
      </c>
      <c r="S376" s="1176"/>
      <c r="T376" s="1176"/>
      <c r="U376" s="1176"/>
      <c r="V376" s="1176"/>
      <c r="W376" s="1176">
        <v>8.3333333333333329E-2</v>
      </c>
      <c r="X376" s="1176"/>
      <c r="Y376" s="1176"/>
      <c r="Z376" s="1176"/>
      <c r="AA376" s="1176"/>
      <c r="AB376" s="1176">
        <v>7.8947368421052627E-2</v>
      </c>
      <c r="AC376" s="1176"/>
      <c r="AD376" s="1176"/>
      <c r="AE376" s="1176"/>
      <c r="AF376" s="1176"/>
      <c r="AG376" s="1176">
        <v>7.0175438596491224E-2</v>
      </c>
      <c r="AH376" s="1176"/>
      <c r="AI376" s="1176"/>
      <c r="AJ376" s="1176"/>
      <c r="AK376" s="1176"/>
      <c r="AL376" s="1176">
        <v>7.8947368421052627E-2</v>
      </c>
      <c r="AM376" s="1176"/>
      <c r="AN376" s="1176"/>
      <c r="AO376" s="1176"/>
      <c r="AP376" s="1176"/>
      <c r="AQ376" s="1176">
        <v>9.2105263157894732E-2</v>
      </c>
      <c r="AR376" s="1176"/>
      <c r="AS376" s="1176"/>
      <c r="AT376" s="1176"/>
      <c r="AU376" s="1176"/>
    </row>
    <row r="377" spans="1:49" x14ac:dyDescent="0.2">
      <c r="A377" s="24"/>
      <c r="B377" s="1174" t="s">
        <v>134</v>
      </c>
      <c r="C377" s="1174"/>
      <c r="D377" s="1174"/>
      <c r="E377" s="1174"/>
      <c r="F377" s="1174"/>
      <c r="G377" s="1174"/>
      <c r="H377" s="1175">
        <v>18</v>
      </c>
      <c r="I377" s="1175"/>
      <c r="J377" s="1175"/>
      <c r="K377" s="1175"/>
      <c r="L377" s="1175"/>
      <c r="M377" s="1175">
        <v>36</v>
      </c>
      <c r="N377" s="1175"/>
      <c r="O377" s="1175"/>
      <c r="P377" s="1175"/>
      <c r="Q377" s="1175"/>
      <c r="R377" s="1175">
        <v>54</v>
      </c>
      <c r="S377" s="1175"/>
      <c r="T377" s="1175"/>
      <c r="U377" s="1175"/>
      <c r="V377" s="1175"/>
      <c r="W377" s="1175">
        <v>73</v>
      </c>
      <c r="X377" s="1175"/>
      <c r="Y377" s="1175"/>
      <c r="Z377" s="1175"/>
      <c r="AA377" s="1175"/>
      <c r="AB377" s="1175">
        <v>91</v>
      </c>
      <c r="AC377" s="1175"/>
      <c r="AD377" s="1175"/>
      <c r="AE377" s="1175"/>
      <c r="AF377" s="1175"/>
      <c r="AG377" s="1175">
        <v>107</v>
      </c>
      <c r="AH377" s="1175"/>
      <c r="AI377" s="1175"/>
      <c r="AJ377" s="1175"/>
      <c r="AK377" s="1175"/>
      <c r="AL377" s="1175">
        <v>125</v>
      </c>
      <c r="AM377" s="1175"/>
      <c r="AN377" s="1175"/>
      <c r="AO377" s="1175"/>
      <c r="AP377" s="1175"/>
      <c r="AQ377" s="1175">
        <v>146</v>
      </c>
      <c r="AR377" s="1175"/>
      <c r="AS377" s="1175"/>
      <c r="AT377" s="1175"/>
      <c r="AU377" s="1175"/>
    </row>
    <row r="378" spans="1:49" x14ac:dyDescent="0.2">
      <c r="A378" s="24"/>
      <c r="B378" s="1172" t="s">
        <v>135</v>
      </c>
      <c r="C378" s="1172"/>
      <c r="D378" s="1172"/>
      <c r="E378" s="1172"/>
      <c r="F378" s="1172"/>
      <c r="G378" s="1172"/>
      <c r="H378" s="1173">
        <v>7.8947368421052627E-2</v>
      </c>
      <c r="I378" s="1173"/>
      <c r="J378" s="1173"/>
      <c r="K378" s="1173"/>
      <c r="L378" s="1173"/>
      <c r="M378" s="1173">
        <v>0.15789473684210525</v>
      </c>
      <c r="N378" s="1173"/>
      <c r="O378" s="1173"/>
      <c r="P378" s="1173"/>
      <c r="Q378" s="1173"/>
      <c r="R378" s="1173">
        <v>0.23684210526315788</v>
      </c>
      <c r="S378" s="1173"/>
      <c r="T378" s="1173"/>
      <c r="U378" s="1173"/>
      <c r="V378" s="1173"/>
      <c r="W378" s="1173">
        <v>0.32017543859649122</v>
      </c>
      <c r="X378" s="1173"/>
      <c r="Y378" s="1173"/>
      <c r="Z378" s="1173"/>
      <c r="AA378" s="1173"/>
      <c r="AB378" s="1173">
        <v>0.39912280701754388</v>
      </c>
      <c r="AC378" s="1173"/>
      <c r="AD378" s="1173"/>
      <c r="AE378" s="1173"/>
      <c r="AF378" s="1173"/>
      <c r="AG378" s="1173">
        <v>0.4692982456140351</v>
      </c>
      <c r="AH378" s="1173"/>
      <c r="AI378" s="1173"/>
      <c r="AJ378" s="1173"/>
      <c r="AK378" s="1173"/>
      <c r="AL378" s="1173">
        <v>0.54824561403508776</v>
      </c>
      <c r="AM378" s="1173"/>
      <c r="AN378" s="1173"/>
      <c r="AO378" s="1173"/>
      <c r="AP378" s="1173"/>
      <c r="AQ378" s="1173">
        <v>0.64035087719298245</v>
      </c>
      <c r="AR378" s="1173"/>
      <c r="AS378" s="1173"/>
      <c r="AT378" s="1173"/>
      <c r="AU378" s="1173"/>
    </row>
    <row r="380" spans="1:49" x14ac:dyDescent="0.2">
      <c r="A380" s="1186"/>
      <c r="B380" s="1186"/>
      <c r="C380" s="1186"/>
      <c r="D380" s="1186"/>
      <c r="E380" s="1186"/>
      <c r="F380" s="1186"/>
      <c r="G380" s="1186"/>
      <c r="H380" s="1174" t="s">
        <v>122</v>
      </c>
      <c r="I380" s="1174"/>
      <c r="J380" s="1174"/>
      <c r="K380" s="1174"/>
      <c r="L380" s="1174"/>
      <c r="M380" s="1174"/>
      <c r="N380" s="1174"/>
      <c r="O380" s="1174"/>
      <c r="P380" s="1174"/>
      <c r="Q380" s="1174"/>
      <c r="R380" s="1174"/>
      <c r="S380" s="1174"/>
      <c r="T380" s="1174"/>
      <c r="U380" s="1174"/>
      <c r="V380" s="1174"/>
      <c r="W380" s="1174"/>
      <c r="X380" s="1174"/>
      <c r="Y380" s="1174"/>
      <c r="Z380" s="1174"/>
      <c r="AA380" s="1174"/>
      <c r="AB380" s="1174" t="s">
        <v>155</v>
      </c>
      <c r="AC380" s="1174"/>
      <c r="AD380" s="1174"/>
      <c r="AE380" s="1174"/>
      <c r="AF380" s="1174"/>
      <c r="AG380" s="1174"/>
      <c r="AH380" s="1174"/>
      <c r="AI380" s="1174"/>
      <c r="AJ380" s="1174"/>
      <c r="AK380" s="1174"/>
      <c r="AL380" s="1174"/>
      <c r="AM380" s="1174"/>
      <c r="AN380" s="1174"/>
      <c r="AO380" s="1174"/>
      <c r="AP380" s="1174"/>
      <c r="AQ380" s="1174"/>
      <c r="AR380" s="1174"/>
      <c r="AS380" s="1174"/>
      <c r="AT380" s="1174"/>
      <c r="AU380" s="1174"/>
      <c r="AV380" s="1174" t="s">
        <v>175</v>
      </c>
      <c r="AW380" s="1187" t="s">
        <v>123</v>
      </c>
    </row>
    <row r="381" spans="1:49" x14ac:dyDescent="0.2">
      <c r="A381" s="1186"/>
      <c r="B381" s="1186"/>
      <c r="C381" s="1186"/>
      <c r="D381" s="1186"/>
      <c r="E381" s="1186"/>
      <c r="F381" s="1186"/>
      <c r="G381" s="1186"/>
      <c r="H381" s="1175" t="s">
        <v>151</v>
      </c>
      <c r="I381" s="1175"/>
      <c r="J381" s="1175"/>
      <c r="K381" s="1175"/>
      <c r="L381" s="1175"/>
      <c r="M381" s="1175" t="s">
        <v>152</v>
      </c>
      <c r="N381" s="1175"/>
      <c r="O381" s="1175"/>
      <c r="P381" s="1175"/>
      <c r="Q381" s="1175"/>
      <c r="R381" s="1175" t="s">
        <v>153</v>
      </c>
      <c r="S381" s="1175"/>
      <c r="T381" s="1175"/>
      <c r="U381" s="1175"/>
      <c r="V381" s="1175"/>
      <c r="W381" s="1175" t="s">
        <v>154</v>
      </c>
      <c r="X381" s="1175"/>
      <c r="Y381" s="1175"/>
      <c r="Z381" s="1175"/>
      <c r="AA381" s="1175"/>
      <c r="AB381" s="1175" t="s">
        <v>151</v>
      </c>
      <c r="AC381" s="1175"/>
      <c r="AD381" s="1175"/>
      <c r="AE381" s="1175"/>
      <c r="AF381" s="1175"/>
      <c r="AG381" s="1175" t="s">
        <v>152</v>
      </c>
      <c r="AH381" s="1175"/>
      <c r="AI381" s="1175"/>
      <c r="AJ381" s="1175"/>
      <c r="AK381" s="1175"/>
      <c r="AL381" s="1175" t="s">
        <v>153</v>
      </c>
      <c r="AM381" s="1175"/>
      <c r="AN381" s="1175"/>
      <c r="AO381" s="1175"/>
      <c r="AP381" s="1175"/>
      <c r="AQ381" s="1175" t="s">
        <v>154</v>
      </c>
      <c r="AR381" s="1175"/>
      <c r="AS381" s="1175"/>
      <c r="AT381" s="1175"/>
      <c r="AU381" s="1175"/>
      <c r="AV381" s="1174"/>
      <c r="AW381" s="1187"/>
    </row>
    <row r="382" spans="1:49" x14ac:dyDescent="0.2">
      <c r="A382" s="1174" t="s">
        <v>1</v>
      </c>
      <c r="B382" s="1187" t="s">
        <v>124</v>
      </c>
      <c r="C382" s="1187"/>
      <c r="D382" s="1187"/>
      <c r="E382" s="1187" t="s">
        <v>206</v>
      </c>
      <c r="F382" s="1187" t="s">
        <v>207</v>
      </c>
      <c r="G382" s="1188" t="s">
        <v>125</v>
      </c>
      <c r="H382" s="13" t="s">
        <v>126</v>
      </c>
      <c r="I382" s="13" t="s">
        <v>127</v>
      </c>
      <c r="J382" s="13" t="s">
        <v>128</v>
      </c>
      <c r="K382" s="13" t="s">
        <v>129</v>
      </c>
      <c r="L382" s="13" t="s">
        <v>130</v>
      </c>
      <c r="M382" s="13" t="s">
        <v>126</v>
      </c>
      <c r="N382" s="13" t="s">
        <v>127</v>
      </c>
      <c r="O382" s="13" t="s">
        <v>128</v>
      </c>
      <c r="P382" s="13" t="s">
        <v>129</v>
      </c>
      <c r="Q382" s="13" t="s">
        <v>130</v>
      </c>
      <c r="R382" s="13" t="s">
        <v>126</v>
      </c>
      <c r="S382" s="13" t="s">
        <v>127</v>
      </c>
      <c r="T382" s="13" t="s">
        <v>128</v>
      </c>
      <c r="U382" s="13" t="s">
        <v>129</v>
      </c>
      <c r="V382" s="13" t="s">
        <v>130</v>
      </c>
      <c r="W382" s="13" t="s">
        <v>126</v>
      </c>
      <c r="X382" s="13" t="s">
        <v>127</v>
      </c>
      <c r="Y382" s="13" t="s">
        <v>128</v>
      </c>
      <c r="Z382" s="13" t="s">
        <v>129</v>
      </c>
      <c r="AA382" s="13" t="s">
        <v>130</v>
      </c>
      <c r="AB382" s="13" t="s">
        <v>126</v>
      </c>
      <c r="AC382" s="13" t="s">
        <v>127</v>
      </c>
      <c r="AD382" s="13" t="s">
        <v>128</v>
      </c>
      <c r="AE382" s="13" t="s">
        <v>129</v>
      </c>
      <c r="AF382" s="13" t="s">
        <v>130</v>
      </c>
      <c r="AG382" s="13" t="s">
        <v>126</v>
      </c>
      <c r="AH382" s="13" t="s">
        <v>127</v>
      </c>
      <c r="AI382" s="13" t="s">
        <v>128</v>
      </c>
      <c r="AJ382" s="13" t="s">
        <v>129</v>
      </c>
      <c r="AK382" s="13" t="s">
        <v>130</v>
      </c>
      <c r="AL382" s="13" t="s">
        <v>126</v>
      </c>
      <c r="AM382" s="13" t="s">
        <v>127</v>
      </c>
      <c r="AN382" s="13" t="s">
        <v>128</v>
      </c>
      <c r="AO382" s="13" t="s">
        <v>129</v>
      </c>
      <c r="AP382" s="13" t="s">
        <v>130</v>
      </c>
      <c r="AQ382" s="13" t="s">
        <v>126</v>
      </c>
      <c r="AR382" s="13" t="s">
        <v>127</v>
      </c>
      <c r="AS382" s="13" t="s">
        <v>128</v>
      </c>
      <c r="AT382" s="13" t="s">
        <v>129</v>
      </c>
      <c r="AU382" s="13" t="s">
        <v>130</v>
      </c>
      <c r="AV382" s="1174"/>
      <c r="AW382" s="1187"/>
    </row>
    <row r="383" spans="1:49" ht="46.5" customHeight="1" x14ac:dyDescent="0.2">
      <c r="A383" s="1174"/>
      <c r="B383" s="1187"/>
      <c r="C383" s="1187"/>
      <c r="D383" s="1187"/>
      <c r="E383" s="1187"/>
      <c r="F383" s="1187"/>
      <c r="G383" s="1188"/>
      <c r="H383" s="14"/>
      <c r="I383" s="15"/>
      <c r="J383" s="16"/>
      <c r="K383" s="15"/>
      <c r="L383" s="15"/>
      <c r="M383" s="14"/>
      <c r="N383" s="15"/>
      <c r="O383" s="16"/>
      <c r="P383" s="15"/>
      <c r="Q383" s="15"/>
      <c r="R383" s="14"/>
      <c r="S383" s="15"/>
      <c r="T383" s="16"/>
      <c r="U383" s="15"/>
      <c r="V383" s="15"/>
      <c r="W383" s="14"/>
      <c r="X383" s="15"/>
      <c r="Y383" s="16"/>
      <c r="Z383" s="15"/>
      <c r="AA383" s="15"/>
      <c r="AB383" s="14"/>
      <c r="AC383" s="15"/>
      <c r="AD383" s="16"/>
      <c r="AE383" s="15"/>
      <c r="AF383" s="15"/>
      <c r="AG383" s="14"/>
      <c r="AH383" s="15"/>
      <c r="AI383" s="16"/>
      <c r="AJ383" s="15"/>
      <c r="AK383" s="15"/>
      <c r="AL383" s="14"/>
      <c r="AM383" s="15"/>
      <c r="AN383" s="16"/>
      <c r="AO383" s="15"/>
      <c r="AP383" s="15"/>
      <c r="AQ383" s="14"/>
      <c r="AR383" s="15"/>
      <c r="AS383" s="16"/>
      <c r="AT383" s="15"/>
      <c r="AU383" s="15"/>
      <c r="AV383" s="1174"/>
      <c r="AW383" s="1187"/>
    </row>
    <row r="384" spans="1:49" ht="12.75" customHeight="1" x14ac:dyDescent="0.2">
      <c r="A384" s="1193">
        <v>1</v>
      </c>
      <c r="B384" s="1197" t="s">
        <v>374</v>
      </c>
      <c r="C384" s="1198"/>
      <c r="D384" s="1198"/>
      <c r="E384" s="1178">
        <f>COUNTIF(H384:AU384,"x")*6</f>
        <v>48</v>
      </c>
      <c r="F384" s="1179">
        <f>(SUM(H385:AU385))*6</f>
        <v>384</v>
      </c>
      <c r="G384" s="1180">
        <f>F384/$F$396</f>
        <v>0.16382252559726962</v>
      </c>
      <c r="H384" s="19"/>
      <c r="I384" s="19"/>
      <c r="J384" s="19"/>
      <c r="K384" s="19" t="s">
        <v>209</v>
      </c>
      <c r="L384" s="19"/>
      <c r="M384" s="19"/>
      <c r="N384" s="19"/>
      <c r="O384" s="19"/>
      <c r="P384" s="19"/>
      <c r="Q384" s="19" t="s">
        <v>209</v>
      </c>
      <c r="R384" s="19"/>
      <c r="S384" s="19"/>
      <c r="T384" s="19"/>
      <c r="U384" s="19"/>
      <c r="V384" s="19" t="s">
        <v>209</v>
      </c>
      <c r="W384" s="19"/>
      <c r="X384" s="19"/>
      <c r="Y384" s="19"/>
      <c r="Z384" s="19"/>
      <c r="AA384" s="19" t="s">
        <v>209</v>
      </c>
      <c r="AB384" s="19"/>
      <c r="AC384" s="19"/>
      <c r="AD384" s="19"/>
      <c r="AE384" s="19"/>
      <c r="AF384" s="19" t="s">
        <v>209</v>
      </c>
      <c r="AG384" s="19"/>
      <c r="AH384" s="19"/>
      <c r="AI384" s="19"/>
      <c r="AJ384" s="19"/>
      <c r="AK384" s="19" t="s">
        <v>209</v>
      </c>
      <c r="AL384" s="19"/>
      <c r="AM384" s="19"/>
      <c r="AN384" s="19"/>
      <c r="AO384" s="19"/>
      <c r="AP384" s="19" t="s">
        <v>209</v>
      </c>
      <c r="AQ384" s="19"/>
      <c r="AR384" s="19"/>
      <c r="AS384" s="19"/>
      <c r="AT384" s="19"/>
      <c r="AU384" s="19" t="s">
        <v>209</v>
      </c>
      <c r="AV384" s="1199" t="s">
        <v>375</v>
      </c>
      <c r="AW384" s="1199" t="s">
        <v>140</v>
      </c>
    </row>
    <row r="385" spans="1:49" x14ac:dyDescent="0.2">
      <c r="A385" s="1191"/>
      <c r="B385" s="1198"/>
      <c r="C385" s="1198"/>
      <c r="D385" s="1198"/>
      <c r="E385" s="1178"/>
      <c r="F385" s="1179"/>
      <c r="G385" s="1180"/>
      <c r="H385" s="18"/>
      <c r="I385" s="18"/>
      <c r="J385" s="18"/>
      <c r="K385" s="18">
        <v>8</v>
      </c>
      <c r="L385" s="18"/>
      <c r="M385" s="18"/>
      <c r="N385" s="18"/>
      <c r="O385" s="18"/>
      <c r="P385" s="18"/>
      <c r="Q385" s="18">
        <v>8</v>
      </c>
      <c r="R385" s="18"/>
      <c r="S385" s="18"/>
      <c r="T385" s="18"/>
      <c r="U385" s="18"/>
      <c r="V385" s="18">
        <v>8</v>
      </c>
      <c r="W385" s="18"/>
      <c r="X385" s="18"/>
      <c r="Y385" s="18"/>
      <c r="Z385" s="18"/>
      <c r="AA385" s="18">
        <v>8</v>
      </c>
      <c r="AB385" s="18"/>
      <c r="AC385" s="18"/>
      <c r="AD385" s="18"/>
      <c r="AE385" s="18"/>
      <c r="AF385" s="18">
        <v>8</v>
      </c>
      <c r="AG385" s="18"/>
      <c r="AH385" s="18"/>
      <c r="AI385" s="18"/>
      <c r="AJ385" s="18"/>
      <c r="AK385" s="18">
        <v>8</v>
      </c>
      <c r="AL385" s="18"/>
      <c r="AM385" s="18"/>
      <c r="AN385" s="18"/>
      <c r="AO385" s="18"/>
      <c r="AP385" s="18">
        <v>8</v>
      </c>
      <c r="AQ385" s="18"/>
      <c r="AR385" s="18"/>
      <c r="AS385" s="18"/>
      <c r="AT385" s="18"/>
      <c r="AU385" s="18">
        <v>8</v>
      </c>
      <c r="AV385" s="1199"/>
      <c r="AW385" s="1199"/>
    </row>
    <row r="386" spans="1:49" ht="12.75" customHeight="1" x14ac:dyDescent="0.2">
      <c r="A386" s="1193">
        <v>2</v>
      </c>
      <c r="B386" s="1197" t="s">
        <v>376</v>
      </c>
      <c r="C386" s="1198"/>
      <c r="D386" s="1198"/>
      <c r="E386" s="1178">
        <f>COUNTIF(H386:AU386,"x")*6</f>
        <v>48</v>
      </c>
      <c r="F386" s="1179">
        <f>(SUM(H387:AU387))*6</f>
        <v>240</v>
      </c>
      <c r="G386" s="1180">
        <f>F386/$F$396</f>
        <v>0.10238907849829351</v>
      </c>
      <c r="H386" s="19" t="s">
        <v>209</v>
      </c>
      <c r="I386" s="19"/>
      <c r="J386" s="19"/>
      <c r="K386" s="19"/>
      <c r="L386" s="19"/>
      <c r="M386" s="19"/>
      <c r="N386" s="19" t="s">
        <v>209</v>
      </c>
      <c r="O386" s="19"/>
      <c r="P386" s="19"/>
      <c r="Q386" s="19"/>
      <c r="R386" s="19"/>
      <c r="S386" s="19"/>
      <c r="T386" s="19" t="s">
        <v>209</v>
      </c>
      <c r="U386" s="19"/>
      <c r="V386" s="19"/>
      <c r="W386" s="19"/>
      <c r="X386" s="19"/>
      <c r="Y386" s="19" t="s">
        <v>209</v>
      </c>
      <c r="Z386" s="19"/>
      <c r="AA386" s="19"/>
      <c r="AB386" s="19"/>
      <c r="AC386" s="19"/>
      <c r="AD386" s="19" t="s">
        <v>209</v>
      </c>
      <c r="AE386" s="19"/>
      <c r="AF386" s="19"/>
      <c r="AG386" s="19"/>
      <c r="AH386" s="19"/>
      <c r="AI386" s="19" t="s">
        <v>209</v>
      </c>
      <c r="AJ386" s="19"/>
      <c r="AK386" s="19"/>
      <c r="AL386" s="19"/>
      <c r="AM386" s="19"/>
      <c r="AN386" s="19"/>
      <c r="AO386" s="19" t="s">
        <v>209</v>
      </c>
      <c r="AP386" s="19"/>
      <c r="AQ386" s="19"/>
      <c r="AR386" s="19"/>
      <c r="AS386" s="19" t="s">
        <v>209</v>
      </c>
      <c r="AT386" s="19"/>
      <c r="AU386" s="19"/>
      <c r="AV386" s="1199"/>
      <c r="AW386" s="1199"/>
    </row>
    <row r="387" spans="1:49" x14ac:dyDescent="0.2">
      <c r="A387" s="1191"/>
      <c r="B387" s="1198"/>
      <c r="C387" s="1198"/>
      <c r="D387" s="1198"/>
      <c r="E387" s="1178"/>
      <c r="F387" s="1179"/>
      <c r="G387" s="1180"/>
      <c r="H387" s="18">
        <v>5</v>
      </c>
      <c r="I387" s="18"/>
      <c r="J387" s="18"/>
      <c r="K387" s="18"/>
      <c r="L387" s="18"/>
      <c r="M387" s="18"/>
      <c r="N387" s="18">
        <v>5</v>
      </c>
      <c r="O387" s="18"/>
      <c r="P387" s="18"/>
      <c r="Q387" s="18"/>
      <c r="R387" s="18"/>
      <c r="S387" s="18"/>
      <c r="T387" s="18">
        <v>5</v>
      </c>
      <c r="U387" s="18"/>
      <c r="V387" s="18"/>
      <c r="W387" s="18"/>
      <c r="X387" s="18"/>
      <c r="Y387" s="18">
        <v>5</v>
      </c>
      <c r="Z387" s="18"/>
      <c r="AA387" s="18"/>
      <c r="AB387" s="18"/>
      <c r="AC387" s="18"/>
      <c r="AD387" s="18">
        <v>5</v>
      </c>
      <c r="AE387" s="18"/>
      <c r="AF387" s="18"/>
      <c r="AG387" s="18"/>
      <c r="AH387" s="18"/>
      <c r="AI387" s="18">
        <v>5</v>
      </c>
      <c r="AJ387" s="18"/>
      <c r="AK387" s="18"/>
      <c r="AL387" s="18"/>
      <c r="AM387" s="18"/>
      <c r="AN387" s="18"/>
      <c r="AO387" s="18">
        <v>5</v>
      </c>
      <c r="AP387" s="18"/>
      <c r="AQ387" s="18"/>
      <c r="AR387" s="18"/>
      <c r="AS387" s="18">
        <v>5</v>
      </c>
      <c r="AT387" s="18"/>
      <c r="AU387" s="18"/>
      <c r="AV387" s="1199"/>
      <c r="AW387" s="1199"/>
    </row>
    <row r="388" spans="1:49" ht="12.75" customHeight="1" x14ac:dyDescent="0.2">
      <c r="A388" s="1193">
        <v>3</v>
      </c>
      <c r="B388" s="1197" t="s">
        <v>377</v>
      </c>
      <c r="C388" s="1198"/>
      <c r="D388" s="1198"/>
      <c r="E388" s="1178">
        <f>COUNTIF(H388:AU388,"x")*6</f>
        <v>240</v>
      </c>
      <c r="F388" s="1179">
        <f>(SUM(H389:AU389))*6</f>
        <v>1200</v>
      </c>
      <c r="G388" s="1180">
        <f>F388/$F$396</f>
        <v>0.51194539249146753</v>
      </c>
      <c r="H388" s="19" t="s">
        <v>209</v>
      </c>
      <c r="I388" s="19" t="s">
        <v>209</v>
      </c>
      <c r="J388" s="19" t="s">
        <v>209</v>
      </c>
      <c r="K388" s="19" t="s">
        <v>209</v>
      </c>
      <c r="L388" s="19" t="s">
        <v>209</v>
      </c>
      <c r="M388" s="19" t="s">
        <v>209</v>
      </c>
      <c r="N388" s="19" t="s">
        <v>209</v>
      </c>
      <c r="O388" s="19" t="s">
        <v>209</v>
      </c>
      <c r="P388" s="19" t="s">
        <v>209</v>
      </c>
      <c r="Q388" s="19" t="s">
        <v>209</v>
      </c>
      <c r="R388" s="19" t="s">
        <v>209</v>
      </c>
      <c r="S388" s="19" t="s">
        <v>209</v>
      </c>
      <c r="T388" s="19" t="s">
        <v>209</v>
      </c>
      <c r="U388" s="19" t="s">
        <v>209</v>
      </c>
      <c r="V388" s="19" t="s">
        <v>209</v>
      </c>
      <c r="W388" s="19" t="s">
        <v>209</v>
      </c>
      <c r="X388" s="19" t="s">
        <v>209</v>
      </c>
      <c r="Y388" s="19" t="s">
        <v>209</v>
      </c>
      <c r="Z388" s="19" t="s">
        <v>209</v>
      </c>
      <c r="AA388" s="19" t="s">
        <v>209</v>
      </c>
      <c r="AB388" s="19" t="s">
        <v>209</v>
      </c>
      <c r="AC388" s="19" t="s">
        <v>209</v>
      </c>
      <c r="AD388" s="19" t="s">
        <v>209</v>
      </c>
      <c r="AE388" s="19" t="s">
        <v>209</v>
      </c>
      <c r="AF388" s="19" t="s">
        <v>209</v>
      </c>
      <c r="AG388" s="19" t="s">
        <v>209</v>
      </c>
      <c r="AH388" s="19" t="s">
        <v>209</v>
      </c>
      <c r="AI388" s="19" t="s">
        <v>209</v>
      </c>
      <c r="AJ388" s="19" t="s">
        <v>209</v>
      </c>
      <c r="AK388" s="19" t="s">
        <v>209</v>
      </c>
      <c r="AL388" s="19" t="s">
        <v>209</v>
      </c>
      <c r="AM388" s="19" t="s">
        <v>209</v>
      </c>
      <c r="AN388" s="19" t="s">
        <v>209</v>
      </c>
      <c r="AO388" s="19" t="s">
        <v>209</v>
      </c>
      <c r="AP388" s="19" t="s">
        <v>209</v>
      </c>
      <c r="AQ388" s="19" t="s">
        <v>209</v>
      </c>
      <c r="AR388" s="19" t="s">
        <v>209</v>
      </c>
      <c r="AS388" s="19" t="s">
        <v>209</v>
      </c>
      <c r="AT388" s="19" t="s">
        <v>209</v>
      </c>
      <c r="AU388" s="19" t="s">
        <v>209</v>
      </c>
      <c r="AV388" s="1199"/>
      <c r="AW388" s="1199"/>
    </row>
    <row r="389" spans="1:49" x14ac:dyDescent="0.2">
      <c r="A389" s="1191"/>
      <c r="B389" s="1198"/>
      <c r="C389" s="1198"/>
      <c r="D389" s="1198"/>
      <c r="E389" s="1178"/>
      <c r="F389" s="1179"/>
      <c r="G389" s="1180"/>
      <c r="H389" s="18">
        <v>5</v>
      </c>
      <c r="I389" s="18">
        <v>5</v>
      </c>
      <c r="J389" s="18">
        <v>5</v>
      </c>
      <c r="K389" s="18">
        <v>5</v>
      </c>
      <c r="L389" s="18">
        <v>5</v>
      </c>
      <c r="M389" s="18">
        <v>5</v>
      </c>
      <c r="N389" s="18">
        <v>5</v>
      </c>
      <c r="O389" s="18">
        <v>5</v>
      </c>
      <c r="P389" s="18">
        <v>5</v>
      </c>
      <c r="Q389" s="18">
        <v>5</v>
      </c>
      <c r="R389" s="18">
        <v>5</v>
      </c>
      <c r="S389" s="18">
        <v>5</v>
      </c>
      <c r="T389" s="18">
        <v>5</v>
      </c>
      <c r="U389" s="18">
        <v>5</v>
      </c>
      <c r="V389" s="18">
        <v>5</v>
      </c>
      <c r="W389" s="18">
        <v>5</v>
      </c>
      <c r="X389" s="18">
        <v>5</v>
      </c>
      <c r="Y389" s="18">
        <v>5</v>
      </c>
      <c r="Z389" s="18">
        <v>5</v>
      </c>
      <c r="AA389" s="18">
        <v>5</v>
      </c>
      <c r="AB389" s="18">
        <v>5</v>
      </c>
      <c r="AC389" s="18">
        <v>5</v>
      </c>
      <c r="AD389" s="18">
        <v>5</v>
      </c>
      <c r="AE389" s="18">
        <v>5</v>
      </c>
      <c r="AF389" s="18">
        <v>5</v>
      </c>
      <c r="AG389" s="18">
        <v>5</v>
      </c>
      <c r="AH389" s="18">
        <v>5</v>
      </c>
      <c r="AI389" s="18">
        <v>5</v>
      </c>
      <c r="AJ389" s="18">
        <v>5</v>
      </c>
      <c r="AK389" s="18">
        <v>5</v>
      </c>
      <c r="AL389" s="18">
        <v>5</v>
      </c>
      <c r="AM389" s="18">
        <v>5</v>
      </c>
      <c r="AN389" s="18">
        <v>5</v>
      </c>
      <c r="AO389" s="18">
        <v>5</v>
      </c>
      <c r="AP389" s="18">
        <v>5</v>
      </c>
      <c r="AQ389" s="18">
        <v>5</v>
      </c>
      <c r="AR389" s="18">
        <v>5</v>
      </c>
      <c r="AS389" s="18">
        <v>5</v>
      </c>
      <c r="AT389" s="18">
        <v>5</v>
      </c>
      <c r="AU389" s="18">
        <v>5</v>
      </c>
      <c r="AV389" s="1199"/>
      <c r="AW389" s="1199"/>
    </row>
    <row r="390" spans="1:49" ht="12.75" customHeight="1" x14ac:dyDescent="0.2">
      <c r="A390" s="1193">
        <v>4</v>
      </c>
      <c r="B390" s="1197" t="s">
        <v>378</v>
      </c>
      <c r="C390" s="1198"/>
      <c r="D390" s="1198"/>
      <c r="E390" s="1178">
        <f>COUNTIF(H390:AU390,"x")</f>
        <v>8</v>
      </c>
      <c r="F390" s="1179">
        <f>(SUM(H391:AU391))</f>
        <v>40</v>
      </c>
      <c r="G390" s="1180">
        <f>F390/$F$396</f>
        <v>1.7064846416382253E-2</v>
      </c>
      <c r="H390" s="19" t="s">
        <v>209</v>
      </c>
      <c r="I390" s="19"/>
      <c r="J390" s="19"/>
      <c r="K390" s="19" t="s">
        <v>209</v>
      </c>
      <c r="L390" s="19"/>
      <c r="M390" s="19" t="s">
        <v>209</v>
      </c>
      <c r="N390" s="19"/>
      <c r="O390" s="19"/>
      <c r="P390" s="19"/>
      <c r="Q390" s="19" t="s">
        <v>209</v>
      </c>
      <c r="R390" s="19" t="s">
        <v>209</v>
      </c>
      <c r="S390" s="19"/>
      <c r="T390" s="19"/>
      <c r="U390" s="19" t="s">
        <v>209</v>
      </c>
      <c r="V390" s="19"/>
      <c r="W390" s="19"/>
      <c r="X390" s="19" t="s">
        <v>209</v>
      </c>
      <c r="Y390" s="19"/>
      <c r="Z390" s="19"/>
      <c r="AA390" s="19" t="s">
        <v>209</v>
      </c>
      <c r="AB390" s="19"/>
      <c r="AC390" s="19"/>
      <c r="AD390" s="19"/>
      <c r="AE390" s="19"/>
      <c r="AF390" s="19"/>
      <c r="AG390" s="19"/>
      <c r="AH390" s="19"/>
      <c r="AI390" s="19"/>
      <c r="AJ390" s="19"/>
      <c r="AK390" s="19"/>
      <c r="AL390" s="19"/>
      <c r="AM390" s="19"/>
      <c r="AN390" s="19"/>
      <c r="AO390" s="19"/>
      <c r="AP390" s="19"/>
      <c r="AQ390" s="19"/>
      <c r="AR390" s="19"/>
      <c r="AS390" s="19"/>
      <c r="AT390" s="19"/>
      <c r="AU390" s="19"/>
      <c r="AV390" s="1199"/>
      <c r="AW390" s="1199"/>
    </row>
    <row r="391" spans="1:49" x14ac:dyDescent="0.2">
      <c r="A391" s="1191"/>
      <c r="B391" s="1198"/>
      <c r="C391" s="1198"/>
      <c r="D391" s="1198"/>
      <c r="E391" s="1178"/>
      <c r="F391" s="1179"/>
      <c r="G391" s="1180"/>
      <c r="H391" s="18">
        <v>5</v>
      </c>
      <c r="I391" s="18"/>
      <c r="J391" s="18"/>
      <c r="K391" s="18">
        <v>5</v>
      </c>
      <c r="L391" s="18"/>
      <c r="M391" s="18">
        <v>5</v>
      </c>
      <c r="N391" s="18"/>
      <c r="O391" s="18"/>
      <c r="P391" s="18"/>
      <c r="Q391" s="18">
        <v>5</v>
      </c>
      <c r="R391" s="18">
        <v>5</v>
      </c>
      <c r="S391" s="18"/>
      <c r="T391" s="18"/>
      <c r="U391" s="18">
        <v>5</v>
      </c>
      <c r="V391" s="18"/>
      <c r="W391" s="18"/>
      <c r="X391" s="18">
        <v>5</v>
      </c>
      <c r="Y391" s="18"/>
      <c r="Z391" s="18"/>
      <c r="AA391" s="18">
        <v>5</v>
      </c>
      <c r="AB391" s="18"/>
      <c r="AC391" s="18"/>
      <c r="AD391" s="18"/>
      <c r="AE391" s="18"/>
      <c r="AF391" s="18"/>
      <c r="AG391" s="18"/>
      <c r="AH391" s="18"/>
      <c r="AI391" s="18"/>
      <c r="AJ391" s="18"/>
      <c r="AK391" s="18"/>
      <c r="AL391" s="18"/>
      <c r="AM391" s="18"/>
      <c r="AN391" s="18"/>
      <c r="AO391" s="18"/>
      <c r="AP391" s="18"/>
      <c r="AQ391" s="18"/>
      <c r="AR391" s="18"/>
      <c r="AS391" s="18"/>
      <c r="AT391" s="18"/>
      <c r="AU391" s="18"/>
      <c r="AV391" s="1199"/>
      <c r="AW391" s="1199"/>
    </row>
    <row r="392" spans="1:49" ht="12.75" customHeight="1" x14ac:dyDescent="0.2">
      <c r="A392" s="1193">
        <v>5</v>
      </c>
      <c r="B392" s="1197" t="s">
        <v>379</v>
      </c>
      <c r="C392" s="1198"/>
      <c r="D392" s="1198"/>
      <c r="E392" s="1178">
        <f>COUNTIF(H392:AU392,"x")*6</f>
        <v>240</v>
      </c>
      <c r="F392" s="1179">
        <f>(SUM(H393:AU393))*6</f>
        <v>240</v>
      </c>
      <c r="G392" s="1180">
        <f>F392/$F$396</f>
        <v>0.10238907849829351</v>
      </c>
      <c r="H392" s="19" t="s">
        <v>209</v>
      </c>
      <c r="I392" s="19" t="s">
        <v>209</v>
      </c>
      <c r="J392" s="19" t="s">
        <v>209</v>
      </c>
      <c r="K392" s="19" t="s">
        <v>209</v>
      </c>
      <c r="L392" s="19" t="s">
        <v>209</v>
      </c>
      <c r="M392" s="19" t="s">
        <v>209</v>
      </c>
      <c r="N392" s="19" t="s">
        <v>209</v>
      </c>
      <c r="O392" s="19" t="s">
        <v>209</v>
      </c>
      <c r="P392" s="19" t="s">
        <v>209</v>
      </c>
      <c r="Q392" s="19" t="s">
        <v>209</v>
      </c>
      <c r="R392" s="19" t="s">
        <v>209</v>
      </c>
      <c r="S392" s="19" t="s">
        <v>209</v>
      </c>
      <c r="T392" s="19" t="s">
        <v>209</v>
      </c>
      <c r="U392" s="19" t="s">
        <v>209</v>
      </c>
      <c r="V392" s="19" t="s">
        <v>209</v>
      </c>
      <c r="W392" s="19" t="s">
        <v>209</v>
      </c>
      <c r="X392" s="19" t="s">
        <v>209</v>
      </c>
      <c r="Y392" s="19" t="s">
        <v>209</v>
      </c>
      <c r="Z392" s="19" t="s">
        <v>209</v>
      </c>
      <c r="AA392" s="19" t="s">
        <v>209</v>
      </c>
      <c r="AB392" s="19" t="s">
        <v>209</v>
      </c>
      <c r="AC392" s="19" t="s">
        <v>209</v>
      </c>
      <c r="AD392" s="19" t="s">
        <v>209</v>
      </c>
      <c r="AE392" s="19" t="s">
        <v>209</v>
      </c>
      <c r="AF392" s="19" t="s">
        <v>209</v>
      </c>
      <c r="AG392" s="19" t="s">
        <v>209</v>
      </c>
      <c r="AH392" s="19" t="s">
        <v>209</v>
      </c>
      <c r="AI392" s="19" t="s">
        <v>209</v>
      </c>
      <c r="AJ392" s="19" t="s">
        <v>209</v>
      </c>
      <c r="AK392" s="19" t="s">
        <v>209</v>
      </c>
      <c r="AL392" s="19" t="s">
        <v>209</v>
      </c>
      <c r="AM392" s="19" t="s">
        <v>209</v>
      </c>
      <c r="AN392" s="19" t="s">
        <v>209</v>
      </c>
      <c r="AO392" s="19" t="s">
        <v>209</v>
      </c>
      <c r="AP392" s="19" t="s">
        <v>209</v>
      </c>
      <c r="AQ392" s="19" t="s">
        <v>209</v>
      </c>
      <c r="AR392" s="19" t="s">
        <v>209</v>
      </c>
      <c r="AS392" s="19" t="s">
        <v>209</v>
      </c>
      <c r="AT392" s="19" t="s">
        <v>209</v>
      </c>
      <c r="AU392" s="19" t="s">
        <v>209</v>
      </c>
      <c r="AV392" s="1199"/>
      <c r="AW392" s="1199"/>
    </row>
    <row r="393" spans="1:49" x14ac:dyDescent="0.2">
      <c r="A393" s="1191"/>
      <c r="B393" s="1198"/>
      <c r="C393" s="1198"/>
      <c r="D393" s="1198"/>
      <c r="E393" s="1178"/>
      <c r="F393" s="1179"/>
      <c r="G393" s="1180"/>
      <c r="H393" s="18">
        <v>1</v>
      </c>
      <c r="I393" s="18">
        <v>1</v>
      </c>
      <c r="J393" s="18">
        <v>1</v>
      </c>
      <c r="K393" s="18">
        <v>1</v>
      </c>
      <c r="L393" s="18">
        <v>1</v>
      </c>
      <c r="M393" s="18">
        <v>1</v>
      </c>
      <c r="N393" s="18">
        <v>1</v>
      </c>
      <c r="O393" s="18">
        <v>1</v>
      </c>
      <c r="P393" s="18">
        <v>1</v>
      </c>
      <c r="Q393" s="18">
        <v>1</v>
      </c>
      <c r="R393" s="18">
        <v>1</v>
      </c>
      <c r="S393" s="18">
        <v>1</v>
      </c>
      <c r="T393" s="18">
        <v>1</v>
      </c>
      <c r="U393" s="18">
        <v>1</v>
      </c>
      <c r="V393" s="18">
        <v>1</v>
      </c>
      <c r="W393" s="18">
        <v>1</v>
      </c>
      <c r="X393" s="18">
        <v>1</v>
      </c>
      <c r="Y393" s="18">
        <v>1</v>
      </c>
      <c r="Z393" s="18">
        <v>1</v>
      </c>
      <c r="AA393" s="18">
        <v>1</v>
      </c>
      <c r="AB393" s="18">
        <v>1</v>
      </c>
      <c r="AC393" s="18">
        <v>1</v>
      </c>
      <c r="AD393" s="18">
        <v>1</v>
      </c>
      <c r="AE393" s="18">
        <v>1</v>
      </c>
      <c r="AF393" s="18">
        <v>1</v>
      </c>
      <c r="AG393" s="18">
        <v>1</v>
      </c>
      <c r="AH393" s="18">
        <v>1</v>
      </c>
      <c r="AI393" s="18">
        <v>1</v>
      </c>
      <c r="AJ393" s="18">
        <v>1</v>
      </c>
      <c r="AK393" s="18">
        <v>1</v>
      </c>
      <c r="AL393" s="18">
        <v>1</v>
      </c>
      <c r="AM393" s="18">
        <v>1</v>
      </c>
      <c r="AN393" s="18">
        <v>1</v>
      </c>
      <c r="AO393" s="18">
        <v>1</v>
      </c>
      <c r="AP393" s="18">
        <v>1</v>
      </c>
      <c r="AQ393" s="18">
        <v>1</v>
      </c>
      <c r="AR393" s="18">
        <v>1</v>
      </c>
      <c r="AS393" s="18">
        <v>1</v>
      </c>
      <c r="AT393" s="18">
        <v>1</v>
      </c>
      <c r="AU393" s="18">
        <v>1</v>
      </c>
      <c r="AV393" s="1199"/>
      <c r="AW393" s="1199"/>
    </row>
    <row r="394" spans="1:49" ht="12.75" customHeight="1" x14ac:dyDescent="0.2">
      <c r="A394" s="1193">
        <v>6</v>
      </c>
      <c r="B394" s="1197" t="s">
        <v>380</v>
      </c>
      <c r="C394" s="1198"/>
      <c r="D394" s="1198"/>
      <c r="E394" s="1178">
        <f>COUNTIF(H394:AU394,"x")*6</f>
        <v>240</v>
      </c>
      <c r="F394" s="1179">
        <f>(SUM(H395:AU395))*6</f>
        <v>240</v>
      </c>
      <c r="G394" s="1180">
        <f>F394/$F$396</f>
        <v>0.10238907849829351</v>
      </c>
      <c r="H394" s="19" t="s">
        <v>209</v>
      </c>
      <c r="I394" s="19" t="s">
        <v>209</v>
      </c>
      <c r="J394" s="19" t="s">
        <v>209</v>
      </c>
      <c r="K394" s="19" t="s">
        <v>209</v>
      </c>
      <c r="L394" s="19" t="s">
        <v>209</v>
      </c>
      <c r="M394" s="19" t="s">
        <v>209</v>
      </c>
      <c r="N394" s="19" t="s">
        <v>209</v>
      </c>
      <c r="O394" s="19" t="s">
        <v>209</v>
      </c>
      <c r="P394" s="19" t="s">
        <v>209</v>
      </c>
      <c r="Q394" s="19" t="s">
        <v>209</v>
      </c>
      <c r="R394" s="19" t="s">
        <v>209</v>
      </c>
      <c r="S394" s="19" t="s">
        <v>209</v>
      </c>
      <c r="T394" s="19" t="s">
        <v>209</v>
      </c>
      <c r="U394" s="19" t="s">
        <v>209</v>
      </c>
      <c r="V394" s="19" t="s">
        <v>209</v>
      </c>
      <c r="W394" s="19" t="s">
        <v>209</v>
      </c>
      <c r="X394" s="19" t="s">
        <v>209</v>
      </c>
      <c r="Y394" s="19" t="s">
        <v>209</v>
      </c>
      <c r="Z394" s="19" t="s">
        <v>209</v>
      </c>
      <c r="AA394" s="19" t="s">
        <v>209</v>
      </c>
      <c r="AB394" s="19" t="s">
        <v>209</v>
      </c>
      <c r="AC394" s="19" t="s">
        <v>209</v>
      </c>
      <c r="AD394" s="19" t="s">
        <v>209</v>
      </c>
      <c r="AE394" s="19" t="s">
        <v>209</v>
      </c>
      <c r="AF394" s="19" t="s">
        <v>209</v>
      </c>
      <c r="AG394" s="19" t="s">
        <v>209</v>
      </c>
      <c r="AH394" s="19" t="s">
        <v>209</v>
      </c>
      <c r="AI394" s="19" t="s">
        <v>209</v>
      </c>
      <c r="AJ394" s="19" t="s">
        <v>209</v>
      </c>
      <c r="AK394" s="19" t="s">
        <v>209</v>
      </c>
      <c r="AL394" s="19" t="s">
        <v>209</v>
      </c>
      <c r="AM394" s="19" t="s">
        <v>209</v>
      </c>
      <c r="AN394" s="19" t="s">
        <v>209</v>
      </c>
      <c r="AO394" s="19" t="s">
        <v>209</v>
      </c>
      <c r="AP394" s="19" t="s">
        <v>209</v>
      </c>
      <c r="AQ394" s="19" t="s">
        <v>209</v>
      </c>
      <c r="AR394" s="19" t="s">
        <v>209</v>
      </c>
      <c r="AS394" s="19" t="s">
        <v>209</v>
      </c>
      <c r="AT394" s="19" t="s">
        <v>209</v>
      </c>
      <c r="AU394" s="19" t="s">
        <v>209</v>
      </c>
      <c r="AV394" s="1199"/>
      <c r="AW394" s="1199"/>
    </row>
    <row r="395" spans="1:49" x14ac:dyDescent="0.2">
      <c r="A395" s="1191"/>
      <c r="B395" s="1198"/>
      <c r="C395" s="1198"/>
      <c r="D395" s="1198"/>
      <c r="E395" s="1178"/>
      <c r="F395" s="1179"/>
      <c r="G395" s="1180"/>
      <c r="H395" s="18">
        <v>1</v>
      </c>
      <c r="I395" s="18">
        <v>1</v>
      </c>
      <c r="J395" s="18">
        <v>1</v>
      </c>
      <c r="K395" s="18">
        <v>1</v>
      </c>
      <c r="L395" s="18">
        <v>1</v>
      </c>
      <c r="M395" s="18">
        <v>1</v>
      </c>
      <c r="N395" s="18">
        <v>1</v>
      </c>
      <c r="O395" s="18">
        <v>1</v>
      </c>
      <c r="P395" s="18">
        <v>1</v>
      </c>
      <c r="Q395" s="18">
        <v>1</v>
      </c>
      <c r="R395" s="18">
        <v>1</v>
      </c>
      <c r="S395" s="18">
        <v>1</v>
      </c>
      <c r="T395" s="18">
        <v>1</v>
      </c>
      <c r="U395" s="18">
        <v>1</v>
      </c>
      <c r="V395" s="18">
        <v>1</v>
      </c>
      <c r="W395" s="18">
        <v>1</v>
      </c>
      <c r="X395" s="18">
        <v>1</v>
      </c>
      <c r="Y395" s="18">
        <v>1</v>
      </c>
      <c r="Z395" s="18">
        <v>1</v>
      </c>
      <c r="AA395" s="18">
        <v>1</v>
      </c>
      <c r="AB395" s="18">
        <v>1</v>
      </c>
      <c r="AC395" s="18">
        <v>1</v>
      </c>
      <c r="AD395" s="18">
        <v>1</v>
      </c>
      <c r="AE395" s="18">
        <v>1</v>
      </c>
      <c r="AF395" s="18">
        <v>1</v>
      </c>
      <c r="AG395" s="18">
        <v>1</v>
      </c>
      <c r="AH395" s="18">
        <v>1</v>
      </c>
      <c r="AI395" s="18">
        <v>1</v>
      </c>
      <c r="AJ395" s="18">
        <v>1</v>
      </c>
      <c r="AK395" s="18">
        <v>1</v>
      </c>
      <c r="AL395" s="18">
        <v>1</v>
      </c>
      <c r="AM395" s="18">
        <v>1</v>
      </c>
      <c r="AN395" s="18">
        <v>1</v>
      </c>
      <c r="AO395" s="18">
        <v>1</v>
      </c>
      <c r="AP395" s="18">
        <v>1</v>
      </c>
      <c r="AQ395" s="18">
        <v>1</v>
      </c>
      <c r="AR395" s="18">
        <v>1</v>
      </c>
      <c r="AS395" s="18">
        <v>1</v>
      </c>
      <c r="AT395" s="18">
        <v>1</v>
      </c>
      <c r="AU395" s="18">
        <v>1</v>
      </c>
      <c r="AV395" s="1199"/>
      <c r="AW395" s="1199"/>
    </row>
    <row r="396" spans="1:49" x14ac:dyDescent="0.2">
      <c r="A396" s="23"/>
      <c r="B396" s="1182" t="s">
        <v>226</v>
      </c>
      <c r="C396" s="1182"/>
      <c r="D396" s="1182"/>
      <c r="E396" s="20"/>
      <c r="F396" s="21">
        <f>SUM(F384:F395)</f>
        <v>2344</v>
      </c>
      <c r="G396" s="22">
        <f>SUM(G384:G395)</f>
        <v>0.99999999999999989</v>
      </c>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row>
    <row r="397" spans="1:49" x14ac:dyDescent="0.2">
      <c r="A397" s="42"/>
      <c r="B397" s="1193" t="s">
        <v>132</v>
      </c>
      <c r="C397" s="1191"/>
      <c r="D397" s="1191"/>
      <c r="E397" s="1191"/>
      <c r="F397" s="1191"/>
      <c r="G397" s="1191"/>
      <c r="H397" s="1196">
        <v>58</v>
      </c>
      <c r="I397" s="1191"/>
      <c r="J397" s="1191"/>
      <c r="K397" s="1191"/>
      <c r="L397" s="1191"/>
      <c r="M397" s="1196">
        <v>58</v>
      </c>
      <c r="N397" s="1191"/>
      <c r="O397" s="1191"/>
      <c r="P397" s="1191"/>
      <c r="Q397" s="1191"/>
      <c r="R397" s="1196">
        <v>58</v>
      </c>
      <c r="S397" s="1191"/>
      <c r="T397" s="1191"/>
      <c r="U397" s="1191"/>
      <c r="V397" s="1191"/>
      <c r="W397" s="1196">
        <v>58</v>
      </c>
      <c r="X397" s="1191"/>
      <c r="Y397" s="1191"/>
      <c r="Z397" s="1191"/>
      <c r="AA397" s="1191"/>
      <c r="AB397" s="1196">
        <v>48</v>
      </c>
      <c r="AC397" s="1191"/>
      <c r="AD397" s="1191"/>
      <c r="AE397" s="1191"/>
      <c r="AF397" s="1191"/>
      <c r="AG397" s="1196">
        <v>48</v>
      </c>
      <c r="AH397" s="1191"/>
      <c r="AI397" s="1191"/>
      <c r="AJ397" s="1191"/>
      <c r="AK397" s="1191"/>
      <c r="AL397" s="1196">
        <v>48</v>
      </c>
      <c r="AM397" s="1191"/>
      <c r="AN397" s="1191"/>
      <c r="AO397" s="1191"/>
      <c r="AP397" s="1191"/>
      <c r="AQ397" s="1196">
        <v>48</v>
      </c>
      <c r="AR397" s="1191"/>
      <c r="AS397" s="1191"/>
      <c r="AT397" s="1191"/>
      <c r="AU397" s="1191"/>
    </row>
    <row r="398" spans="1:49" x14ac:dyDescent="0.2">
      <c r="A398" s="42"/>
      <c r="B398" s="1193" t="s">
        <v>133</v>
      </c>
      <c r="C398" s="1191"/>
      <c r="D398" s="1191"/>
      <c r="E398" s="1191"/>
      <c r="F398" s="1191"/>
      <c r="G398" s="1191"/>
      <c r="H398" s="1195">
        <v>9.9315068493150679E-2</v>
      </c>
      <c r="I398" s="1191"/>
      <c r="J398" s="1191"/>
      <c r="K398" s="1191"/>
      <c r="L398" s="1191"/>
      <c r="M398" s="1195">
        <v>9.9315068493150679E-2</v>
      </c>
      <c r="N398" s="1191"/>
      <c r="O398" s="1191"/>
      <c r="P398" s="1191"/>
      <c r="Q398" s="1191"/>
      <c r="R398" s="1195">
        <v>9.9315068493150679E-2</v>
      </c>
      <c r="S398" s="1191"/>
      <c r="T398" s="1191"/>
      <c r="U398" s="1191"/>
      <c r="V398" s="1191"/>
      <c r="W398" s="1195">
        <v>9.9315068493150679E-2</v>
      </c>
      <c r="X398" s="1191"/>
      <c r="Y398" s="1191"/>
      <c r="Z398" s="1191"/>
      <c r="AA398" s="1191"/>
      <c r="AB398" s="1195">
        <v>8.2191780821917804E-2</v>
      </c>
      <c r="AC398" s="1191"/>
      <c r="AD398" s="1191"/>
      <c r="AE398" s="1191"/>
      <c r="AF398" s="1191"/>
      <c r="AG398" s="1195">
        <v>8.2191780821917804E-2</v>
      </c>
      <c r="AH398" s="1191"/>
      <c r="AI398" s="1191"/>
      <c r="AJ398" s="1191"/>
      <c r="AK398" s="1191"/>
      <c r="AL398" s="1195">
        <v>8.2191780821917804E-2</v>
      </c>
      <c r="AM398" s="1191"/>
      <c r="AN398" s="1191"/>
      <c r="AO398" s="1191"/>
      <c r="AP398" s="1191"/>
      <c r="AQ398" s="1195">
        <v>8.2191780821917804E-2</v>
      </c>
      <c r="AR398" s="1191"/>
      <c r="AS398" s="1191"/>
      <c r="AT398" s="1191"/>
      <c r="AU398" s="1191"/>
    </row>
    <row r="399" spans="1:49" x14ac:dyDescent="0.2">
      <c r="A399" s="42"/>
      <c r="B399" s="1193" t="s">
        <v>134</v>
      </c>
      <c r="C399" s="1191"/>
      <c r="D399" s="1191"/>
      <c r="E399" s="1191"/>
      <c r="F399" s="1191"/>
      <c r="G399" s="1191"/>
      <c r="H399" s="1194">
        <v>58</v>
      </c>
      <c r="I399" s="1191"/>
      <c r="J399" s="1191"/>
      <c r="K399" s="1191"/>
      <c r="L399" s="1191"/>
      <c r="M399" s="1194">
        <v>116</v>
      </c>
      <c r="N399" s="1191"/>
      <c r="O399" s="1191"/>
      <c r="P399" s="1191"/>
      <c r="Q399" s="1191"/>
      <c r="R399" s="1194">
        <v>174</v>
      </c>
      <c r="S399" s="1191"/>
      <c r="T399" s="1191"/>
      <c r="U399" s="1191"/>
      <c r="V399" s="1191"/>
      <c r="W399" s="1194">
        <v>232</v>
      </c>
      <c r="X399" s="1191"/>
      <c r="Y399" s="1191"/>
      <c r="Z399" s="1191"/>
      <c r="AA399" s="1191"/>
      <c r="AB399" s="1194">
        <v>280</v>
      </c>
      <c r="AC399" s="1191"/>
      <c r="AD399" s="1191"/>
      <c r="AE399" s="1191"/>
      <c r="AF399" s="1191"/>
      <c r="AG399" s="1194">
        <v>328</v>
      </c>
      <c r="AH399" s="1191"/>
      <c r="AI399" s="1191"/>
      <c r="AJ399" s="1191"/>
      <c r="AK399" s="1191"/>
      <c r="AL399" s="1194">
        <v>376</v>
      </c>
      <c r="AM399" s="1191"/>
      <c r="AN399" s="1191"/>
      <c r="AO399" s="1191"/>
      <c r="AP399" s="1191"/>
      <c r="AQ399" s="1194">
        <v>424</v>
      </c>
      <c r="AR399" s="1191"/>
      <c r="AS399" s="1191"/>
      <c r="AT399" s="1191"/>
      <c r="AU399" s="1191"/>
    </row>
    <row r="400" spans="1:49" x14ac:dyDescent="0.2">
      <c r="A400" s="42"/>
      <c r="B400" s="1190" t="s">
        <v>135</v>
      </c>
      <c r="C400" s="1191"/>
      <c r="D400" s="1191"/>
      <c r="E400" s="1191"/>
      <c r="F400" s="1191"/>
      <c r="G400" s="1191"/>
      <c r="H400" s="1192">
        <v>9.9315068493150679E-2</v>
      </c>
      <c r="I400" s="1191"/>
      <c r="J400" s="1191"/>
      <c r="K400" s="1191"/>
      <c r="L400" s="1191"/>
      <c r="M400" s="1192">
        <v>0.19863013698630136</v>
      </c>
      <c r="N400" s="1191"/>
      <c r="O400" s="1191"/>
      <c r="P400" s="1191"/>
      <c r="Q400" s="1191"/>
      <c r="R400" s="1192">
        <v>0.29794520547945202</v>
      </c>
      <c r="S400" s="1191"/>
      <c r="T400" s="1191"/>
      <c r="U400" s="1191"/>
      <c r="V400" s="1191"/>
      <c r="W400" s="1192">
        <v>0.39726027397260272</v>
      </c>
      <c r="X400" s="1191"/>
      <c r="Y400" s="1191"/>
      <c r="Z400" s="1191"/>
      <c r="AA400" s="1191"/>
      <c r="AB400" s="1192">
        <v>0.47945205479452052</v>
      </c>
      <c r="AC400" s="1191"/>
      <c r="AD400" s="1191"/>
      <c r="AE400" s="1191"/>
      <c r="AF400" s="1191"/>
      <c r="AG400" s="1192">
        <v>0.56164383561643838</v>
      </c>
      <c r="AH400" s="1191"/>
      <c r="AI400" s="1191"/>
      <c r="AJ400" s="1191"/>
      <c r="AK400" s="1191"/>
      <c r="AL400" s="1192">
        <v>0.64383561643835618</v>
      </c>
      <c r="AM400" s="1191"/>
      <c r="AN400" s="1191"/>
      <c r="AO400" s="1191"/>
      <c r="AP400" s="1191"/>
      <c r="AQ400" s="1192">
        <v>0.72602739726027399</v>
      </c>
      <c r="AR400" s="1191"/>
      <c r="AS400" s="1191"/>
      <c r="AT400" s="1191"/>
      <c r="AU400" s="1191"/>
    </row>
    <row r="402" spans="1:49" x14ac:dyDescent="0.2">
      <c r="A402" s="1186"/>
      <c r="B402" s="1186"/>
      <c r="C402" s="1186"/>
      <c r="D402" s="1186"/>
      <c r="E402" s="1186"/>
      <c r="F402" s="1186"/>
      <c r="G402" s="1186"/>
      <c r="H402" s="1174" t="s">
        <v>122</v>
      </c>
      <c r="I402" s="1174"/>
      <c r="J402" s="1174"/>
      <c r="K402" s="1174"/>
      <c r="L402" s="1174"/>
      <c r="M402" s="1174"/>
      <c r="N402" s="1174"/>
      <c r="O402" s="1174"/>
      <c r="P402" s="1174"/>
      <c r="Q402" s="1174"/>
      <c r="R402" s="1174"/>
      <c r="S402" s="1174"/>
      <c r="T402" s="1174"/>
      <c r="U402" s="1174"/>
      <c r="V402" s="1174"/>
      <c r="W402" s="1174"/>
      <c r="X402" s="1174"/>
      <c r="Y402" s="1174"/>
      <c r="Z402" s="1174"/>
      <c r="AA402" s="1174"/>
      <c r="AB402" s="1174" t="s">
        <v>155</v>
      </c>
      <c r="AC402" s="1174"/>
      <c r="AD402" s="1174"/>
      <c r="AE402" s="1174"/>
      <c r="AF402" s="1174"/>
      <c r="AG402" s="1174"/>
      <c r="AH402" s="1174"/>
      <c r="AI402" s="1174"/>
      <c r="AJ402" s="1174"/>
      <c r="AK402" s="1174"/>
      <c r="AL402" s="1174"/>
      <c r="AM402" s="1174"/>
      <c r="AN402" s="1174"/>
      <c r="AO402" s="1174"/>
      <c r="AP402" s="1174"/>
      <c r="AQ402" s="1174"/>
      <c r="AR402" s="1174"/>
      <c r="AS402" s="1174"/>
      <c r="AT402" s="1174"/>
      <c r="AU402" s="1174"/>
      <c r="AV402" s="1174" t="s">
        <v>175</v>
      </c>
      <c r="AW402" s="1187" t="s">
        <v>123</v>
      </c>
    </row>
    <row r="403" spans="1:49" x14ac:dyDescent="0.2">
      <c r="A403" s="1186"/>
      <c r="B403" s="1186"/>
      <c r="C403" s="1186"/>
      <c r="D403" s="1186"/>
      <c r="E403" s="1186"/>
      <c r="F403" s="1186"/>
      <c r="G403" s="1186"/>
      <c r="H403" s="1175" t="s">
        <v>151</v>
      </c>
      <c r="I403" s="1175"/>
      <c r="J403" s="1175"/>
      <c r="K403" s="1175"/>
      <c r="L403" s="1175"/>
      <c r="M403" s="1175" t="s">
        <v>152</v>
      </c>
      <c r="N403" s="1175"/>
      <c r="O403" s="1175"/>
      <c r="P403" s="1175"/>
      <c r="Q403" s="1175"/>
      <c r="R403" s="1175" t="s">
        <v>153</v>
      </c>
      <c r="S403" s="1175"/>
      <c r="T403" s="1175"/>
      <c r="U403" s="1175"/>
      <c r="V403" s="1175"/>
      <c r="W403" s="1175" t="s">
        <v>154</v>
      </c>
      <c r="X403" s="1175"/>
      <c r="Y403" s="1175"/>
      <c r="Z403" s="1175"/>
      <c r="AA403" s="1175"/>
      <c r="AB403" s="1175" t="s">
        <v>151</v>
      </c>
      <c r="AC403" s="1175"/>
      <c r="AD403" s="1175"/>
      <c r="AE403" s="1175"/>
      <c r="AF403" s="1175"/>
      <c r="AG403" s="1175" t="s">
        <v>152</v>
      </c>
      <c r="AH403" s="1175"/>
      <c r="AI403" s="1175"/>
      <c r="AJ403" s="1175"/>
      <c r="AK403" s="1175"/>
      <c r="AL403" s="1175" t="s">
        <v>153</v>
      </c>
      <c r="AM403" s="1175"/>
      <c r="AN403" s="1175"/>
      <c r="AO403" s="1175"/>
      <c r="AP403" s="1175"/>
      <c r="AQ403" s="1175" t="s">
        <v>154</v>
      </c>
      <c r="AR403" s="1175"/>
      <c r="AS403" s="1175"/>
      <c r="AT403" s="1175"/>
      <c r="AU403" s="1175"/>
      <c r="AV403" s="1174"/>
      <c r="AW403" s="1187"/>
    </row>
    <row r="404" spans="1:49" x14ac:dyDescent="0.2">
      <c r="A404" s="1174" t="s">
        <v>1</v>
      </c>
      <c r="B404" s="1187" t="s">
        <v>124</v>
      </c>
      <c r="C404" s="1187"/>
      <c r="D404" s="1187"/>
      <c r="E404" s="1187" t="s">
        <v>206</v>
      </c>
      <c r="F404" s="1187" t="s">
        <v>207</v>
      </c>
      <c r="G404" s="1188" t="s">
        <v>125</v>
      </c>
      <c r="H404" s="13" t="s">
        <v>126</v>
      </c>
      <c r="I404" s="13" t="s">
        <v>127</v>
      </c>
      <c r="J404" s="13" t="s">
        <v>128</v>
      </c>
      <c r="K404" s="13" t="s">
        <v>129</v>
      </c>
      <c r="L404" s="13" t="s">
        <v>130</v>
      </c>
      <c r="M404" s="13" t="s">
        <v>126</v>
      </c>
      <c r="N404" s="13" t="s">
        <v>127</v>
      </c>
      <c r="O404" s="13" t="s">
        <v>128</v>
      </c>
      <c r="P404" s="13" t="s">
        <v>129</v>
      </c>
      <c r="Q404" s="13" t="s">
        <v>130</v>
      </c>
      <c r="R404" s="13" t="s">
        <v>126</v>
      </c>
      <c r="S404" s="13" t="s">
        <v>127</v>
      </c>
      <c r="T404" s="13" t="s">
        <v>128</v>
      </c>
      <c r="U404" s="13" t="s">
        <v>129</v>
      </c>
      <c r="V404" s="13" t="s">
        <v>130</v>
      </c>
      <c r="W404" s="13" t="s">
        <v>126</v>
      </c>
      <c r="X404" s="13" t="s">
        <v>127</v>
      </c>
      <c r="Y404" s="13" t="s">
        <v>128</v>
      </c>
      <c r="Z404" s="13" t="s">
        <v>129</v>
      </c>
      <c r="AA404" s="13" t="s">
        <v>130</v>
      </c>
      <c r="AB404" s="13" t="s">
        <v>126</v>
      </c>
      <c r="AC404" s="13" t="s">
        <v>127</v>
      </c>
      <c r="AD404" s="13" t="s">
        <v>128</v>
      </c>
      <c r="AE404" s="13" t="s">
        <v>129</v>
      </c>
      <c r="AF404" s="13" t="s">
        <v>130</v>
      </c>
      <c r="AG404" s="13" t="s">
        <v>126</v>
      </c>
      <c r="AH404" s="13" t="s">
        <v>127</v>
      </c>
      <c r="AI404" s="13" t="s">
        <v>128</v>
      </c>
      <c r="AJ404" s="13" t="s">
        <v>129</v>
      </c>
      <c r="AK404" s="13" t="s">
        <v>130</v>
      </c>
      <c r="AL404" s="13" t="s">
        <v>126</v>
      </c>
      <c r="AM404" s="13" t="s">
        <v>127</v>
      </c>
      <c r="AN404" s="13" t="s">
        <v>128</v>
      </c>
      <c r="AO404" s="13" t="s">
        <v>129</v>
      </c>
      <c r="AP404" s="13" t="s">
        <v>130</v>
      </c>
      <c r="AQ404" s="13" t="s">
        <v>126</v>
      </c>
      <c r="AR404" s="13" t="s">
        <v>127</v>
      </c>
      <c r="AS404" s="13" t="s">
        <v>128</v>
      </c>
      <c r="AT404" s="13" t="s">
        <v>129</v>
      </c>
      <c r="AU404" s="13" t="s">
        <v>130</v>
      </c>
      <c r="AV404" s="1174"/>
      <c r="AW404" s="1187"/>
    </row>
    <row r="405" spans="1:49" ht="54.75" customHeight="1" x14ac:dyDescent="0.2">
      <c r="A405" s="1174"/>
      <c r="B405" s="1187"/>
      <c r="C405" s="1187"/>
      <c r="D405" s="1187"/>
      <c r="E405" s="1187"/>
      <c r="F405" s="1187"/>
      <c r="G405" s="1188"/>
      <c r="H405" s="14"/>
      <c r="I405" s="15"/>
      <c r="J405" s="16"/>
      <c r="K405" s="15"/>
      <c r="L405" s="15"/>
      <c r="M405" s="14"/>
      <c r="N405" s="15"/>
      <c r="O405" s="16"/>
      <c r="P405" s="15"/>
      <c r="Q405" s="15"/>
      <c r="R405" s="14"/>
      <c r="S405" s="15"/>
      <c r="T405" s="16"/>
      <c r="U405" s="15"/>
      <c r="V405" s="15"/>
      <c r="W405" s="14"/>
      <c r="X405" s="15"/>
      <c r="Y405" s="16"/>
      <c r="Z405" s="15"/>
      <c r="AA405" s="15"/>
      <c r="AB405" s="14"/>
      <c r="AC405" s="15"/>
      <c r="AD405" s="16"/>
      <c r="AE405" s="15"/>
      <c r="AF405" s="15"/>
      <c r="AG405" s="14"/>
      <c r="AH405" s="15"/>
      <c r="AI405" s="16"/>
      <c r="AJ405" s="15"/>
      <c r="AK405" s="15"/>
      <c r="AL405" s="14"/>
      <c r="AM405" s="15"/>
      <c r="AN405" s="16"/>
      <c r="AO405" s="15"/>
      <c r="AP405" s="15"/>
      <c r="AQ405" s="14"/>
      <c r="AR405" s="15"/>
      <c r="AS405" s="16"/>
      <c r="AT405" s="15"/>
      <c r="AU405" s="15"/>
      <c r="AV405" s="1174"/>
      <c r="AW405" s="1187"/>
    </row>
    <row r="406" spans="1:49" ht="12.75" customHeight="1" x14ac:dyDescent="0.2">
      <c r="A406" s="1174">
        <v>1</v>
      </c>
      <c r="B406" s="1177" t="s">
        <v>381</v>
      </c>
      <c r="C406" s="1177"/>
      <c r="D406" s="1177"/>
      <c r="E406" s="1178">
        <f>COUNTIF(H406:AU406,"x")*6</f>
        <v>24</v>
      </c>
      <c r="F406" s="1179">
        <f>(SUM(H407:AU407))*6</f>
        <v>72</v>
      </c>
      <c r="G406" s="1180">
        <f>F406/$F$416</f>
        <v>0.2</v>
      </c>
      <c r="H406" s="19"/>
      <c r="I406" s="19"/>
      <c r="J406" s="19"/>
      <c r="K406" s="19"/>
      <c r="L406" s="19"/>
      <c r="M406" s="19"/>
      <c r="N406" s="19" t="s">
        <v>209</v>
      </c>
      <c r="O406" s="19"/>
      <c r="P406" s="19"/>
      <c r="Q406" s="19"/>
      <c r="R406" s="19"/>
      <c r="S406" s="19"/>
      <c r="T406" s="19"/>
      <c r="U406" s="19"/>
      <c r="V406" s="19"/>
      <c r="W406" s="19"/>
      <c r="X406" s="19" t="s">
        <v>209</v>
      </c>
      <c r="Y406" s="19"/>
      <c r="Z406" s="19"/>
      <c r="AA406" s="19"/>
      <c r="AB406" s="19"/>
      <c r="AC406" s="19" t="s">
        <v>209</v>
      </c>
      <c r="AD406" s="19"/>
      <c r="AE406" s="19"/>
      <c r="AF406" s="19"/>
      <c r="AG406" s="19"/>
      <c r="AH406" s="19"/>
      <c r="AI406" s="19"/>
      <c r="AJ406" s="19"/>
      <c r="AK406" s="19"/>
      <c r="AL406" s="19"/>
      <c r="AM406" s="19" t="s">
        <v>209</v>
      </c>
      <c r="AN406" s="19"/>
      <c r="AO406" s="19"/>
      <c r="AP406" s="19"/>
      <c r="AQ406" s="19"/>
      <c r="AR406" s="19"/>
      <c r="AS406" s="19"/>
      <c r="AT406" s="19"/>
      <c r="AU406" s="19"/>
      <c r="AV406" s="1189" t="s">
        <v>382</v>
      </c>
      <c r="AW406" s="1189" t="s">
        <v>140</v>
      </c>
    </row>
    <row r="407" spans="1:49" x14ac:dyDescent="0.2">
      <c r="A407" s="1174"/>
      <c r="B407" s="1177"/>
      <c r="C407" s="1177"/>
      <c r="D407" s="1177"/>
      <c r="E407" s="1178"/>
      <c r="F407" s="1179"/>
      <c r="G407" s="1180"/>
      <c r="H407" s="18"/>
      <c r="I407" s="18"/>
      <c r="J407" s="18"/>
      <c r="K407" s="18"/>
      <c r="L407" s="18"/>
      <c r="M407" s="18"/>
      <c r="N407" s="18">
        <v>3</v>
      </c>
      <c r="O407" s="18"/>
      <c r="P407" s="18"/>
      <c r="Q407" s="18"/>
      <c r="R407" s="18"/>
      <c r="S407" s="18"/>
      <c r="T407" s="18"/>
      <c r="U407" s="18"/>
      <c r="V407" s="18"/>
      <c r="W407" s="18"/>
      <c r="X407" s="18">
        <v>3</v>
      </c>
      <c r="Y407" s="18"/>
      <c r="Z407" s="18"/>
      <c r="AA407" s="18"/>
      <c r="AB407" s="18"/>
      <c r="AC407" s="18">
        <v>3</v>
      </c>
      <c r="AD407" s="18"/>
      <c r="AE407" s="18"/>
      <c r="AF407" s="18"/>
      <c r="AG407" s="18"/>
      <c r="AH407" s="18"/>
      <c r="AI407" s="18"/>
      <c r="AJ407" s="18"/>
      <c r="AK407" s="18"/>
      <c r="AL407" s="18"/>
      <c r="AM407" s="18">
        <v>3</v>
      </c>
      <c r="AN407" s="18"/>
      <c r="AO407" s="18"/>
      <c r="AP407" s="18"/>
      <c r="AQ407" s="18"/>
      <c r="AR407" s="18"/>
      <c r="AS407" s="18"/>
      <c r="AT407" s="18"/>
      <c r="AU407" s="18"/>
      <c r="AV407" s="1189"/>
      <c r="AW407" s="1189"/>
    </row>
    <row r="408" spans="1:49" ht="12.75" customHeight="1" x14ac:dyDescent="0.2">
      <c r="A408" s="1174">
        <v>2</v>
      </c>
      <c r="B408" s="1177" t="s">
        <v>383</v>
      </c>
      <c r="C408" s="1177"/>
      <c r="D408" s="1177"/>
      <c r="E408" s="1178">
        <f>COUNTIF(H408:AU408,"x")*6</f>
        <v>24</v>
      </c>
      <c r="F408" s="1179">
        <f>(SUM(H409:AU409))*6</f>
        <v>72</v>
      </c>
      <c r="G408" s="1180">
        <f>F408/$F$416</f>
        <v>0.2</v>
      </c>
      <c r="H408" s="19"/>
      <c r="I408" s="19"/>
      <c r="J408" s="19"/>
      <c r="K408" s="19"/>
      <c r="L408" s="19"/>
      <c r="M408" s="19"/>
      <c r="N408" s="19"/>
      <c r="O408" s="19"/>
      <c r="P408" s="19" t="s">
        <v>209</v>
      </c>
      <c r="Q408" s="19"/>
      <c r="R408" s="19"/>
      <c r="S408" s="19"/>
      <c r="T408" s="19"/>
      <c r="U408" s="19"/>
      <c r="V408" s="19"/>
      <c r="W408" s="19"/>
      <c r="X408" s="19"/>
      <c r="Y408" s="19"/>
      <c r="Z408" s="19" t="s">
        <v>209</v>
      </c>
      <c r="AA408" s="19"/>
      <c r="AB408" s="19"/>
      <c r="AC408" s="19"/>
      <c r="AD408" s="19"/>
      <c r="AE408" s="19" t="s">
        <v>209</v>
      </c>
      <c r="AF408" s="19"/>
      <c r="AG408" s="19"/>
      <c r="AH408" s="19"/>
      <c r="AI408" s="19"/>
      <c r="AJ408" s="19"/>
      <c r="AK408" s="19"/>
      <c r="AL408" s="19"/>
      <c r="AM408" s="19"/>
      <c r="AN408" s="19"/>
      <c r="AO408" s="19"/>
      <c r="AP408" s="19"/>
      <c r="AQ408" s="19"/>
      <c r="AR408" s="19"/>
      <c r="AS408" s="19"/>
      <c r="AT408" s="19" t="s">
        <v>209</v>
      </c>
      <c r="AU408" s="19"/>
      <c r="AV408" s="1189"/>
      <c r="AW408" s="1189"/>
    </row>
    <row r="409" spans="1:49" x14ac:dyDescent="0.2">
      <c r="A409" s="1174"/>
      <c r="B409" s="1177"/>
      <c r="C409" s="1177"/>
      <c r="D409" s="1177"/>
      <c r="E409" s="1178"/>
      <c r="F409" s="1179"/>
      <c r="G409" s="1180"/>
      <c r="H409" s="18"/>
      <c r="I409" s="18"/>
      <c r="J409" s="18"/>
      <c r="K409" s="18"/>
      <c r="L409" s="18"/>
      <c r="M409" s="18"/>
      <c r="N409" s="18"/>
      <c r="O409" s="18"/>
      <c r="P409" s="18">
        <v>3</v>
      </c>
      <c r="Q409" s="18"/>
      <c r="R409" s="18"/>
      <c r="S409" s="18"/>
      <c r="T409" s="18"/>
      <c r="U409" s="18"/>
      <c r="V409" s="18"/>
      <c r="W409" s="18"/>
      <c r="X409" s="18"/>
      <c r="Y409" s="18"/>
      <c r="Z409" s="18">
        <v>3</v>
      </c>
      <c r="AA409" s="18"/>
      <c r="AB409" s="18"/>
      <c r="AC409" s="18"/>
      <c r="AD409" s="18"/>
      <c r="AE409" s="18">
        <v>3</v>
      </c>
      <c r="AF409" s="18"/>
      <c r="AG409" s="18"/>
      <c r="AH409" s="18"/>
      <c r="AI409" s="18"/>
      <c r="AJ409" s="18"/>
      <c r="AK409" s="18"/>
      <c r="AL409" s="18"/>
      <c r="AM409" s="18"/>
      <c r="AN409" s="18"/>
      <c r="AO409" s="18"/>
      <c r="AP409" s="18"/>
      <c r="AQ409" s="18"/>
      <c r="AR409" s="18"/>
      <c r="AS409" s="18"/>
      <c r="AT409" s="18">
        <v>3</v>
      </c>
      <c r="AU409" s="18"/>
      <c r="AV409" s="1189"/>
      <c r="AW409" s="1189"/>
    </row>
    <row r="410" spans="1:49" ht="12.75" customHeight="1" x14ac:dyDescent="0.2">
      <c r="A410" s="1174">
        <v>3</v>
      </c>
      <c r="B410" s="1177" t="s">
        <v>384</v>
      </c>
      <c r="C410" s="1177"/>
      <c r="D410" s="1177"/>
      <c r="E410" s="1178">
        <f>COUNTIF(H410:AU410,"x")*6</f>
        <v>12</v>
      </c>
      <c r="F410" s="1179">
        <f>(SUM(H411:AU411))*6</f>
        <v>96</v>
      </c>
      <c r="G410" s="1180">
        <f>F410/$F$416</f>
        <v>0.26666666666666666</v>
      </c>
      <c r="H410" s="19"/>
      <c r="I410" s="19"/>
      <c r="J410" s="19"/>
      <c r="K410" s="19"/>
      <c r="L410" s="19"/>
      <c r="M410" s="19"/>
      <c r="N410" s="19"/>
      <c r="O410" s="19" t="s">
        <v>209</v>
      </c>
      <c r="P410" s="19"/>
      <c r="Q410" s="19"/>
      <c r="R410" s="19"/>
      <c r="S410" s="19"/>
      <c r="T410" s="19"/>
      <c r="U410" s="19"/>
      <c r="V410" s="19"/>
      <c r="W410" s="19"/>
      <c r="X410" s="19"/>
      <c r="Y410" s="19"/>
      <c r="Z410" s="19"/>
      <c r="AA410" s="19"/>
      <c r="AB410" s="19"/>
      <c r="AC410" s="19"/>
      <c r="AD410" s="19"/>
      <c r="AE410" s="19"/>
      <c r="AF410" s="19"/>
      <c r="AG410" s="19"/>
      <c r="AH410" s="19"/>
      <c r="AI410" s="19" t="s">
        <v>209</v>
      </c>
      <c r="AJ410" s="19"/>
      <c r="AK410" s="19"/>
      <c r="AL410" s="19"/>
      <c r="AM410" s="19"/>
      <c r="AN410" s="19"/>
      <c r="AO410" s="19"/>
      <c r="AP410" s="19"/>
      <c r="AQ410" s="19"/>
      <c r="AR410" s="19"/>
      <c r="AS410" s="19"/>
      <c r="AT410" s="19"/>
      <c r="AU410" s="19"/>
      <c r="AV410" s="1189"/>
      <c r="AW410" s="1189"/>
    </row>
    <row r="411" spans="1:49" x14ac:dyDescent="0.2">
      <c r="A411" s="1174"/>
      <c r="B411" s="1177"/>
      <c r="C411" s="1177"/>
      <c r="D411" s="1177"/>
      <c r="E411" s="1178"/>
      <c r="F411" s="1179"/>
      <c r="G411" s="1180"/>
      <c r="H411" s="18"/>
      <c r="I411" s="18"/>
      <c r="J411" s="18"/>
      <c r="K411" s="18"/>
      <c r="L411" s="18"/>
      <c r="M411" s="18"/>
      <c r="N411" s="18"/>
      <c r="O411" s="18">
        <v>8</v>
      </c>
      <c r="P411" s="18"/>
      <c r="Q411" s="18"/>
      <c r="R411" s="18"/>
      <c r="S411" s="18"/>
      <c r="T411" s="18"/>
      <c r="U411" s="18"/>
      <c r="V411" s="18"/>
      <c r="W411" s="18"/>
      <c r="X411" s="18"/>
      <c r="Y411" s="18"/>
      <c r="Z411" s="18"/>
      <c r="AA411" s="18"/>
      <c r="AB411" s="18"/>
      <c r="AC411" s="18"/>
      <c r="AD411" s="18"/>
      <c r="AE411" s="18"/>
      <c r="AF411" s="18"/>
      <c r="AG411" s="18"/>
      <c r="AH411" s="18"/>
      <c r="AI411" s="18">
        <v>8</v>
      </c>
      <c r="AJ411" s="18"/>
      <c r="AK411" s="18"/>
      <c r="AL411" s="18"/>
      <c r="AM411" s="18"/>
      <c r="AN411" s="18"/>
      <c r="AO411" s="18"/>
      <c r="AP411" s="18"/>
      <c r="AQ411" s="18"/>
      <c r="AR411" s="18"/>
      <c r="AS411" s="18"/>
      <c r="AT411" s="18"/>
      <c r="AU411" s="18"/>
      <c r="AV411" s="1189"/>
      <c r="AW411" s="1189"/>
    </row>
    <row r="412" spans="1:49" ht="12.75" customHeight="1" x14ac:dyDescent="0.2">
      <c r="A412" s="1174">
        <v>4</v>
      </c>
      <c r="B412" s="1177" t="s">
        <v>385</v>
      </c>
      <c r="C412" s="1177"/>
      <c r="D412" s="1177"/>
      <c r="E412" s="1178">
        <f>COUNTIF(H412:AU412,"x")*6</f>
        <v>12</v>
      </c>
      <c r="F412" s="1179">
        <f>(SUM(H413:AU413))*6</f>
        <v>96</v>
      </c>
      <c r="G412" s="1180">
        <f>F412/$F$416</f>
        <v>0.26666666666666666</v>
      </c>
      <c r="H412" s="19"/>
      <c r="I412" s="19"/>
      <c r="J412" s="19"/>
      <c r="K412" s="19"/>
      <c r="L412" s="19"/>
      <c r="M412" s="19"/>
      <c r="N412" s="19"/>
      <c r="O412" s="19"/>
      <c r="P412" s="19" t="s">
        <v>209</v>
      </c>
      <c r="Q412" s="19"/>
      <c r="R412" s="19"/>
      <c r="S412" s="19"/>
      <c r="T412" s="19"/>
      <c r="U412" s="19"/>
      <c r="V412" s="19"/>
      <c r="W412" s="19"/>
      <c r="X412" s="19"/>
      <c r="Y412" s="19"/>
      <c r="Z412" s="19"/>
      <c r="AA412" s="19"/>
      <c r="AB412" s="19"/>
      <c r="AC412" s="19"/>
      <c r="AD412" s="19"/>
      <c r="AE412" s="19"/>
      <c r="AF412" s="19"/>
      <c r="AG412" s="19"/>
      <c r="AH412" s="19" t="s">
        <v>209</v>
      </c>
      <c r="AI412" s="19"/>
      <c r="AJ412" s="19"/>
      <c r="AK412" s="19"/>
      <c r="AL412" s="19"/>
      <c r="AM412" s="19"/>
      <c r="AN412" s="19"/>
      <c r="AO412" s="19"/>
      <c r="AP412" s="19"/>
      <c r="AQ412" s="19"/>
      <c r="AR412" s="19"/>
      <c r="AS412" s="19"/>
      <c r="AT412" s="19"/>
      <c r="AU412" s="19"/>
      <c r="AV412" s="1189"/>
      <c r="AW412" s="1189"/>
    </row>
    <row r="413" spans="1:49" x14ac:dyDescent="0.2">
      <c r="A413" s="1174"/>
      <c r="B413" s="1177"/>
      <c r="C413" s="1177"/>
      <c r="D413" s="1177"/>
      <c r="E413" s="1178"/>
      <c r="F413" s="1179"/>
      <c r="G413" s="1180"/>
      <c r="H413" s="18"/>
      <c r="I413" s="18"/>
      <c r="J413" s="18"/>
      <c r="K413" s="18"/>
      <c r="L413" s="18"/>
      <c r="M413" s="18"/>
      <c r="N413" s="18"/>
      <c r="O413" s="18"/>
      <c r="P413" s="18">
        <v>8</v>
      </c>
      <c r="Q413" s="18"/>
      <c r="R413" s="18"/>
      <c r="S413" s="18"/>
      <c r="T413" s="18"/>
      <c r="U413" s="18"/>
      <c r="V413" s="18"/>
      <c r="W413" s="18"/>
      <c r="X413" s="18"/>
      <c r="Y413" s="18"/>
      <c r="Z413" s="18"/>
      <c r="AA413" s="18"/>
      <c r="AB413" s="18"/>
      <c r="AC413" s="18"/>
      <c r="AD413" s="18"/>
      <c r="AE413" s="18"/>
      <c r="AF413" s="18"/>
      <c r="AG413" s="18"/>
      <c r="AH413" s="18">
        <v>8</v>
      </c>
      <c r="AI413" s="18"/>
      <c r="AJ413" s="18"/>
      <c r="AK413" s="18"/>
      <c r="AL413" s="18"/>
      <c r="AM413" s="18"/>
      <c r="AN413" s="18"/>
      <c r="AO413" s="18"/>
      <c r="AP413" s="18"/>
      <c r="AQ413" s="18"/>
      <c r="AR413" s="18"/>
      <c r="AS413" s="18"/>
      <c r="AT413" s="18"/>
      <c r="AU413" s="18"/>
      <c r="AV413" s="1189"/>
      <c r="AW413" s="1189"/>
    </row>
    <row r="414" spans="1:49" ht="12.75" customHeight="1" x14ac:dyDescent="0.2">
      <c r="A414" s="1174">
        <v>5</v>
      </c>
      <c r="B414" s="1177" t="s">
        <v>386</v>
      </c>
      <c r="C414" s="1177"/>
      <c r="D414" s="1177"/>
      <c r="E414" s="1178">
        <f>COUNTIF(H414:AU414,"x")*6</f>
        <v>24</v>
      </c>
      <c r="F414" s="1179">
        <f>(SUM(H415:AU415))*6</f>
        <v>24</v>
      </c>
      <c r="G414" s="1180">
        <f>F414/$F$416</f>
        <v>6.6666666666666666E-2</v>
      </c>
      <c r="H414" s="19"/>
      <c r="I414" s="19" t="s">
        <v>209</v>
      </c>
      <c r="J414" s="19"/>
      <c r="K414" s="19"/>
      <c r="L414" s="19"/>
      <c r="M414" s="19"/>
      <c r="N414" s="19"/>
      <c r="O414" s="19"/>
      <c r="P414" s="19"/>
      <c r="Q414" s="19"/>
      <c r="R414" s="19"/>
      <c r="S414" s="19"/>
      <c r="T414" s="19"/>
      <c r="U414" s="19"/>
      <c r="V414" s="19"/>
      <c r="W414" s="19"/>
      <c r="X414" s="19" t="s">
        <v>209</v>
      </c>
      <c r="Y414" s="19"/>
      <c r="Z414" s="19"/>
      <c r="AA414" s="19"/>
      <c r="AB414" s="19"/>
      <c r="AC414" s="19" t="s">
        <v>209</v>
      </c>
      <c r="AD414" s="19"/>
      <c r="AE414" s="19"/>
      <c r="AF414" s="19"/>
      <c r="AG414" s="19"/>
      <c r="AH414" s="19"/>
      <c r="AI414" s="19"/>
      <c r="AJ414" s="19"/>
      <c r="AK414" s="19"/>
      <c r="AL414" s="19"/>
      <c r="AM414" s="19"/>
      <c r="AN414" s="19"/>
      <c r="AO414" s="19"/>
      <c r="AP414" s="19"/>
      <c r="AQ414" s="19"/>
      <c r="AR414" s="19" t="s">
        <v>209</v>
      </c>
      <c r="AS414" s="19"/>
      <c r="AT414" s="19"/>
      <c r="AU414" s="19"/>
      <c r="AV414" s="1189"/>
      <c r="AW414" s="1189"/>
    </row>
    <row r="415" spans="1:49" x14ac:dyDescent="0.2">
      <c r="A415" s="1174"/>
      <c r="B415" s="1177"/>
      <c r="C415" s="1177"/>
      <c r="D415" s="1177"/>
      <c r="E415" s="1178"/>
      <c r="F415" s="1179"/>
      <c r="G415" s="1180"/>
      <c r="H415" s="18"/>
      <c r="I415" s="18">
        <v>1</v>
      </c>
      <c r="J415" s="18"/>
      <c r="K415" s="18"/>
      <c r="L415" s="18"/>
      <c r="M415" s="18"/>
      <c r="N415" s="18"/>
      <c r="O415" s="18"/>
      <c r="P415" s="18"/>
      <c r="Q415" s="18"/>
      <c r="R415" s="18"/>
      <c r="S415" s="18"/>
      <c r="T415" s="18"/>
      <c r="U415" s="18"/>
      <c r="V415" s="18"/>
      <c r="W415" s="18"/>
      <c r="X415" s="18">
        <v>1</v>
      </c>
      <c r="Y415" s="18"/>
      <c r="Z415" s="18"/>
      <c r="AA415" s="18"/>
      <c r="AB415" s="18"/>
      <c r="AC415" s="18">
        <v>1</v>
      </c>
      <c r="AD415" s="18"/>
      <c r="AE415" s="18"/>
      <c r="AF415" s="18"/>
      <c r="AG415" s="18"/>
      <c r="AH415" s="18"/>
      <c r="AI415" s="18"/>
      <c r="AJ415" s="18"/>
      <c r="AK415" s="18"/>
      <c r="AL415" s="18"/>
      <c r="AM415" s="18"/>
      <c r="AN415" s="18"/>
      <c r="AO415" s="18"/>
      <c r="AP415" s="18"/>
      <c r="AQ415" s="18"/>
      <c r="AR415" s="18">
        <v>1</v>
      </c>
      <c r="AS415" s="18"/>
      <c r="AT415" s="18"/>
      <c r="AU415" s="18"/>
      <c r="AV415" s="1189"/>
      <c r="AW415" s="1189"/>
    </row>
    <row r="416" spans="1:49" x14ac:dyDescent="0.2">
      <c r="A416" s="23"/>
      <c r="B416" s="1182" t="s">
        <v>226</v>
      </c>
      <c r="C416" s="1182"/>
      <c r="D416" s="1182"/>
      <c r="E416" s="20"/>
      <c r="F416" s="21">
        <f>SUM(F406:F415)</f>
        <v>360</v>
      </c>
      <c r="G416" s="22">
        <f>SUM(G406:G415)</f>
        <v>1</v>
      </c>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row>
    <row r="417" spans="1:49" x14ac:dyDescent="0.2">
      <c r="A417" s="24"/>
      <c r="B417" s="1174" t="s">
        <v>132</v>
      </c>
      <c r="C417" s="1174"/>
      <c r="D417" s="1174"/>
      <c r="E417" s="1174"/>
      <c r="F417" s="1174"/>
      <c r="G417" s="1174"/>
      <c r="H417" s="1183">
        <v>1</v>
      </c>
      <c r="I417" s="1184"/>
      <c r="J417" s="1184"/>
      <c r="K417" s="1184"/>
      <c r="L417" s="1184"/>
      <c r="M417" s="1183">
        <v>22</v>
      </c>
      <c r="N417" s="1184"/>
      <c r="O417" s="1184"/>
      <c r="P417" s="1184"/>
      <c r="Q417" s="1184"/>
      <c r="R417" s="1183">
        <v>0</v>
      </c>
      <c r="S417" s="1184"/>
      <c r="T417" s="1184"/>
      <c r="U417" s="1184"/>
      <c r="V417" s="1184"/>
      <c r="W417" s="1183">
        <v>7</v>
      </c>
      <c r="X417" s="1184"/>
      <c r="Y417" s="1184"/>
      <c r="Z417" s="1184"/>
      <c r="AA417" s="1184"/>
      <c r="AB417" s="1183">
        <v>7</v>
      </c>
      <c r="AC417" s="1184"/>
      <c r="AD417" s="1184"/>
      <c r="AE417" s="1184"/>
      <c r="AF417" s="1184"/>
      <c r="AG417" s="1183">
        <v>16</v>
      </c>
      <c r="AH417" s="1184"/>
      <c r="AI417" s="1184"/>
      <c r="AJ417" s="1184"/>
      <c r="AK417" s="1184"/>
      <c r="AL417" s="1183">
        <v>3</v>
      </c>
      <c r="AM417" s="1184"/>
      <c r="AN417" s="1184"/>
      <c r="AO417" s="1184"/>
      <c r="AP417" s="1184"/>
      <c r="AQ417" s="1183">
        <v>4</v>
      </c>
      <c r="AR417" s="1183"/>
      <c r="AS417" s="1183"/>
      <c r="AT417" s="1183"/>
      <c r="AU417" s="1183"/>
    </row>
    <row r="418" spans="1:49" x14ac:dyDescent="0.2">
      <c r="A418" s="24"/>
      <c r="B418" s="1174" t="s">
        <v>133</v>
      </c>
      <c r="C418" s="1174"/>
      <c r="D418" s="1174"/>
      <c r="E418" s="1174"/>
      <c r="F418" s="1174"/>
      <c r="G418" s="1174"/>
      <c r="H418" s="1176">
        <v>9.2592592592592587E-3</v>
      </c>
      <c r="I418" s="1176"/>
      <c r="J418" s="1176"/>
      <c r="K418" s="1176"/>
      <c r="L418" s="1176"/>
      <c r="M418" s="1176">
        <v>0.20370370370370369</v>
      </c>
      <c r="N418" s="1176"/>
      <c r="O418" s="1176"/>
      <c r="P418" s="1176"/>
      <c r="Q418" s="1176"/>
      <c r="R418" s="1176">
        <v>0</v>
      </c>
      <c r="S418" s="1176"/>
      <c r="T418" s="1176"/>
      <c r="U418" s="1176"/>
      <c r="V418" s="1176"/>
      <c r="W418" s="1176">
        <v>6.4814814814814811E-2</v>
      </c>
      <c r="X418" s="1176"/>
      <c r="Y418" s="1176"/>
      <c r="Z418" s="1176"/>
      <c r="AA418" s="1176"/>
      <c r="AB418" s="1176">
        <v>6.4814814814814811E-2</v>
      </c>
      <c r="AC418" s="1176"/>
      <c r="AD418" s="1176"/>
      <c r="AE418" s="1176"/>
      <c r="AF418" s="1176"/>
      <c r="AG418" s="1176">
        <v>0.14814814814814814</v>
      </c>
      <c r="AH418" s="1176"/>
      <c r="AI418" s="1176"/>
      <c r="AJ418" s="1176"/>
      <c r="AK418" s="1176"/>
      <c r="AL418" s="1176">
        <v>2.7777777777777776E-2</v>
      </c>
      <c r="AM418" s="1176"/>
      <c r="AN418" s="1176"/>
      <c r="AO418" s="1176"/>
      <c r="AP418" s="1176"/>
      <c r="AQ418" s="1176">
        <v>3.7037037037037035E-2</v>
      </c>
      <c r="AR418" s="1176"/>
      <c r="AS418" s="1176"/>
      <c r="AT418" s="1176"/>
      <c r="AU418" s="1176"/>
    </row>
    <row r="419" spans="1:49" x14ac:dyDescent="0.2">
      <c r="A419" s="24"/>
      <c r="B419" s="1174" t="s">
        <v>134</v>
      </c>
      <c r="C419" s="1174"/>
      <c r="D419" s="1174"/>
      <c r="E419" s="1174"/>
      <c r="F419" s="1174"/>
      <c r="G419" s="1174"/>
      <c r="H419" s="1175">
        <v>1</v>
      </c>
      <c r="I419" s="1175"/>
      <c r="J419" s="1175"/>
      <c r="K419" s="1175"/>
      <c r="L419" s="1175"/>
      <c r="M419" s="1175">
        <v>23</v>
      </c>
      <c r="N419" s="1175"/>
      <c r="O419" s="1175"/>
      <c r="P419" s="1175"/>
      <c r="Q419" s="1175"/>
      <c r="R419" s="1175">
        <v>23</v>
      </c>
      <c r="S419" s="1175"/>
      <c r="T419" s="1175"/>
      <c r="U419" s="1175"/>
      <c r="V419" s="1175"/>
      <c r="W419" s="1175">
        <v>30</v>
      </c>
      <c r="X419" s="1175"/>
      <c r="Y419" s="1175"/>
      <c r="Z419" s="1175"/>
      <c r="AA419" s="1175"/>
      <c r="AB419" s="1175">
        <v>37</v>
      </c>
      <c r="AC419" s="1175"/>
      <c r="AD419" s="1175"/>
      <c r="AE419" s="1175"/>
      <c r="AF419" s="1175"/>
      <c r="AG419" s="1175">
        <v>53</v>
      </c>
      <c r="AH419" s="1175"/>
      <c r="AI419" s="1175"/>
      <c r="AJ419" s="1175"/>
      <c r="AK419" s="1175"/>
      <c r="AL419" s="1175">
        <v>56</v>
      </c>
      <c r="AM419" s="1175"/>
      <c r="AN419" s="1175"/>
      <c r="AO419" s="1175"/>
      <c r="AP419" s="1175"/>
      <c r="AQ419" s="1175">
        <v>60</v>
      </c>
      <c r="AR419" s="1175"/>
      <c r="AS419" s="1175"/>
      <c r="AT419" s="1175"/>
      <c r="AU419" s="1175"/>
    </row>
    <row r="420" spans="1:49" x14ac:dyDescent="0.2">
      <c r="A420" s="24"/>
      <c r="B420" s="1172" t="s">
        <v>135</v>
      </c>
      <c r="C420" s="1172"/>
      <c r="D420" s="1172"/>
      <c r="E420" s="1172"/>
      <c r="F420" s="1172"/>
      <c r="G420" s="1172"/>
      <c r="H420" s="1173">
        <v>9.2592592592592587E-3</v>
      </c>
      <c r="I420" s="1173"/>
      <c r="J420" s="1173"/>
      <c r="K420" s="1173"/>
      <c r="L420" s="1173"/>
      <c r="M420" s="1173">
        <v>0.21296296296296297</v>
      </c>
      <c r="N420" s="1173"/>
      <c r="O420" s="1173"/>
      <c r="P420" s="1173"/>
      <c r="Q420" s="1173"/>
      <c r="R420" s="1173">
        <v>0.21296296296296297</v>
      </c>
      <c r="S420" s="1173"/>
      <c r="T420" s="1173"/>
      <c r="U420" s="1173"/>
      <c r="V420" s="1173"/>
      <c r="W420" s="1173">
        <v>0.27777777777777779</v>
      </c>
      <c r="X420" s="1173"/>
      <c r="Y420" s="1173"/>
      <c r="Z420" s="1173"/>
      <c r="AA420" s="1173"/>
      <c r="AB420" s="1173">
        <v>0.34259259259259262</v>
      </c>
      <c r="AC420" s="1173"/>
      <c r="AD420" s="1173"/>
      <c r="AE420" s="1173"/>
      <c r="AF420" s="1173"/>
      <c r="AG420" s="1173">
        <v>0.49074074074074076</v>
      </c>
      <c r="AH420" s="1173"/>
      <c r="AI420" s="1173"/>
      <c r="AJ420" s="1173"/>
      <c r="AK420" s="1173"/>
      <c r="AL420" s="1173">
        <v>0.51851851851851849</v>
      </c>
      <c r="AM420" s="1173"/>
      <c r="AN420" s="1173"/>
      <c r="AO420" s="1173"/>
      <c r="AP420" s="1173"/>
      <c r="AQ420" s="1173">
        <v>0.55555555555555558</v>
      </c>
      <c r="AR420" s="1173"/>
      <c r="AS420" s="1173"/>
      <c r="AT420" s="1173"/>
      <c r="AU420" s="1173"/>
    </row>
    <row r="422" spans="1:49" x14ac:dyDescent="0.2">
      <c r="A422" s="1186"/>
      <c r="B422" s="1186"/>
      <c r="C422" s="1186"/>
      <c r="D422" s="1186"/>
      <c r="E422" s="1186"/>
      <c r="F422" s="1186"/>
      <c r="G422" s="1186"/>
      <c r="H422" s="1174" t="s">
        <v>122</v>
      </c>
      <c r="I422" s="1174"/>
      <c r="J422" s="1174"/>
      <c r="K422" s="1174"/>
      <c r="L422" s="1174"/>
      <c r="M422" s="1174"/>
      <c r="N422" s="1174"/>
      <c r="O422" s="1174"/>
      <c r="P422" s="1174"/>
      <c r="Q422" s="1174"/>
      <c r="R422" s="1174"/>
      <c r="S422" s="1174"/>
      <c r="T422" s="1174"/>
      <c r="U422" s="1174"/>
      <c r="V422" s="1174"/>
      <c r="W422" s="1174"/>
      <c r="X422" s="1174"/>
      <c r="Y422" s="1174"/>
      <c r="Z422" s="1174"/>
      <c r="AA422" s="1174"/>
      <c r="AB422" s="1174" t="s">
        <v>155</v>
      </c>
      <c r="AC422" s="1174"/>
      <c r="AD422" s="1174"/>
      <c r="AE422" s="1174"/>
      <c r="AF422" s="1174"/>
      <c r="AG422" s="1174"/>
      <c r="AH422" s="1174"/>
      <c r="AI422" s="1174"/>
      <c r="AJ422" s="1174"/>
      <c r="AK422" s="1174"/>
      <c r="AL422" s="1174"/>
      <c r="AM422" s="1174"/>
      <c r="AN422" s="1174"/>
      <c r="AO422" s="1174"/>
      <c r="AP422" s="1174"/>
      <c r="AQ422" s="1174"/>
      <c r="AR422" s="1174"/>
      <c r="AS422" s="1174"/>
      <c r="AT422" s="1174"/>
      <c r="AU422" s="1174"/>
      <c r="AV422" s="1174" t="s">
        <v>175</v>
      </c>
      <c r="AW422" s="1187" t="s">
        <v>123</v>
      </c>
    </row>
    <row r="423" spans="1:49" x14ac:dyDescent="0.2">
      <c r="A423" s="1186"/>
      <c r="B423" s="1186"/>
      <c r="C423" s="1186"/>
      <c r="D423" s="1186"/>
      <c r="E423" s="1186"/>
      <c r="F423" s="1186"/>
      <c r="G423" s="1186"/>
      <c r="H423" s="1175" t="s">
        <v>151</v>
      </c>
      <c r="I423" s="1175"/>
      <c r="J423" s="1175"/>
      <c r="K423" s="1175"/>
      <c r="L423" s="1175"/>
      <c r="M423" s="1175" t="s">
        <v>152</v>
      </c>
      <c r="N423" s="1175"/>
      <c r="O423" s="1175"/>
      <c r="P423" s="1175"/>
      <c r="Q423" s="1175"/>
      <c r="R423" s="1175" t="s">
        <v>153</v>
      </c>
      <c r="S423" s="1175"/>
      <c r="T423" s="1175"/>
      <c r="U423" s="1175"/>
      <c r="V423" s="1175"/>
      <c r="W423" s="1175" t="s">
        <v>154</v>
      </c>
      <c r="X423" s="1175"/>
      <c r="Y423" s="1175"/>
      <c r="Z423" s="1175"/>
      <c r="AA423" s="1175"/>
      <c r="AB423" s="1175" t="s">
        <v>151</v>
      </c>
      <c r="AC423" s="1175"/>
      <c r="AD423" s="1175"/>
      <c r="AE423" s="1175"/>
      <c r="AF423" s="1175"/>
      <c r="AG423" s="1175" t="s">
        <v>152</v>
      </c>
      <c r="AH423" s="1175"/>
      <c r="AI423" s="1175"/>
      <c r="AJ423" s="1175"/>
      <c r="AK423" s="1175"/>
      <c r="AL423" s="1175" t="s">
        <v>153</v>
      </c>
      <c r="AM423" s="1175"/>
      <c r="AN423" s="1175"/>
      <c r="AO423" s="1175"/>
      <c r="AP423" s="1175"/>
      <c r="AQ423" s="1175" t="s">
        <v>154</v>
      </c>
      <c r="AR423" s="1175"/>
      <c r="AS423" s="1175"/>
      <c r="AT423" s="1175"/>
      <c r="AU423" s="1175"/>
      <c r="AV423" s="1174"/>
      <c r="AW423" s="1187"/>
    </row>
    <row r="424" spans="1:49" x14ac:dyDescent="0.2">
      <c r="A424" s="1174" t="s">
        <v>1</v>
      </c>
      <c r="B424" s="1187" t="s">
        <v>124</v>
      </c>
      <c r="C424" s="1187"/>
      <c r="D424" s="1187"/>
      <c r="E424" s="1187" t="s">
        <v>206</v>
      </c>
      <c r="F424" s="1187" t="s">
        <v>207</v>
      </c>
      <c r="G424" s="1188" t="s">
        <v>125</v>
      </c>
      <c r="H424" s="13" t="s">
        <v>126</v>
      </c>
      <c r="I424" s="13" t="s">
        <v>127</v>
      </c>
      <c r="J424" s="13" t="s">
        <v>128</v>
      </c>
      <c r="K424" s="13" t="s">
        <v>129</v>
      </c>
      <c r="L424" s="13" t="s">
        <v>130</v>
      </c>
      <c r="M424" s="13" t="s">
        <v>126</v>
      </c>
      <c r="N424" s="13" t="s">
        <v>127</v>
      </c>
      <c r="O424" s="13" t="s">
        <v>128</v>
      </c>
      <c r="P424" s="13" t="s">
        <v>129</v>
      </c>
      <c r="Q424" s="13" t="s">
        <v>130</v>
      </c>
      <c r="R424" s="13" t="s">
        <v>126</v>
      </c>
      <c r="S424" s="13" t="s">
        <v>127</v>
      </c>
      <c r="T424" s="13" t="s">
        <v>128</v>
      </c>
      <c r="U424" s="13" t="s">
        <v>129</v>
      </c>
      <c r="V424" s="13" t="s">
        <v>130</v>
      </c>
      <c r="W424" s="13" t="s">
        <v>126</v>
      </c>
      <c r="X424" s="13" t="s">
        <v>127</v>
      </c>
      <c r="Y424" s="13" t="s">
        <v>128</v>
      </c>
      <c r="Z424" s="13" t="s">
        <v>129</v>
      </c>
      <c r="AA424" s="13" t="s">
        <v>130</v>
      </c>
      <c r="AB424" s="13" t="s">
        <v>126</v>
      </c>
      <c r="AC424" s="13" t="s">
        <v>127</v>
      </c>
      <c r="AD424" s="13" t="s">
        <v>128</v>
      </c>
      <c r="AE424" s="13" t="s">
        <v>129</v>
      </c>
      <c r="AF424" s="13" t="s">
        <v>130</v>
      </c>
      <c r="AG424" s="13" t="s">
        <v>126</v>
      </c>
      <c r="AH424" s="13" t="s">
        <v>127</v>
      </c>
      <c r="AI424" s="13" t="s">
        <v>128</v>
      </c>
      <c r="AJ424" s="13" t="s">
        <v>129</v>
      </c>
      <c r="AK424" s="13" t="s">
        <v>130</v>
      </c>
      <c r="AL424" s="13" t="s">
        <v>126</v>
      </c>
      <c r="AM424" s="13" t="s">
        <v>127</v>
      </c>
      <c r="AN424" s="13" t="s">
        <v>128</v>
      </c>
      <c r="AO424" s="13" t="s">
        <v>129</v>
      </c>
      <c r="AP424" s="13" t="s">
        <v>130</v>
      </c>
      <c r="AQ424" s="13" t="s">
        <v>126</v>
      </c>
      <c r="AR424" s="13" t="s">
        <v>127</v>
      </c>
      <c r="AS424" s="13" t="s">
        <v>128</v>
      </c>
      <c r="AT424" s="13" t="s">
        <v>129</v>
      </c>
      <c r="AU424" s="13" t="s">
        <v>130</v>
      </c>
      <c r="AV424" s="1174"/>
      <c r="AW424" s="1187"/>
    </row>
    <row r="425" spans="1:49" ht="52.5" customHeight="1" x14ac:dyDescent="0.2">
      <c r="A425" s="1174"/>
      <c r="B425" s="1187"/>
      <c r="C425" s="1187"/>
      <c r="D425" s="1187"/>
      <c r="E425" s="1187"/>
      <c r="F425" s="1187"/>
      <c r="G425" s="1188"/>
      <c r="H425" s="14"/>
      <c r="I425" s="15"/>
      <c r="J425" s="16"/>
      <c r="K425" s="15"/>
      <c r="L425" s="15"/>
      <c r="M425" s="14"/>
      <c r="N425" s="15"/>
      <c r="O425" s="16"/>
      <c r="P425" s="15"/>
      <c r="Q425" s="15"/>
      <c r="R425" s="14"/>
      <c r="S425" s="15"/>
      <c r="T425" s="16"/>
      <c r="U425" s="15"/>
      <c r="V425" s="15"/>
      <c r="W425" s="14"/>
      <c r="X425" s="15"/>
      <c r="Y425" s="16"/>
      <c r="Z425" s="15"/>
      <c r="AA425" s="15"/>
      <c r="AB425" s="14"/>
      <c r="AC425" s="15"/>
      <c r="AD425" s="16"/>
      <c r="AE425" s="15"/>
      <c r="AF425" s="15"/>
      <c r="AG425" s="14"/>
      <c r="AH425" s="15"/>
      <c r="AI425" s="16"/>
      <c r="AJ425" s="15"/>
      <c r="AK425" s="15"/>
      <c r="AL425" s="14"/>
      <c r="AM425" s="15"/>
      <c r="AN425" s="16"/>
      <c r="AO425" s="15"/>
      <c r="AP425" s="15"/>
      <c r="AQ425" s="14"/>
      <c r="AR425" s="15"/>
      <c r="AS425" s="16"/>
      <c r="AT425" s="15"/>
      <c r="AU425" s="15"/>
      <c r="AV425" s="1174"/>
      <c r="AW425" s="1187"/>
    </row>
    <row r="426" spans="1:49" ht="20.25" customHeight="1" x14ac:dyDescent="0.2">
      <c r="A426" s="1174">
        <v>1</v>
      </c>
      <c r="B426" s="1177" t="s">
        <v>387</v>
      </c>
      <c r="C426" s="1177"/>
      <c r="D426" s="1177"/>
      <c r="E426" s="1178">
        <f>COUNTIF(H426:AU426,"x")*6</f>
        <v>240</v>
      </c>
      <c r="F426" s="1179">
        <f>(SUM(H427:AU427))*6</f>
        <v>1920</v>
      </c>
      <c r="G426" s="1180">
        <f>F426/$F$444</f>
        <v>0.40816326530612246</v>
      </c>
      <c r="H426" s="19" t="s">
        <v>209</v>
      </c>
      <c r="I426" s="19" t="s">
        <v>209</v>
      </c>
      <c r="J426" s="19" t="s">
        <v>209</v>
      </c>
      <c r="K426" s="19" t="s">
        <v>209</v>
      </c>
      <c r="L426" s="19" t="s">
        <v>209</v>
      </c>
      <c r="M426" s="19" t="s">
        <v>209</v>
      </c>
      <c r="N426" s="19" t="s">
        <v>209</v>
      </c>
      <c r="O426" s="19" t="s">
        <v>209</v>
      </c>
      <c r="P426" s="19" t="s">
        <v>209</v>
      </c>
      <c r="Q426" s="19" t="s">
        <v>209</v>
      </c>
      <c r="R426" s="19" t="s">
        <v>209</v>
      </c>
      <c r="S426" s="19" t="s">
        <v>209</v>
      </c>
      <c r="T426" s="19" t="s">
        <v>209</v>
      </c>
      <c r="U426" s="19" t="s">
        <v>209</v>
      </c>
      <c r="V426" s="19" t="s">
        <v>209</v>
      </c>
      <c r="W426" s="19" t="s">
        <v>209</v>
      </c>
      <c r="X426" s="19" t="s">
        <v>209</v>
      </c>
      <c r="Y426" s="19" t="s">
        <v>209</v>
      </c>
      <c r="Z426" s="19" t="s">
        <v>209</v>
      </c>
      <c r="AA426" s="19" t="s">
        <v>209</v>
      </c>
      <c r="AB426" s="19" t="s">
        <v>209</v>
      </c>
      <c r="AC426" s="19" t="s">
        <v>209</v>
      </c>
      <c r="AD426" s="19" t="s">
        <v>209</v>
      </c>
      <c r="AE426" s="19" t="s">
        <v>209</v>
      </c>
      <c r="AF426" s="19" t="s">
        <v>209</v>
      </c>
      <c r="AG426" s="19" t="s">
        <v>209</v>
      </c>
      <c r="AH426" s="19" t="s">
        <v>209</v>
      </c>
      <c r="AI426" s="19" t="s">
        <v>209</v>
      </c>
      <c r="AJ426" s="19" t="s">
        <v>209</v>
      </c>
      <c r="AK426" s="19" t="s">
        <v>209</v>
      </c>
      <c r="AL426" s="19" t="s">
        <v>209</v>
      </c>
      <c r="AM426" s="19" t="s">
        <v>209</v>
      </c>
      <c r="AN426" s="19" t="s">
        <v>209</v>
      </c>
      <c r="AO426" s="19" t="s">
        <v>209</v>
      </c>
      <c r="AP426" s="19" t="s">
        <v>209</v>
      </c>
      <c r="AQ426" s="19" t="s">
        <v>209</v>
      </c>
      <c r="AR426" s="19" t="s">
        <v>209</v>
      </c>
      <c r="AS426" s="19" t="s">
        <v>209</v>
      </c>
      <c r="AT426" s="19" t="s">
        <v>209</v>
      </c>
      <c r="AU426" s="19" t="s">
        <v>209</v>
      </c>
      <c r="AV426" s="1181" t="s">
        <v>388</v>
      </c>
      <c r="AW426" s="1181" t="s">
        <v>389</v>
      </c>
    </row>
    <row r="427" spans="1:49" ht="48.75" customHeight="1" x14ac:dyDescent="0.2">
      <c r="A427" s="1174"/>
      <c r="B427" s="1177"/>
      <c r="C427" s="1177"/>
      <c r="D427" s="1177"/>
      <c r="E427" s="1178"/>
      <c r="F427" s="1179"/>
      <c r="G427" s="1180"/>
      <c r="H427" s="18">
        <v>8</v>
      </c>
      <c r="I427" s="18">
        <v>8</v>
      </c>
      <c r="J427" s="18">
        <v>8</v>
      </c>
      <c r="K427" s="18">
        <v>8</v>
      </c>
      <c r="L427" s="18">
        <v>8</v>
      </c>
      <c r="M427" s="18">
        <v>8</v>
      </c>
      <c r="N427" s="18">
        <v>8</v>
      </c>
      <c r="O427" s="18">
        <v>8</v>
      </c>
      <c r="P427" s="18">
        <v>8</v>
      </c>
      <c r="Q427" s="18">
        <v>8</v>
      </c>
      <c r="R427" s="18">
        <v>8</v>
      </c>
      <c r="S427" s="18">
        <v>8</v>
      </c>
      <c r="T427" s="18">
        <v>8</v>
      </c>
      <c r="U427" s="18">
        <v>8</v>
      </c>
      <c r="V427" s="18">
        <v>8</v>
      </c>
      <c r="W427" s="18">
        <v>8</v>
      </c>
      <c r="X427" s="18">
        <v>8</v>
      </c>
      <c r="Y427" s="18">
        <v>8</v>
      </c>
      <c r="Z427" s="18">
        <v>8</v>
      </c>
      <c r="AA427" s="18">
        <v>8</v>
      </c>
      <c r="AB427" s="18">
        <v>8</v>
      </c>
      <c r="AC427" s="18">
        <v>8</v>
      </c>
      <c r="AD427" s="18">
        <v>8</v>
      </c>
      <c r="AE427" s="18">
        <v>8</v>
      </c>
      <c r="AF427" s="18">
        <v>8</v>
      </c>
      <c r="AG427" s="18">
        <v>8</v>
      </c>
      <c r="AH427" s="18">
        <v>8</v>
      </c>
      <c r="AI427" s="18">
        <v>8</v>
      </c>
      <c r="AJ427" s="18">
        <v>8</v>
      </c>
      <c r="AK427" s="18">
        <v>8</v>
      </c>
      <c r="AL427" s="18">
        <v>8</v>
      </c>
      <c r="AM427" s="18">
        <v>8</v>
      </c>
      <c r="AN427" s="18">
        <v>8</v>
      </c>
      <c r="AO427" s="18">
        <v>8</v>
      </c>
      <c r="AP427" s="18">
        <v>8</v>
      </c>
      <c r="AQ427" s="18">
        <v>8</v>
      </c>
      <c r="AR427" s="18">
        <v>8</v>
      </c>
      <c r="AS427" s="18">
        <v>8</v>
      </c>
      <c r="AT427" s="18">
        <v>8</v>
      </c>
      <c r="AU427" s="18">
        <v>8</v>
      </c>
      <c r="AV427" s="1181"/>
      <c r="AW427" s="1181"/>
    </row>
    <row r="428" spans="1:49" ht="20.25" customHeight="1" x14ac:dyDescent="0.2">
      <c r="A428" s="1174">
        <v>2</v>
      </c>
      <c r="B428" s="1177" t="s">
        <v>390</v>
      </c>
      <c r="C428" s="1177"/>
      <c r="D428" s="1177"/>
      <c r="E428" s="1178">
        <f>COUNTIF(H428:AU428,"x")*6</f>
        <v>36</v>
      </c>
      <c r="F428" s="1179">
        <f>(SUM(H429:AU429))*6</f>
        <v>288</v>
      </c>
      <c r="G428" s="1180">
        <f>F428/$F$444</f>
        <v>6.1224489795918366E-2</v>
      </c>
      <c r="H428" s="19" t="s">
        <v>209</v>
      </c>
      <c r="I428" s="19"/>
      <c r="J428" s="19"/>
      <c r="K428" s="19"/>
      <c r="L428" s="19"/>
      <c r="M428" s="19"/>
      <c r="N428" s="19" t="s">
        <v>209</v>
      </c>
      <c r="O428" s="19"/>
      <c r="P428" s="19"/>
      <c r="Q428" s="19"/>
      <c r="R428" s="19"/>
      <c r="S428" s="19"/>
      <c r="T428" s="19" t="s">
        <v>209</v>
      </c>
      <c r="U428" s="19"/>
      <c r="V428" s="19"/>
      <c r="W428" s="19"/>
      <c r="X428" s="19"/>
      <c r="Y428" s="19"/>
      <c r="Z428" s="19"/>
      <c r="AA428" s="19"/>
      <c r="AB428" s="19"/>
      <c r="AC428" s="19"/>
      <c r="AD428" s="19"/>
      <c r="AE428" s="19"/>
      <c r="AF428" s="19"/>
      <c r="AG428" s="19"/>
      <c r="AH428" s="19"/>
      <c r="AI428" s="19" t="s">
        <v>209</v>
      </c>
      <c r="AJ428" s="19"/>
      <c r="AK428" s="19"/>
      <c r="AL428" s="19"/>
      <c r="AM428" s="19"/>
      <c r="AN428" s="19"/>
      <c r="AO428" s="19" t="s">
        <v>209</v>
      </c>
      <c r="AP428" s="19"/>
      <c r="AQ428" s="19"/>
      <c r="AR428" s="19"/>
      <c r="AS428" s="19" t="s">
        <v>209</v>
      </c>
      <c r="AT428" s="19"/>
      <c r="AU428" s="19"/>
      <c r="AV428" s="1181" t="s">
        <v>391</v>
      </c>
      <c r="AW428" s="1181" t="s">
        <v>392</v>
      </c>
    </row>
    <row r="429" spans="1:49" ht="36.75" customHeight="1" x14ac:dyDescent="0.2">
      <c r="A429" s="1174"/>
      <c r="B429" s="1177"/>
      <c r="C429" s="1177"/>
      <c r="D429" s="1177"/>
      <c r="E429" s="1178"/>
      <c r="F429" s="1179"/>
      <c r="G429" s="1180"/>
      <c r="H429" s="18">
        <v>8</v>
      </c>
      <c r="I429" s="18"/>
      <c r="J429" s="18"/>
      <c r="K429" s="18"/>
      <c r="L429" s="18"/>
      <c r="M429" s="18"/>
      <c r="N429" s="18">
        <v>8</v>
      </c>
      <c r="O429" s="18"/>
      <c r="P429" s="18"/>
      <c r="Q429" s="18"/>
      <c r="R429" s="18"/>
      <c r="S429" s="18"/>
      <c r="T429" s="18">
        <v>8</v>
      </c>
      <c r="U429" s="18"/>
      <c r="V429" s="18"/>
      <c r="W429" s="18"/>
      <c r="X429" s="18"/>
      <c r="Y429" s="18"/>
      <c r="Z429" s="18"/>
      <c r="AA429" s="18"/>
      <c r="AB429" s="18"/>
      <c r="AC429" s="18"/>
      <c r="AD429" s="18"/>
      <c r="AE429" s="18"/>
      <c r="AF429" s="18"/>
      <c r="AG429" s="18"/>
      <c r="AH429" s="18"/>
      <c r="AI429" s="18">
        <v>8</v>
      </c>
      <c r="AJ429" s="18"/>
      <c r="AK429" s="18"/>
      <c r="AL429" s="18"/>
      <c r="AM429" s="18"/>
      <c r="AN429" s="18"/>
      <c r="AO429" s="18">
        <v>8</v>
      </c>
      <c r="AP429" s="18"/>
      <c r="AQ429" s="18"/>
      <c r="AR429" s="18"/>
      <c r="AS429" s="18">
        <v>8</v>
      </c>
      <c r="AT429" s="18"/>
      <c r="AU429" s="18"/>
      <c r="AV429" s="1181"/>
      <c r="AW429" s="1181"/>
    </row>
    <row r="430" spans="1:49" ht="20.25" customHeight="1" x14ac:dyDescent="0.2">
      <c r="A430" s="1174">
        <v>3</v>
      </c>
      <c r="B430" s="1177" t="s">
        <v>393</v>
      </c>
      <c r="C430" s="1177"/>
      <c r="D430" s="1177"/>
      <c r="E430" s="1178">
        <f>COUNTIF(H430:AU430,"x")*6</f>
        <v>240</v>
      </c>
      <c r="F430" s="1179">
        <f>(SUM(H431:AU431))*6</f>
        <v>1920</v>
      </c>
      <c r="G430" s="1180">
        <f>F430/$F$444</f>
        <v>0.40816326530612246</v>
      </c>
      <c r="H430" s="19" t="s">
        <v>209</v>
      </c>
      <c r="I430" s="19" t="s">
        <v>209</v>
      </c>
      <c r="J430" s="19" t="s">
        <v>209</v>
      </c>
      <c r="K430" s="19" t="s">
        <v>209</v>
      </c>
      <c r="L430" s="19" t="s">
        <v>209</v>
      </c>
      <c r="M430" s="19" t="s">
        <v>209</v>
      </c>
      <c r="N430" s="19" t="s">
        <v>209</v>
      </c>
      <c r="O430" s="19" t="s">
        <v>209</v>
      </c>
      <c r="P430" s="19" t="s">
        <v>209</v>
      </c>
      <c r="Q430" s="19" t="s">
        <v>209</v>
      </c>
      <c r="R430" s="19" t="s">
        <v>209</v>
      </c>
      <c r="S430" s="19" t="s">
        <v>209</v>
      </c>
      <c r="T430" s="19" t="s">
        <v>209</v>
      </c>
      <c r="U430" s="19" t="s">
        <v>209</v>
      </c>
      <c r="V430" s="19" t="s">
        <v>209</v>
      </c>
      <c r="W430" s="19" t="s">
        <v>209</v>
      </c>
      <c r="X430" s="19" t="s">
        <v>209</v>
      </c>
      <c r="Y430" s="19" t="s">
        <v>209</v>
      </c>
      <c r="Z430" s="19" t="s">
        <v>209</v>
      </c>
      <c r="AA430" s="19" t="s">
        <v>209</v>
      </c>
      <c r="AB430" s="19" t="s">
        <v>209</v>
      </c>
      <c r="AC430" s="19" t="s">
        <v>209</v>
      </c>
      <c r="AD430" s="19" t="s">
        <v>209</v>
      </c>
      <c r="AE430" s="19" t="s">
        <v>209</v>
      </c>
      <c r="AF430" s="19" t="s">
        <v>209</v>
      </c>
      <c r="AG430" s="19" t="s">
        <v>209</v>
      </c>
      <c r="AH430" s="19" t="s">
        <v>209</v>
      </c>
      <c r="AI430" s="19" t="s">
        <v>209</v>
      </c>
      <c r="AJ430" s="19" t="s">
        <v>209</v>
      </c>
      <c r="AK430" s="19" t="s">
        <v>209</v>
      </c>
      <c r="AL430" s="19" t="s">
        <v>209</v>
      </c>
      <c r="AM430" s="19" t="s">
        <v>209</v>
      </c>
      <c r="AN430" s="19" t="s">
        <v>209</v>
      </c>
      <c r="AO430" s="19" t="s">
        <v>209</v>
      </c>
      <c r="AP430" s="19" t="s">
        <v>209</v>
      </c>
      <c r="AQ430" s="19" t="s">
        <v>209</v>
      </c>
      <c r="AR430" s="19" t="s">
        <v>209</v>
      </c>
      <c r="AS430" s="19" t="s">
        <v>209</v>
      </c>
      <c r="AT430" s="19" t="s">
        <v>209</v>
      </c>
      <c r="AU430" s="19" t="s">
        <v>209</v>
      </c>
      <c r="AV430" s="1181" t="s">
        <v>394</v>
      </c>
      <c r="AW430" s="1181" t="s">
        <v>395</v>
      </c>
    </row>
    <row r="431" spans="1:49" ht="36.75" customHeight="1" x14ac:dyDescent="0.2">
      <c r="A431" s="1174"/>
      <c r="B431" s="1177"/>
      <c r="C431" s="1177"/>
      <c r="D431" s="1177"/>
      <c r="E431" s="1178"/>
      <c r="F431" s="1179"/>
      <c r="G431" s="1180"/>
      <c r="H431" s="18">
        <v>8</v>
      </c>
      <c r="I431" s="18">
        <v>8</v>
      </c>
      <c r="J431" s="18">
        <v>8</v>
      </c>
      <c r="K431" s="18">
        <v>8</v>
      </c>
      <c r="L431" s="18">
        <v>8</v>
      </c>
      <c r="M431" s="18">
        <v>8</v>
      </c>
      <c r="N431" s="18">
        <v>8</v>
      </c>
      <c r="O431" s="18">
        <v>8</v>
      </c>
      <c r="P431" s="18">
        <v>8</v>
      </c>
      <c r="Q431" s="18">
        <v>8</v>
      </c>
      <c r="R431" s="18">
        <v>8</v>
      </c>
      <c r="S431" s="18">
        <v>8</v>
      </c>
      <c r="T431" s="18">
        <v>8</v>
      </c>
      <c r="U431" s="18">
        <v>8</v>
      </c>
      <c r="V431" s="18">
        <v>8</v>
      </c>
      <c r="W431" s="18">
        <v>8</v>
      </c>
      <c r="X431" s="18">
        <v>8</v>
      </c>
      <c r="Y431" s="18">
        <v>8</v>
      </c>
      <c r="Z431" s="18">
        <v>8</v>
      </c>
      <c r="AA431" s="18">
        <v>8</v>
      </c>
      <c r="AB431" s="18">
        <v>8</v>
      </c>
      <c r="AC431" s="18">
        <v>8</v>
      </c>
      <c r="AD431" s="18">
        <v>8</v>
      </c>
      <c r="AE431" s="18">
        <v>8</v>
      </c>
      <c r="AF431" s="18">
        <v>8</v>
      </c>
      <c r="AG431" s="18">
        <v>8</v>
      </c>
      <c r="AH431" s="18">
        <v>8</v>
      </c>
      <c r="AI431" s="18">
        <v>8</v>
      </c>
      <c r="AJ431" s="18">
        <v>8</v>
      </c>
      <c r="AK431" s="18">
        <v>8</v>
      </c>
      <c r="AL431" s="18">
        <v>8</v>
      </c>
      <c r="AM431" s="18">
        <v>8</v>
      </c>
      <c r="AN431" s="18">
        <v>8</v>
      </c>
      <c r="AO431" s="18">
        <v>8</v>
      </c>
      <c r="AP431" s="18">
        <v>8</v>
      </c>
      <c r="AQ431" s="18">
        <v>8</v>
      </c>
      <c r="AR431" s="18">
        <v>8</v>
      </c>
      <c r="AS431" s="18">
        <v>8</v>
      </c>
      <c r="AT431" s="18">
        <v>8</v>
      </c>
      <c r="AU431" s="18">
        <v>8</v>
      </c>
      <c r="AV431" s="1181"/>
      <c r="AW431" s="1181"/>
    </row>
    <row r="432" spans="1:49" ht="20.25" customHeight="1" x14ac:dyDescent="0.2">
      <c r="A432" s="1174">
        <v>4</v>
      </c>
      <c r="B432" s="1177" t="s">
        <v>396</v>
      </c>
      <c r="C432" s="1177"/>
      <c r="D432" s="1177"/>
      <c r="E432" s="1178">
        <f>COUNTIF(H432:AU432,"x")*6</f>
        <v>96</v>
      </c>
      <c r="F432" s="1179">
        <f>(SUM(H433:AU433))*6</f>
        <v>768</v>
      </c>
      <c r="G432" s="1180">
        <f>F432/$F$444</f>
        <v>0.16326530612244897</v>
      </c>
      <c r="H432" s="19" t="s">
        <v>209</v>
      </c>
      <c r="I432" s="19"/>
      <c r="J432" s="19"/>
      <c r="K432" s="19" t="s">
        <v>209</v>
      </c>
      <c r="L432" s="19"/>
      <c r="M432" s="19" t="s">
        <v>209</v>
      </c>
      <c r="N432" s="19"/>
      <c r="O432" s="19"/>
      <c r="P432" s="19"/>
      <c r="Q432" s="19" t="s">
        <v>209</v>
      </c>
      <c r="R432" s="19" t="s">
        <v>209</v>
      </c>
      <c r="S432" s="19"/>
      <c r="T432" s="19"/>
      <c r="U432" s="19" t="s">
        <v>209</v>
      </c>
      <c r="V432" s="19"/>
      <c r="W432" s="19"/>
      <c r="X432" s="19" t="s">
        <v>209</v>
      </c>
      <c r="Y432" s="19"/>
      <c r="Z432" s="19"/>
      <c r="AA432" s="19" t="s">
        <v>209</v>
      </c>
      <c r="AB432" s="19"/>
      <c r="AC432" s="19"/>
      <c r="AD432" s="19"/>
      <c r="AE432" s="19" t="s">
        <v>209</v>
      </c>
      <c r="AF432" s="19" t="s">
        <v>209</v>
      </c>
      <c r="AG432" s="19"/>
      <c r="AH432" s="19"/>
      <c r="AI432" s="19"/>
      <c r="AJ432" s="19" t="s">
        <v>209</v>
      </c>
      <c r="AK432" s="19" t="s">
        <v>209</v>
      </c>
      <c r="AL432" s="19"/>
      <c r="AM432" s="19"/>
      <c r="AN432" s="19"/>
      <c r="AO432" s="19" t="s">
        <v>209</v>
      </c>
      <c r="AP432" s="19" t="s">
        <v>209</v>
      </c>
      <c r="AQ432" s="19"/>
      <c r="AR432" s="19"/>
      <c r="AS432" s="19"/>
      <c r="AT432" s="19" t="s">
        <v>209</v>
      </c>
      <c r="AU432" s="19" t="s">
        <v>209</v>
      </c>
      <c r="AV432" s="1181" t="s">
        <v>397</v>
      </c>
      <c r="AW432" s="1185" t="s">
        <v>398</v>
      </c>
    </row>
    <row r="433" spans="1:49" ht="55.5" customHeight="1" x14ac:dyDescent="0.2">
      <c r="A433" s="1174"/>
      <c r="B433" s="1177"/>
      <c r="C433" s="1177"/>
      <c r="D433" s="1177"/>
      <c r="E433" s="1178"/>
      <c r="F433" s="1179"/>
      <c r="G433" s="1180"/>
      <c r="H433" s="18">
        <v>8</v>
      </c>
      <c r="I433" s="18"/>
      <c r="J433" s="18"/>
      <c r="K433" s="18">
        <v>8</v>
      </c>
      <c r="L433" s="18"/>
      <c r="M433" s="18">
        <v>8</v>
      </c>
      <c r="N433" s="18"/>
      <c r="O433" s="18"/>
      <c r="P433" s="18"/>
      <c r="Q433" s="18">
        <v>8</v>
      </c>
      <c r="R433" s="18">
        <v>8</v>
      </c>
      <c r="S433" s="18"/>
      <c r="T433" s="18"/>
      <c r="U433" s="18">
        <v>8</v>
      </c>
      <c r="V433" s="18"/>
      <c r="W433" s="18"/>
      <c r="X433" s="18">
        <v>8</v>
      </c>
      <c r="Y433" s="18"/>
      <c r="Z433" s="18"/>
      <c r="AA433" s="18">
        <v>8</v>
      </c>
      <c r="AB433" s="18"/>
      <c r="AC433" s="18"/>
      <c r="AD433" s="18"/>
      <c r="AE433" s="18">
        <v>8</v>
      </c>
      <c r="AF433" s="18">
        <v>8</v>
      </c>
      <c r="AG433" s="18"/>
      <c r="AH433" s="18"/>
      <c r="AI433" s="18"/>
      <c r="AJ433" s="18">
        <v>8</v>
      </c>
      <c r="AK433" s="18">
        <v>8</v>
      </c>
      <c r="AL433" s="18"/>
      <c r="AM433" s="18"/>
      <c r="AN433" s="18"/>
      <c r="AO433" s="18">
        <v>8</v>
      </c>
      <c r="AP433" s="18">
        <v>8</v>
      </c>
      <c r="AQ433" s="18"/>
      <c r="AR433" s="18"/>
      <c r="AS433" s="18"/>
      <c r="AT433" s="18">
        <v>8</v>
      </c>
      <c r="AU433" s="18">
        <v>8</v>
      </c>
      <c r="AV433" s="1181"/>
      <c r="AW433" s="1185"/>
    </row>
    <row r="434" spans="1:49" ht="20.25" customHeight="1" x14ac:dyDescent="0.2">
      <c r="A434" s="1174">
        <v>5</v>
      </c>
      <c r="B434" s="1177" t="s">
        <v>399</v>
      </c>
      <c r="C434" s="1177"/>
      <c r="D434" s="1177"/>
      <c r="E434" s="1178">
        <f>COUNTIF(H434:AU434,"x")*6</f>
        <v>240</v>
      </c>
      <c r="F434" s="1179">
        <f>(SUM(H435:AU435))*6</f>
        <v>1920</v>
      </c>
      <c r="G434" s="1180">
        <f>F434/$F$444</f>
        <v>0.40816326530612246</v>
      </c>
      <c r="H434" s="19" t="s">
        <v>209</v>
      </c>
      <c r="I434" s="19" t="s">
        <v>209</v>
      </c>
      <c r="J434" s="19" t="s">
        <v>209</v>
      </c>
      <c r="K434" s="19" t="s">
        <v>209</v>
      </c>
      <c r="L434" s="19" t="s">
        <v>209</v>
      </c>
      <c r="M434" s="19" t="s">
        <v>209</v>
      </c>
      <c r="N434" s="19" t="s">
        <v>209</v>
      </c>
      <c r="O434" s="19" t="s">
        <v>209</v>
      </c>
      <c r="P434" s="19" t="s">
        <v>209</v>
      </c>
      <c r="Q434" s="19" t="s">
        <v>209</v>
      </c>
      <c r="R434" s="19" t="s">
        <v>209</v>
      </c>
      <c r="S434" s="19" t="s">
        <v>209</v>
      </c>
      <c r="T434" s="19" t="s">
        <v>209</v>
      </c>
      <c r="U434" s="19" t="s">
        <v>209</v>
      </c>
      <c r="V434" s="19" t="s">
        <v>209</v>
      </c>
      <c r="W434" s="19" t="s">
        <v>209</v>
      </c>
      <c r="X434" s="19" t="s">
        <v>209</v>
      </c>
      <c r="Y434" s="19" t="s">
        <v>209</v>
      </c>
      <c r="Z434" s="19" t="s">
        <v>209</v>
      </c>
      <c r="AA434" s="19" t="s">
        <v>209</v>
      </c>
      <c r="AB434" s="19" t="s">
        <v>209</v>
      </c>
      <c r="AC434" s="19" t="s">
        <v>209</v>
      </c>
      <c r="AD434" s="19" t="s">
        <v>209</v>
      </c>
      <c r="AE434" s="19" t="s">
        <v>209</v>
      </c>
      <c r="AF434" s="19" t="s">
        <v>209</v>
      </c>
      <c r="AG434" s="19" t="s">
        <v>209</v>
      </c>
      <c r="AH434" s="19" t="s">
        <v>209</v>
      </c>
      <c r="AI434" s="19" t="s">
        <v>209</v>
      </c>
      <c r="AJ434" s="19" t="s">
        <v>209</v>
      </c>
      <c r="AK434" s="19" t="s">
        <v>209</v>
      </c>
      <c r="AL434" s="19" t="s">
        <v>209</v>
      </c>
      <c r="AM434" s="19" t="s">
        <v>209</v>
      </c>
      <c r="AN434" s="19" t="s">
        <v>209</v>
      </c>
      <c r="AO434" s="19" t="s">
        <v>209</v>
      </c>
      <c r="AP434" s="19" t="s">
        <v>209</v>
      </c>
      <c r="AQ434" s="19" t="s">
        <v>209</v>
      </c>
      <c r="AR434" s="19" t="s">
        <v>209</v>
      </c>
      <c r="AS434" s="19" t="s">
        <v>209</v>
      </c>
      <c r="AT434" s="19" t="s">
        <v>209</v>
      </c>
      <c r="AU434" s="19" t="s">
        <v>209</v>
      </c>
      <c r="AV434" s="1181" t="s">
        <v>400</v>
      </c>
      <c r="AW434" s="1181" t="s">
        <v>401</v>
      </c>
    </row>
    <row r="435" spans="1:49" ht="34.5" customHeight="1" x14ac:dyDescent="0.2">
      <c r="A435" s="1174"/>
      <c r="B435" s="1177"/>
      <c r="C435" s="1177"/>
      <c r="D435" s="1177"/>
      <c r="E435" s="1178"/>
      <c r="F435" s="1179"/>
      <c r="G435" s="1180"/>
      <c r="H435" s="18">
        <v>8</v>
      </c>
      <c r="I435" s="18">
        <v>8</v>
      </c>
      <c r="J435" s="18">
        <v>8</v>
      </c>
      <c r="K435" s="18">
        <v>8</v>
      </c>
      <c r="L435" s="18">
        <v>8</v>
      </c>
      <c r="M435" s="18">
        <v>8</v>
      </c>
      <c r="N435" s="18">
        <v>8</v>
      </c>
      <c r="O435" s="18">
        <v>8</v>
      </c>
      <c r="P435" s="18">
        <v>8</v>
      </c>
      <c r="Q435" s="18">
        <v>8</v>
      </c>
      <c r="R435" s="18">
        <v>8</v>
      </c>
      <c r="S435" s="18">
        <v>8</v>
      </c>
      <c r="T435" s="18">
        <v>8</v>
      </c>
      <c r="U435" s="18">
        <v>8</v>
      </c>
      <c r="V435" s="18">
        <v>8</v>
      </c>
      <c r="W435" s="18">
        <v>8</v>
      </c>
      <c r="X435" s="18">
        <v>8</v>
      </c>
      <c r="Y435" s="18">
        <v>8</v>
      </c>
      <c r="Z435" s="18">
        <v>8</v>
      </c>
      <c r="AA435" s="18">
        <v>8</v>
      </c>
      <c r="AB435" s="18">
        <v>8</v>
      </c>
      <c r="AC435" s="18">
        <v>8</v>
      </c>
      <c r="AD435" s="18">
        <v>8</v>
      </c>
      <c r="AE435" s="18">
        <v>8</v>
      </c>
      <c r="AF435" s="18">
        <v>8</v>
      </c>
      <c r="AG435" s="18">
        <v>8</v>
      </c>
      <c r="AH435" s="18">
        <v>8</v>
      </c>
      <c r="AI435" s="18">
        <v>8</v>
      </c>
      <c r="AJ435" s="18">
        <v>8</v>
      </c>
      <c r="AK435" s="18">
        <v>8</v>
      </c>
      <c r="AL435" s="18">
        <v>8</v>
      </c>
      <c r="AM435" s="18">
        <v>8</v>
      </c>
      <c r="AN435" s="18">
        <v>8</v>
      </c>
      <c r="AO435" s="18">
        <v>8</v>
      </c>
      <c r="AP435" s="18">
        <v>8</v>
      </c>
      <c r="AQ435" s="18">
        <v>8</v>
      </c>
      <c r="AR435" s="18">
        <v>8</v>
      </c>
      <c r="AS435" s="18">
        <v>8</v>
      </c>
      <c r="AT435" s="18">
        <v>8</v>
      </c>
      <c r="AU435" s="18">
        <v>8</v>
      </c>
      <c r="AV435" s="1181"/>
      <c r="AW435" s="1181"/>
    </row>
    <row r="436" spans="1:49" ht="20.25" customHeight="1" x14ac:dyDescent="0.2">
      <c r="A436" s="1174">
        <v>6</v>
      </c>
      <c r="B436" s="1177" t="s">
        <v>402</v>
      </c>
      <c r="C436" s="1177"/>
      <c r="D436" s="1177"/>
      <c r="E436" s="1178">
        <f>COUNTIF(H436:AU436,"x")*6</f>
        <v>240</v>
      </c>
      <c r="F436" s="1179">
        <f>(SUM(H437:AU437))*6</f>
        <v>1920</v>
      </c>
      <c r="G436" s="1180">
        <f>F436/$F$444</f>
        <v>0.40816326530612246</v>
      </c>
      <c r="H436" s="19" t="s">
        <v>209</v>
      </c>
      <c r="I436" s="19" t="s">
        <v>209</v>
      </c>
      <c r="J436" s="19" t="s">
        <v>209</v>
      </c>
      <c r="K436" s="19" t="s">
        <v>209</v>
      </c>
      <c r="L436" s="19" t="s">
        <v>209</v>
      </c>
      <c r="M436" s="19" t="s">
        <v>209</v>
      </c>
      <c r="N436" s="19" t="s">
        <v>209</v>
      </c>
      <c r="O436" s="19" t="s">
        <v>209</v>
      </c>
      <c r="P436" s="19" t="s">
        <v>209</v>
      </c>
      <c r="Q436" s="19" t="s">
        <v>209</v>
      </c>
      <c r="R436" s="19" t="s">
        <v>209</v>
      </c>
      <c r="S436" s="19" t="s">
        <v>209</v>
      </c>
      <c r="T436" s="19" t="s">
        <v>209</v>
      </c>
      <c r="U436" s="19" t="s">
        <v>209</v>
      </c>
      <c r="V436" s="19" t="s">
        <v>209</v>
      </c>
      <c r="W436" s="19" t="s">
        <v>209</v>
      </c>
      <c r="X436" s="19" t="s">
        <v>209</v>
      </c>
      <c r="Y436" s="19" t="s">
        <v>209</v>
      </c>
      <c r="Z436" s="19" t="s">
        <v>209</v>
      </c>
      <c r="AA436" s="19" t="s">
        <v>209</v>
      </c>
      <c r="AB436" s="19" t="s">
        <v>209</v>
      </c>
      <c r="AC436" s="19" t="s">
        <v>209</v>
      </c>
      <c r="AD436" s="19" t="s">
        <v>209</v>
      </c>
      <c r="AE436" s="19" t="s">
        <v>209</v>
      </c>
      <c r="AF436" s="19" t="s">
        <v>209</v>
      </c>
      <c r="AG436" s="19" t="s">
        <v>209</v>
      </c>
      <c r="AH436" s="19" t="s">
        <v>209</v>
      </c>
      <c r="AI436" s="19" t="s">
        <v>209</v>
      </c>
      <c r="AJ436" s="19" t="s">
        <v>209</v>
      </c>
      <c r="AK436" s="19" t="s">
        <v>209</v>
      </c>
      <c r="AL436" s="19" t="s">
        <v>209</v>
      </c>
      <c r="AM436" s="19" t="s">
        <v>209</v>
      </c>
      <c r="AN436" s="19" t="s">
        <v>209</v>
      </c>
      <c r="AO436" s="19" t="s">
        <v>209</v>
      </c>
      <c r="AP436" s="19" t="s">
        <v>209</v>
      </c>
      <c r="AQ436" s="19" t="s">
        <v>209</v>
      </c>
      <c r="AR436" s="19" t="s">
        <v>209</v>
      </c>
      <c r="AS436" s="19" t="s">
        <v>209</v>
      </c>
      <c r="AT436" s="19" t="s">
        <v>209</v>
      </c>
      <c r="AU436" s="19" t="s">
        <v>209</v>
      </c>
      <c r="AV436" s="1181" t="s">
        <v>403</v>
      </c>
      <c r="AW436" s="1181" t="s">
        <v>404</v>
      </c>
    </row>
    <row r="437" spans="1:49" ht="61.5" customHeight="1" x14ac:dyDescent="0.2">
      <c r="A437" s="1174"/>
      <c r="B437" s="1177"/>
      <c r="C437" s="1177"/>
      <c r="D437" s="1177"/>
      <c r="E437" s="1178"/>
      <c r="F437" s="1179"/>
      <c r="G437" s="1180"/>
      <c r="H437" s="18">
        <v>8</v>
      </c>
      <c r="I437" s="18">
        <v>8</v>
      </c>
      <c r="J437" s="18">
        <v>8</v>
      </c>
      <c r="K437" s="18">
        <v>8</v>
      </c>
      <c r="L437" s="18">
        <v>8</v>
      </c>
      <c r="M437" s="18">
        <v>8</v>
      </c>
      <c r="N437" s="18">
        <v>8</v>
      </c>
      <c r="O437" s="18">
        <v>8</v>
      </c>
      <c r="P437" s="18">
        <v>8</v>
      </c>
      <c r="Q437" s="18">
        <v>8</v>
      </c>
      <c r="R437" s="18">
        <v>8</v>
      </c>
      <c r="S437" s="18">
        <v>8</v>
      </c>
      <c r="T437" s="18">
        <v>8</v>
      </c>
      <c r="U437" s="18">
        <v>8</v>
      </c>
      <c r="V437" s="18">
        <v>8</v>
      </c>
      <c r="W437" s="18">
        <v>8</v>
      </c>
      <c r="X437" s="18">
        <v>8</v>
      </c>
      <c r="Y437" s="18">
        <v>8</v>
      </c>
      <c r="Z437" s="18">
        <v>8</v>
      </c>
      <c r="AA437" s="18">
        <v>8</v>
      </c>
      <c r="AB437" s="18">
        <v>8</v>
      </c>
      <c r="AC437" s="18">
        <v>8</v>
      </c>
      <c r="AD437" s="18">
        <v>8</v>
      </c>
      <c r="AE437" s="18">
        <v>8</v>
      </c>
      <c r="AF437" s="18">
        <v>8</v>
      </c>
      <c r="AG437" s="18">
        <v>8</v>
      </c>
      <c r="AH437" s="18">
        <v>8</v>
      </c>
      <c r="AI437" s="18">
        <v>8</v>
      </c>
      <c r="AJ437" s="18">
        <v>8</v>
      </c>
      <c r="AK437" s="18">
        <v>8</v>
      </c>
      <c r="AL437" s="18">
        <v>8</v>
      </c>
      <c r="AM437" s="18">
        <v>8</v>
      </c>
      <c r="AN437" s="18">
        <v>8</v>
      </c>
      <c r="AO437" s="18">
        <v>8</v>
      </c>
      <c r="AP437" s="18">
        <v>8</v>
      </c>
      <c r="AQ437" s="18">
        <v>8</v>
      </c>
      <c r="AR437" s="18">
        <v>8</v>
      </c>
      <c r="AS437" s="18">
        <v>8</v>
      </c>
      <c r="AT437" s="18">
        <v>8</v>
      </c>
      <c r="AU437" s="18">
        <v>8</v>
      </c>
      <c r="AV437" s="1181"/>
      <c r="AW437" s="1181"/>
    </row>
    <row r="438" spans="1:49" ht="20.25" customHeight="1" x14ac:dyDescent="0.2">
      <c r="A438" s="1174">
        <v>4</v>
      </c>
      <c r="B438" s="1177" t="s">
        <v>405</v>
      </c>
      <c r="C438" s="1177"/>
      <c r="D438" s="1177"/>
      <c r="E438" s="1178">
        <f>COUNTIF(H438:AU438,"x")*6</f>
        <v>54</v>
      </c>
      <c r="F438" s="1179">
        <f>(SUM(H439:AU439))*6</f>
        <v>432</v>
      </c>
      <c r="G438" s="1180">
        <f>F438/$F$444</f>
        <v>9.1836734693877556E-2</v>
      </c>
      <c r="H438" s="19" t="s">
        <v>209</v>
      </c>
      <c r="I438" s="19"/>
      <c r="J438" s="19"/>
      <c r="K438" s="19" t="s">
        <v>209</v>
      </c>
      <c r="L438" s="19"/>
      <c r="M438" s="19" t="s">
        <v>209</v>
      </c>
      <c r="N438" s="19"/>
      <c r="O438" s="19"/>
      <c r="P438" s="19"/>
      <c r="Q438" s="19" t="s">
        <v>209</v>
      </c>
      <c r="R438" s="19" t="s">
        <v>209</v>
      </c>
      <c r="S438" s="19"/>
      <c r="T438" s="19"/>
      <c r="U438" s="19" t="s">
        <v>209</v>
      </c>
      <c r="V438" s="19"/>
      <c r="W438" s="19"/>
      <c r="X438" s="19" t="s">
        <v>209</v>
      </c>
      <c r="Y438" s="19"/>
      <c r="Z438" s="19"/>
      <c r="AA438" s="19" t="s">
        <v>209</v>
      </c>
      <c r="AB438" s="19"/>
      <c r="AC438" s="19"/>
      <c r="AD438" s="19"/>
      <c r="AE438" s="19"/>
      <c r="AF438" s="19"/>
      <c r="AG438" s="19"/>
      <c r="AH438" s="19"/>
      <c r="AI438" s="19"/>
      <c r="AJ438" s="19" t="s">
        <v>209</v>
      </c>
      <c r="AK438" s="19"/>
      <c r="AL438" s="19"/>
      <c r="AM438" s="19"/>
      <c r="AN438" s="19"/>
      <c r="AO438" s="19"/>
      <c r="AP438" s="19"/>
      <c r="AQ438" s="19"/>
      <c r="AR438" s="19"/>
      <c r="AS438" s="19"/>
      <c r="AT438" s="19"/>
      <c r="AU438" s="19"/>
      <c r="AV438" s="1181" t="s">
        <v>406</v>
      </c>
      <c r="AW438" s="1185" t="s">
        <v>407</v>
      </c>
    </row>
    <row r="439" spans="1:49" ht="69.75" customHeight="1" x14ac:dyDescent="0.2">
      <c r="A439" s="1174"/>
      <c r="B439" s="1177"/>
      <c r="C439" s="1177"/>
      <c r="D439" s="1177"/>
      <c r="E439" s="1178"/>
      <c r="F439" s="1179"/>
      <c r="G439" s="1180"/>
      <c r="H439" s="18">
        <v>8</v>
      </c>
      <c r="I439" s="18"/>
      <c r="J439" s="18"/>
      <c r="K439" s="18">
        <v>8</v>
      </c>
      <c r="L439" s="18"/>
      <c r="M439" s="18">
        <v>8</v>
      </c>
      <c r="N439" s="18"/>
      <c r="O439" s="18"/>
      <c r="P439" s="18"/>
      <c r="Q439" s="18">
        <v>8</v>
      </c>
      <c r="R439" s="18">
        <v>8</v>
      </c>
      <c r="S439" s="18"/>
      <c r="T439" s="18"/>
      <c r="U439" s="18">
        <v>8</v>
      </c>
      <c r="V439" s="18"/>
      <c r="W439" s="18"/>
      <c r="X439" s="18">
        <v>8</v>
      </c>
      <c r="Y439" s="18"/>
      <c r="Z439" s="18"/>
      <c r="AA439" s="18">
        <v>8</v>
      </c>
      <c r="AB439" s="18"/>
      <c r="AC439" s="18"/>
      <c r="AD439" s="18"/>
      <c r="AE439" s="18"/>
      <c r="AF439" s="18"/>
      <c r="AG439" s="18"/>
      <c r="AH439" s="18"/>
      <c r="AI439" s="18"/>
      <c r="AJ439" s="18">
        <v>8</v>
      </c>
      <c r="AK439" s="18"/>
      <c r="AL439" s="18"/>
      <c r="AM439" s="18"/>
      <c r="AN439" s="18"/>
      <c r="AO439" s="18"/>
      <c r="AP439" s="18"/>
      <c r="AQ439" s="18"/>
      <c r="AR439" s="18"/>
      <c r="AS439" s="18"/>
      <c r="AT439" s="18"/>
      <c r="AU439" s="18"/>
      <c r="AV439" s="1181"/>
      <c r="AW439" s="1185"/>
    </row>
    <row r="440" spans="1:49" ht="20.25" customHeight="1" x14ac:dyDescent="0.2">
      <c r="A440" s="1174">
        <v>5</v>
      </c>
      <c r="B440" s="1177" t="s">
        <v>408</v>
      </c>
      <c r="C440" s="1177"/>
      <c r="D440" s="1177"/>
      <c r="E440" s="1178">
        <f>COUNTIF(H440:AU440,"x")*6</f>
        <v>12</v>
      </c>
      <c r="F440" s="1179">
        <f>(SUM(H441:AU441))*6</f>
        <v>96</v>
      </c>
      <c r="G440" s="1180">
        <f>F440/$F$444</f>
        <v>2.0408163265306121E-2</v>
      </c>
      <c r="H440" s="19"/>
      <c r="I440" s="19"/>
      <c r="J440" s="19"/>
      <c r="K440" s="19"/>
      <c r="L440" s="19"/>
      <c r="M440" s="19"/>
      <c r="N440" s="19"/>
      <c r="O440" s="19"/>
      <c r="P440" s="19"/>
      <c r="Q440" s="19"/>
      <c r="R440" s="19"/>
      <c r="S440" s="19"/>
      <c r="T440" s="19"/>
      <c r="U440" s="19" t="s">
        <v>209</v>
      </c>
      <c r="V440" s="19"/>
      <c r="W440" s="19"/>
      <c r="X440" s="19"/>
      <c r="Y440" s="19"/>
      <c r="Z440" s="19"/>
      <c r="AA440" s="19"/>
      <c r="AB440" s="19"/>
      <c r="AC440" s="19"/>
      <c r="AD440" s="19"/>
      <c r="AE440" s="19"/>
      <c r="AF440" s="19"/>
      <c r="AG440" s="19"/>
      <c r="AH440" s="19"/>
      <c r="AI440" s="19"/>
      <c r="AJ440" s="19"/>
      <c r="AK440" s="19"/>
      <c r="AL440" s="19"/>
      <c r="AM440" s="19"/>
      <c r="AN440" s="19"/>
      <c r="AO440" s="19" t="s">
        <v>209</v>
      </c>
      <c r="AP440" s="19"/>
      <c r="AQ440" s="19"/>
      <c r="AR440" s="19"/>
      <c r="AS440" s="19"/>
      <c r="AT440" s="19"/>
      <c r="AU440" s="19"/>
      <c r="AV440" s="1181" t="s">
        <v>409</v>
      </c>
      <c r="AW440" s="1181" t="s">
        <v>395</v>
      </c>
    </row>
    <row r="441" spans="1:49" ht="34.5" customHeight="1" x14ac:dyDescent="0.2">
      <c r="A441" s="1174"/>
      <c r="B441" s="1177"/>
      <c r="C441" s="1177"/>
      <c r="D441" s="1177"/>
      <c r="E441" s="1178"/>
      <c r="F441" s="1179"/>
      <c r="G441" s="1180"/>
      <c r="H441" s="18"/>
      <c r="I441" s="18"/>
      <c r="J441" s="18"/>
      <c r="K441" s="18"/>
      <c r="L441" s="18"/>
      <c r="M441" s="18"/>
      <c r="N441" s="18"/>
      <c r="O441" s="18"/>
      <c r="P441" s="18"/>
      <c r="Q441" s="18"/>
      <c r="R441" s="18"/>
      <c r="S441" s="18"/>
      <c r="T441" s="18"/>
      <c r="U441" s="18">
        <v>8</v>
      </c>
      <c r="V441" s="18"/>
      <c r="W441" s="18"/>
      <c r="X441" s="18"/>
      <c r="Y441" s="18"/>
      <c r="Z441" s="18"/>
      <c r="AA441" s="18"/>
      <c r="AB441" s="18"/>
      <c r="AC441" s="18"/>
      <c r="AD441" s="18"/>
      <c r="AE441" s="18"/>
      <c r="AF441" s="18"/>
      <c r="AG441" s="18"/>
      <c r="AH441" s="18"/>
      <c r="AI441" s="18"/>
      <c r="AJ441" s="18"/>
      <c r="AK441" s="18"/>
      <c r="AL441" s="18"/>
      <c r="AM441" s="18"/>
      <c r="AN441" s="18"/>
      <c r="AO441" s="18">
        <v>8</v>
      </c>
      <c r="AP441" s="18"/>
      <c r="AQ441" s="18"/>
      <c r="AR441" s="18"/>
      <c r="AS441" s="18"/>
      <c r="AT441" s="18"/>
      <c r="AU441" s="18"/>
      <c r="AV441" s="1181"/>
      <c r="AW441" s="1181"/>
    </row>
    <row r="442" spans="1:49" ht="20.25" customHeight="1" x14ac:dyDescent="0.2">
      <c r="A442" s="1174">
        <v>6</v>
      </c>
      <c r="B442" s="1177" t="s">
        <v>410</v>
      </c>
      <c r="C442" s="1177"/>
      <c r="D442" s="1177"/>
      <c r="E442" s="1178">
        <f>COUNTIF(H442:AU442,"x")*6</f>
        <v>42</v>
      </c>
      <c r="F442" s="1179">
        <f>(SUM(H443:AU443))*6</f>
        <v>336</v>
      </c>
      <c r="G442" s="1180">
        <f>F442/$F$444</f>
        <v>7.1428571428571425E-2</v>
      </c>
      <c r="H442" s="19"/>
      <c r="I442" s="19"/>
      <c r="J442" s="19"/>
      <c r="K442" s="19" t="s">
        <v>209</v>
      </c>
      <c r="L442" s="19"/>
      <c r="M442" s="19"/>
      <c r="N442" s="19"/>
      <c r="O442" s="19"/>
      <c r="P442" s="19" t="s">
        <v>209</v>
      </c>
      <c r="Q442" s="19"/>
      <c r="R442" s="19"/>
      <c r="S442" s="19"/>
      <c r="T442" s="19"/>
      <c r="U442" s="19" t="s">
        <v>209</v>
      </c>
      <c r="V442" s="19"/>
      <c r="W442" s="19"/>
      <c r="X442" s="19"/>
      <c r="Y442" s="19" t="s">
        <v>209</v>
      </c>
      <c r="Z442" s="19"/>
      <c r="AA442" s="19"/>
      <c r="AB442" s="19"/>
      <c r="AC442" s="19"/>
      <c r="AD442" s="19" t="s">
        <v>209</v>
      </c>
      <c r="AE442" s="19"/>
      <c r="AF442" s="19"/>
      <c r="AG442" s="19"/>
      <c r="AH442" s="19"/>
      <c r="AI442" s="19"/>
      <c r="AJ442" s="19" t="s">
        <v>209</v>
      </c>
      <c r="AK442" s="19"/>
      <c r="AL442" s="19"/>
      <c r="AM442" s="19"/>
      <c r="AN442" s="19"/>
      <c r="AO442" s="19" t="s">
        <v>209</v>
      </c>
      <c r="AP442" s="19"/>
      <c r="AQ442" s="19"/>
      <c r="AR442" s="19"/>
      <c r="AS442" s="19"/>
      <c r="AT442" s="19"/>
      <c r="AU442" s="19"/>
      <c r="AV442" s="1181" t="s">
        <v>409</v>
      </c>
      <c r="AW442" s="1181" t="s">
        <v>395</v>
      </c>
    </row>
    <row r="443" spans="1:49" ht="40.5" customHeight="1" x14ac:dyDescent="0.2">
      <c r="A443" s="1174"/>
      <c r="B443" s="1177"/>
      <c r="C443" s="1177"/>
      <c r="D443" s="1177"/>
      <c r="E443" s="1178"/>
      <c r="F443" s="1179"/>
      <c r="G443" s="1180"/>
      <c r="H443" s="18"/>
      <c r="I443" s="18"/>
      <c r="J443" s="18"/>
      <c r="K443" s="18">
        <v>8</v>
      </c>
      <c r="L443" s="18"/>
      <c r="M443" s="18"/>
      <c r="N443" s="18"/>
      <c r="O443" s="18"/>
      <c r="P443" s="18">
        <v>8</v>
      </c>
      <c r="Q443" s="18"/>
      <c r="R443" s="18"/>
      <c r="S443" s="18"/>
      <c r="T443" s="18"/>
      <c r="U443" s="18">
        <v>8</v>
      </c>
      <c r="V443" s="18"/>
      <c r="W443" s="18"/>
      <c r="X443" s="18"/>
      <c r="Y443" s="18">
        <v>8</v>
      </c>
      <c r="Z443" s="18"/>
      <c r="AA443" s="18"/>
      <c r="AB443" s="18"/>
      <c r="AC443" s="18"/>
      <c r="AD443" s="18">
        <v>8</v>
      </c>
      <c r="AE443" s="18"/>
      <c r="AF443" s="18"/>
      <c r="AG443" s="18"/>
      <c r="AH443" s="18"/>
      <c r="AI443" s="18"/>
      <c r="AJ443" s="18">
        <v>8</v>
      </c>
      <c r="AK443" s="18"/>
      <c r="AL443" s="18"/>
      <c r="AM443" s="18"/>
      <c r="AN443" s="18"/>
      <c r="AO443" s="18">
        <v>8</v>
      </c>
      <c r="AP443" s="18"/>
      <c r="AQ443" s="18"/>
      <c r="AR443" s="18"/>
      <c r="AS443" s="18"/>
      <c r="AT443" s="18"/>
      <c r="AU443" s="18"/>
      <c r="AV443" s="1181"/>
      <c r="AW443" s="1181"/>
    </row>
    <row r="444" spans="1:49" x14ac:dyDescent="0.2">
      <c r="A444" s="23"/>
      <c r="B444" s="1182" t="s">
        <v>226</v>
      </c>
      <c r="C444" s="1182"/>
      <c r="D444" s="1182"/>
      <c r="E444" s="20"/>
      <c r="F444" s="21">
        <f>SUM(F434:F443)</f>
        <v>4704</v>
      </c>
      <c r="G444" s="22">
        <f>SUM(G434:G443)</f>
        <v>1</v>
      </c>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row>
    <row r="445" spans="1:49" x14ac:dyDescent="0.2">
      <c r="A445" s="24"/>
      <c r="B445" s="1174" t="s">
        <v>132</v>
      </c>
      <c r="C445" s="1174"/>
      <c r="D445" s="1174"/>
      <c r="E445" s="1174"/>
      <c r="F445" s="1174"/>
      <c r="G445" s="1174"/>
      <c r="H445" s="1183">
        <v>0</v>
      </c>
      <c r="I445" s="1184"/>
      <c r="J445" s="1184"/>
      <c r="K445" s="1184"/>
      <c r="L445" s="1184"/>
      <c r="M445" s="1183">
        <v>0</v>
      </c>
      <c r="N445" s="1184"/>
      <c r="O445" s="1184"/>
      <c r="P445" s="1184"/>
      <c r="Q445" s="1184"/>
      <c r="R445" s="1183">
        <v>0</v>
      </c>
      <c r="S445" s="1184"/>
      <c r="T445" s="1184"/>
      <c r="U445" s="1184"/>
      <c r="V445" s="1184"/>
      <c r="W445" s="1183">
        <v>0</v>
      </c>
      <c r="X445" s="1184"/>
      <c r="Y445" s="1184"/>
      <c r="Z445" s="1184"/>
      <c r="AA445" s="1184"/>
      <c r="AB445" s="1183">
        <v>0</v>
      </c>
      <c r="AC445" s="1184"/>
      <c r="AD445" s="1184"/>
      <c r="AE445" s="1184"/>
      <c r="AF445" s="1184"/>
      <c r="AG445" s="1183">
        <v>0</v>
      </c>
      <c r="AH445" s="1184"/>
      <c r="AI445" s="1184"/>
      <c r="AJ445" s="1184"/>
      <c r="AK445" s="1184"/>
      <c r="AL445" s="1183">
        <v>0</v>
      </c>
      <c r="AM445" s="1184"/>
      <c r="AN445" s="1184"/>
      <c r="AO445" s="1184"/>
      <c r="AP445" s="1184"/>
      <c r="AQ445" s="1183">
        <v>0</v>
      </c>
      <c r="AR445" s="1183"/>
      <c r="AS445" s="1183"/>
      <c r="AT445" s="1183"/>
      <c r="AU445" s="1183"/>
    </row>
    <row r="446" spans="1:49" x14ac:dyDescent="0.2">
      <c r="A446" s="24"/>
      <c r="B446" s="1174" t="s">
        <v>133</v>
      </c>
      <c r="C446" s="1174"/>
      <c r="D446" s="1174"/>
      <c r="E446" s="1174"/>
      <c r="F446" s="1174"/>
      <c r="G446" s="1174"/>
      <c r="H446" s="1176">
        <v>0</v>
      </c>
      <c r="I446" s="1176"/>
      <c r="J446" s="1176"/>
      <c r="K446" s="1176"/>
      <c r="L446" s="1176"/>
      <c r="M446" s="1176">
        <v>0</v>
      </c>
      <c r="N446" s="1176"/>
      <c r="O446" s="1176"/>
      <c r="P446" s="1176"/>
      <c r="Q446" s="1176"/>
      <c r="R446" s="1176">
        <v>0</v>
      </c>
      <c r="S446" s="1176"/>
      <c r="T446" s="1176"/>
      <c r="U446" s="1176"/>
      <c r="V446" s="1176"/>
      <c r="W446" s="1176">
        <v>0</v>
      </c>
      <c r="X446" s="1176"/>
      <c r="Y446" s="1176"/>
      <c r="Z446" s="1176"/>
      <c r="AA446" s="1176"/>
      <c r="AB446" s="1176">
        <v>0</v>
      </c>
      <c r="AC446" s="1176"/>
      <c r="AD446" s="1176"/>
      <c r="AE446" s="1176"/>
      <c r="AF446" s="1176"/>
      <c r="AG446" s="1176">
        <v>0</v>
      </c>
      <c r="AH446" s="1176"/>
      <c r="AI446" s="1176"/>
      <c r="AJ446" s="1176"/>
      <c r="AK446" s="1176"/>
      <c r="AL446" s="1176">
        <v>0</v>
      </c>
      <c r="AM446" s="1176"/>
      <c r="AN446" s="1176"/>
      <c r="AO446" s="1176"/>
      <c r="AP446" s="1176"/>
      <c r="AQ446" s="1176">
        <v>0</v>
      </c>
      <c r="AR446" s="1176"/>
      <c r="AS446" s="1176"/>
      <c r="AT446" s="1176"/>
      <c r="AU446" s="1176"/>
    </row>
    <row r="447" spans="1:49" x14ac:dyDescent="0.2">
      <c r="A447" s="24"/>
      <c r="B447" s="1174" t="s">
        <v>134</v>
      </c>
      <c r="C447" s="1174"/>
      <c r="D447" s="1174"/>
      <c r="E447" s="1174"/>
      <c r="F447" s="1174"/>
      <c r="G447" s="1174"/>
      <c r="H447" s="1175">
        <v>0</v>
      </c>
      <c r="I447" s="1175"/>
      <c r="J447" s="1175"/>
      <c r="K447" s="1175"/>
      <c r="L447" s="1175"/>
      <c r="M447" s="1175">
        <v>0</v>
      </c>
      <c r="N447" s="1175"/>
      <c r="O447" s="1175"/>
      <c r="P447" s="1175"/>
      <c r="Q447" s="1175"/>
      <c r="R447" s="1175">
        <v>0</v>
      </c>
      <c r="S447" s="1175"/>
      <c r="T447" s="1175"/>
      <c r="U447" s="1175"/>
      <c r="V447" s="1175"/>
      <c r="W447" s="1175">
        <v>0</v>
      </c>
      <c r="X447" s="1175"/>
      <c r="Y447" s="1175"/>
      <c r="Z447" s="1175"/>
      <c r="AA447" s="1175"/>
      <c r="AB447" s="1175">
        <v>0</v>
      </c>
      <c r="AC447" s="1175"/>
      <c r="AD447" s="1175"/>
      <c r="AE447" s="1175"/>
      <c r="AF447" s="1175"/>
      <c r="AG447" s="1175">
        <v>0</v>
      </c>
      <c r="AH447" s="1175"/>
      <c r="AI447" s="1175"/>
      <c r="AJ447" s="1175"/>
      <c r="AK447" s="1175"/>
      <c r="AL447" s="1175">
        <v>0</v>
      </c>
      <c r="AM447" s="1175"/>
      <c r="AN447" s="1175"/>
      <c r="AO447" s="1175"/>
      <c r="AP447" s="1175"/>
      <c r="AQ447" s="1175">
        <v>0</v>
      </c>
      <c r="AR447" s="1175"/>
      <c r="AS447" s="1175"/>
      <c r="AT447" s="1175"/>
      <c r="AU447" s="1175"/>
    </row>
    <row r="448" spans="1:49" x14ac:dyDescent="0.2">
      <c r="A448" s="24"/>
      <c r="B448" s="1172" t="s">
        <v>135</v>
      </c>
      <c r="C448" s="1172"/>
      <c r="D448" s="1172"/>
      <c r="E448" s="1172"/>
      <c r="F448" s="1172"/>
      <c r="G448" s="1172"/>
      <c r="H448" s="1173">
        <v>0</v>
      </c>
      <c r="I448" s="1173"/>
      <c r="J448" s="1173"/>
      <c r="K448" s="1173"/>
      <c r="L448" s="1173"/>
      <c r="M448" s="1173">
        <v>0</v>
      </c>
      <c r="N448" s="1173"/>
      <c r="O448" s="1173"/>
      <c r="P448" s="1173"/>
      <c r="Q448" s="1173"/>
      <c r="R448" s="1173">
        <v>0</v>
      </c>
      <c r="S448" s="1173"/>
      <c r="T448" s="1173"/>
      <c r="U448" s="1173"/>
      <c r="V448" s="1173"/>
      <c r="W448" s="1173">
        <v>0</v>
      </c>
      <c r="X448" s="1173"/>
      <c r="Y448" s="1173"/>
      <c r="Z448" s="1173"/>
      <c r="AA448" s="1173"/>
      <c r="AB448" s="1173">
        <v>0</v>
      </c>
      <c r="AC448" s="1173"/>
      <c r="AD448" s="1173"/>
      <c r="AE448" s="1173"/>
      <c r="AF448" s="1173"/>
      <c r="AG448" s="1173">
        <v>0</v>
      </c>
      <c r="AH448" s="1173"/>
      <c r="AI448" s="1173"/>
      <c r="AJ448" s="1173"/>
      <c r="AK448" s="1173"/>
      <c r="AL448" s="1173">
        <v>0</v>
      </c>
      <c r="AM448" s="1173"/>
      <c r="AN448" s="1173"/>
      <c r="AO448" s="1173"/>
      <c r="AP448" s="1173"/>
      <c r="AQ448" s="1173">
        <v>0</v>
      </c>
      <c r="AR448" s="1173"/>
      <c r="AS448" s="1173"/>
      <c r="AT448" s="1173"/>
      <c r="AU448" s="1173"/>
    </row>
    <row r="450" spans="1:1" x14ac:dyDescent="0.2">
      <c r="A450" s="7" t="s">
        <v>411</v>
      </c>
    </row>
    <row r="451" spans="1:1" x14ac:dyDescent="0.2">
      <c r="A451" s="7" t="s">
        <v>412</v>
      </c>
    </row>
    <row r="452" spans="1:1" x14ac:dyDescent="0.2">
      <c r="A452" s="7" t="s">
        <v>413</v>
      </c>
    </row>
    <row r="453" spans="1:1" x14ac:dyDescent="0.2">
      <c r="A453" s="7" t="s">
        <v>414</v>
      </c>
    </row>
  </sheetData>
  <protectedRanges>
    <protectedRange algorithmName="SHA-512" hashValue="SkODiCkkj8RbIYaqdozEnFoZ5jDV7zbeII9eiyMY7QhVuSt8c7fhUkd6BcQDTmg1yKkNXJ4HJ4flW2/Ierughg==" saltValue="jMF5ya0vuNwiZ6A3nl009A==" spinCount="100000" sqref="B348:D350 B352:D355" name="Rango1_1_1"/>
  </protectedRanges>
  <mergeCells count="1751">
    <mergeCell ref="E14:E15"/>
    <mergeCell ref="F14:F15"/>
    <mergeCell ref="G14:G15"/>
    <mergeCell ref="A12:A13"/>
    <mergeCell ref="B12:D13"/>
    <mergeCell ref="E12:E13"/>
    <mergeCell ref="F12:F13"/>
    <mergeCell ref="G12:G13"/>
    <mergeCell ref="A6:A7"/>
    <mergeCell ref="B6:D7"/>
    <mergeCell ref="E6:E7"/>
    <mergeCell ref="F6:F7"/>
    <mergeCell ref="G6:G7"/>
    <mergeCell ref="AV8:AV39"/>
    <mergeCell ref="AV4:AV7"/>
    <mergeCell ref="A18:A19"/>
    <mergeCell ref="B18:D19"/>
    <mergeCell ref="E18:E19"/>
    <mergeCell ref="F18:F19"/>
    <mergeCell ref="G18:G19"/>
    <mergeCell ref="A16:A17"/>
    <mergeCell ref="B16:D17"/>
    <mergeCell ref="E16:E17"/>
    <mergeCell ref="F16:F17"/>
    <mergeCell ref="G16:G17"/>
    <mergeCell ref="A20:A21"/>
    <mergeCell ref="B20:D21"/>
    <mergeCell ref="E20:E21"/>
    <mergeCell ref="F20:F21"/>
    <mergeCell ref="G20:G21"/>
    <mergeCell ref="AL5:AP5"/>
    <mergeCell ref="AQ5:AU5"/>
    <mergeCell ref="B22:D23"/>
    <mergeCell ref="E22:E23"/>
    <mergeCell ref="F22:F23"/>
    <mergeCell ref="G22:G23"/>
    <mergeCell ref="A24:A25"/>
    <mergeCell ref="B24:D25"/>
    <mergeCell ref="E24:E25"/>
    <mergeCell ref="F24:F25"/>
    <mergeCell ref="G24:G25"/>
    <mergeCell ref="A26:A27"/>
    <mergeCell ref="B26:D27"/>
    <mergeCell ref="E26:E27"/>
    <mergeCell ref="F26:F27"/>
    <mergeCell ref="G26:G27"/>
    <mergeCell ref="A28:A29"/>
    <mergeCell ref="B28:D29"/>
    <mergeCell ref="A3:AV3"/>
    <mergeCell ref="A4:G5"/>
    <mergeCell ref="H4:AA4"/>
    <mergeCell ref="AB4:AU4"/>
    <mergeCell ref="A10:A11"/>
    <mergeCell ref="B10:D11"/>
    <mergeCell ref="E10:E11"/>
    <mergeCell ref="F10:F11"/>
    <mergeCell ref="G10:G11"/>
    <mergeCell ref="A8:A9"/>
    <mergeCell ref="B8:D9"/>
    <mergeCell ref="E8:E9"/>
    <mergeCell ref="F8:F9"/>
    <mergeCell ref="G8:G9"/>
    <mergeCell ref="A14:A15"/>
    <mergeCell ref="B14:D15"/>
    <mergeCell ref="AW4:AW7"/>
    <mergeCell ref="H5:L5"/>
    <mergeCell ref="M5:Q5"/>
    <mergeCell ref="R5:V5"/>
    <mergeCell ref="W5:AA5"/>
    <mergeCell ref="AB5:AF5"/>
    <mergeCell ref="AG5:AK5"/>
    <mergeCell ref="A34:A35"/>
    <mergeCell ref="B34:D35"/>
    <mergeCell ref="E34:E35"/>
    <mergeCell ref="F34:F35"/>
    <mergeCell ref="G34:G35"/>
    <mergeCell ref="A36:A37"/>
    <mergeCell ref="B36:D37"/>
    <mergeCell ref="E36:E37"/>
    <mergeCell ref="F36:F37"/>
    <mergeCell ref="G36:G37"/>
    <mergeCell ref="E28:E29"/>
    <mergeCell ref="F28:F29"/>
    <mergeCell ref="G28:G29"/>
    <mergeCell ref="A30:A31"/>
    <mergeCell ref="B30:D31"/>
    <mergeCell ref="E30:E31"/>
    <mergeCell ref="F30:F31"/>
    <mergeCell ref="G30:G31"/>
    <mergeCell ref="A32:A33"/>
    <mergeCell ref="B32:D33"/>
    <mergeCell ref="E32:E33"/>
    <mergeCell ref="F32:F33"/>
    <mergeCell ref="G32:G33"/>
    <mergeCell ref="AW8:AW39"/>
    <mergeCell ref="A22:A23"/>
    <mergeCell ref="R41:V41"/>
    <mergeCell ref="W41:AA41"/>
    <mergeCell ref="AB41:AF41"/>
    <mergeCell ref="AG41:AK41"/>
    <mergeCell ref="AL41:AP41"/>
    <mergeCell ref="AQ41:AU41"/>
    <mergeCell ref="B42:G42"/>
    <mergeCell ref="H42:L42"/>
    <mergeCell ref="M42:Q42"/>
    <mergeCell ref="R42:V42"/>
    <mergeCell ref="W42:AA42"/>
    <mergeCell ref="AB42:AF42"/>
    <mergeCell ref="AG42:AK42"/>
    <mergeCell ref="AL42:AP42"/>
    <mergeCell ref="AQ42:AU42"/>
    <mergeCell ref="A38:A39"/>
    <mergeCell ref="B38:D39"/>
    <mergeCell ref="E38:E39"/>
    <mergeCell ref="F38:F39"/>
    <mergeCell ref="G38:G39"/>
    <mergeCell ref="B40:D40"/>
    <mergeCell ref="B41:G41"/>
    <mergeCell ref="H41:L41"/>
    <mergeCell ref="M41:Q41"/>
    <mergeCell ref="B44:G44"/>
    <mergeCell ref="H44:L44"/>
    <mergeCell ref="M44:Q44"/>
    <mergeCell ref="R44:V44"/>
    <mergeCell ref="W44:AA44"/>
    <mergeCell ref="AB44:AF44"/>
    <mergeCell ref="AG44:AK44"/>
    <mergeCell ref="AL44:AP44"/>
    <mergeCell ref="AQ44:AU44"/>
    <mergeCell ref="B43:G43"/>
    <mergeCell ref="H43:L43"/>
    <mergeCell ref="M43:Q43"/>
    <mergeCell ref="R43:V43"/>
    <mergeCell ref="W43:AA43"/>
    <mergeCell ref="AB43:AF43"/>
    <mergeCell ref="AG43:AK43"/>
    <mergeCell ref="AL43:AP43"/>
    <mergeCell ref="AQ43:AU43"/>
    <mergeCell ref="A46:G47"/>
    <mergeCell ref="H46:AA46"/>
    <mergeCell ref="AB46:AU46"/>
    <mergeCell ref="AV46:AV49"/>
    <mergeCell ref="AW46:AW49"/>
    <mergeCell ref="H47:L47"/>
    <mergeCell ref="M47:Q47"/>
    <mergeCell ref="R47:V47"/>
    <mergeCell ref="W47:AA47"/>
    <mergeCell ref="AB47:AF47"/>
    <mergeCell ref="AG47:AK47"/>
    <mergeCell ref="AL47:AP47"/>
    <mergeCell ref="AQ47:AU47"/>
    <mergeCell ref="A48:A49"/>
    <mergeCell ref="B48:D49"/>
    <mergeCell ref="E48:E49"/>
    <mergeCell ref="F48:F49"/>
    <mergeCell ref="G48:G49"/>
    <mergeCell ref="A50:A51"/>
    <mergeCell ref="B50:D51"/>
    <mergeCell ref="E50:E51"/>
    <mergeCell ref="F50:F51"/>
    <mergeCell ref="G50:G51"/>
    <mergeCell ref="AV50:AV67"/>
    <mergeCell ref="AW50:AW67"/>
    <mergeCell ref="A52:A53"/>
    <mergeCell ref="B52:D53"/>
    <mergeCell ref="E52:E53"/>
    <mergeCell ref="F52:F53"/>
    <mergeCell ref="G52:G53"/>
    <mergeCell ref="A54:A55"/>
    <mergeCell ref="B54:D55"/>
    <mergeCell ref="E54:E55"/>
    <mergeCell ref="F54:F55"/>
    <mergeCell ref="G54:G55"/>
    <mergeCell ref="A56:A57"/>
    <mergeCell ref="B56:D57"/>
    <mergeCell ref="E56:E57"/>
    <mergeCell ref="F56:F57"/>
    <mergeCell ref="G56:G57"/>
    <mergeCell ref="A58:A59"/>
    <mergeCell ref="B58:D59"/>
    <mergeCell ref="A64:A65"/>
    <mergeCell ref="B64:D65"/>
    <mergeCell ref="E64:E65"/>
    <mergeCell ref="F64:F65"/>
    <mergeCell ref="G64:G65"/>
    <mergeCell ref="A66:A67"/>
    <mergeCell ref="B66:D67"/>
    <mergeCell ref="E66:E67"/>
    <mergeCell ref="F66:F67"/>
    <mergeCell ref="G66:G67"/>
    <mergeCell ref="E58:E59"/>
    <mergeCell ref="F58:F59"/>
    <mergeCell ref="G58:G59"/>
    <mergeCell ref="A60:A61"/>
    <mergeCell ref="B60:D61"/>
    <mergeCell ref="E60:E61"/>
    <mergeCell ref="F60:F61"/>
    <mergeCell ref="G60:G61"/>
    <mergeCell ref="A62:A63"/>
    <mergeCell ref="B62:D63"/>
    <mergeCell ref="E62:E63"/>
    <mergeCell ref="F62:F63"/>
    <mergeCell ref="G62:G63"/>
    <mergeCell ref="AQ69:AU69"/>
    <mergeCell ref="B70:G70"/>
    <mergeCell ref="H70:L70"/>
    <mergeCell ref="M70:Q70"/>
    <mergeCell ref="R70:V70"/>
    <mergeCell ref="W70:AA70"/>
    <mergeCell ref="AB70:AF70"/>
    <mergeCell ref="AG70:AK70"/>
    <mergeCell ref="AL70:AP70"/>
    <mergeCell ref="AQ70:AU70"/>
    <mergeCell ref="B68:D68"/>
    <mergeCell ref="B69:G69"/>
    <mergeCell ref="H69:L69"/>
    <mergeCell ref="M69:Q69"/>
    <mergeCell ref="R69:V69"/>
    <mergeCell ref="W69:AA69"/>
    <mergeCell ref="AB69:AF69"/>
    <mergeCell ref="AG69:AK69"/>
    <mergeCell ref="AL69:AP69"/>
    <mergeCell ref="B72:G72"/>
    <mergeCell ref="H72:L72"/>
    <mergeCell ref="M72:Q72"/>
    <mergeCell ref="R72:V72"/>
    <mergeCell ref="W72:AA72"/>
    <mergeCell ref="AB72:AF72"/>
    <mergeCell ref="AG72:AK72"/>
    <mergeCell ref="AL72:AP72"/>
    <mergeCell ref="AQ72:AU72"/>
    <mergeCell ref="B71:G71"/>
    <mergeCell ref="H71:L71"/>
    <mergeCell ref="M71:Q71"/>
    <mergeCell ref="R71:V71"/>
    <mergeCell ref="W71:AA71"/>
    <mergeCell ref="AB71:AF71"/>
    <mergeCell ref="AG71:AK71"/>
    <mergeCell ref="AL71:AP71"/>
    <mergeCell ref="AQ71:AU71"/>
    <mergeCell ref="A74:G75"/>
    <mergeCell ref="H74:AA74"/>
    <mergeCell ref="AB74:AU74"/>
    <mergeCell ref="AV74:AV77"/>
    <mergeCell ref="AW74:AW77"/>
    <mergeCell ref="H75:L75"/>
    <mergeCell ref="M75:Q75"/>
    <mergeCell ref="R75:V75"/>
    <mergeCell ref="W75:AA75"/>
    <mergeCell ref="AB75:AF75"/>
    <mergeCell ref="AG75:AK75"/>
    <mergeCell ref="AL75:AP75"/>
    <mergeCell ref="AQ75:AU75"/>
    <mergeCell ref="A76:A77"/>
    <mergeCell ref="B76:D77"/>
    <mergeCell ref="E76:E77"/>
    <mergeCell ref="F76:F77"/>
    <mergeCell ref="G76:G77"/>
    <mergeCell ref="AV78:AV99"/>
    <mergeCell ref="AW78:AW99"/>
    <mergeCell ref="A80:A81"/>
    <mergeCell ref="B80:D81"/>
    <mergeCell ref="E80:E81"/>
    <mergeCell ref="F80:F81"/>
    <mergeCell ref="G80:G81"/>
    <mergeCell ref="A82:A83"/>
    <mergeCell ref="B82:D83"/>
    <mergeCell ref="E82:E83"/>
    <mergeCell ref="F82:F83"/>
    <mergeCell ref="G82:G83"/>
    <mergeCell ref="A84:A85"/>
    <mergeCell ref="B84:D85"/>
    <mergeCell ref="E84:E85"/>
    <mergeCell ref="F84:F85"/>
    <mergeCell ref="G84:G85"/>
    <mergeCell ref="A86:A87"/>
    <mergeCell ref="B86:D87"/>
    <mergeCell ref="E86:E87"/>
    <mergeCell ref="F86:F87"/>
    <mergeCell ref="G86:G87"/>
    <mergeCell ref="A88:A89"/>
    <mergeCell ref="B88:D89"/>
    <mergeCell ref="E88:E89"/>
    <mergeCell ref="F88:F89"/>
    <mergeCell ref="G88:G89"/>
    <mergeCell ref="A90:A91"/>
    <mergeCell ref="B90:D91"/>
    <mergeCell ref="E90:E91"/>
    <mergeCell ref="F90:F91"/>
    <mergeCell ref="G90:G91"/>
    <mergeCell ref="A78:A79"/>
    <mergeCell ref="B78:D79"/>
    <mergeCell ref="E78:E79"/>
    <mergeCell ref="F78:F79"/>
    <mergeCell ref="G78:G79"/>
    <mergeCell ref="A96:A97"/>
    <mergeCell ref="B96:D97"/>
    <mergeCell ref="E96:E97"/>
    <mergeCell ref="F96:F97"/>
    <mergeCell ref="G96:G97"/>
    <mergeCell ref="A98:A99"/>
    <mergeCell ref="B98:D99"/>
    <mergeCell ref="E98:E99"/>
    <mergeCell ref="F98:F99"/>
    <mergeCell ref="G98:G99"/>
    <mergeCell ref="A92:A93"/>
    <mergeCell ref="B92:D93"/>
    <mergeCell ref="E92:E93"/>
    <mergeCell ref="F92:F93"/>
    <mergeCell ref="G92:G93"/>
    <mergeCell ref="A94:A95"/>
    <mergeCell ref="B94:D95"/>
    <mergeCell ref="E94:E95"/>
    <mergeCell ref="F94:F95"/>
    <mergeCell ref="G94:G95"/>
    <mergeCell ref="AQ101:AU101"/>
    <mergeCell ref="B102:G102"/>
    <mergeCell ref="H102:L102"/>
    <mergeCell ref="M102:Q102"/>
    <mergeCell ref="R102:V102"/>
    <mergeCell ref="W102:AA102"/>
    <mergeCell ref="AB102:AF102"/>
    <mergeCell ref="AG102:AK102"/>
    <mergeCell ref="AL102:AP102"/>
    <mergeCell ref="AQ102:AU102"/>
    <mergeCell ref="B100:D100"/>
    <mergeCell ref="B101:G101"/>
    <mergeCell ref="H101:L101"/>
    <mergeCell ref="M101:Q101"/>
    <mergeCell ref="R101:V101"/>
    <mergeCell ref="W101:AA101"/>
    <mergeCell ref="AB101:AF101"/>
    <mergeCell ref="AG101:AK101"/>
    <mergeCell ref="AL101:AP101"/>
    <mergeCell ref="B104:G104"/>
    <mergeCell ref="H104:L104"/>
    <mergeCell ref="M104:Q104"/>
    <mergeCell ref="R104:V104"/>
    <mergeCell ref="W104:AA104"/>
    <mergeCell ref="AB104:AF104"/>
    <mergeCell ref="AG104:AK104"/>
    <mergeCell ref="AL104:AP104"/>
    <mergeCell ref="AQ104:AU104"/>
    <mergeCell ref="B103:G103"/>
    <mergeCell ref="H103:L103"/>
    <mergeCell ref="M103:Q103"/>
    <mergeCell ref="R103:V103"/>
    <mergeCell ref="W103:AA103"/>
    <mergeCell ref="AB103:AF103"/>
    <mergeCell ref="AG103:AK103"/>
    <mergeCell ref="AL103:AP103"/>
    <mergeCell ref="AQ103:AU103"/>
    <mergeCell ref="A106:G107"/>
    <mergeCell ref="H106:AA106"/>
    <mergeCell ref="AB106:AU106"/>
    <mergeCell ref="AV106:AV109"/>
    <mergeCell ref="AW106:AW109"/>
    <mergeCell ref="H107:L107"/>
    <mergeCell ref="M107:Q107"/>
    <mergeCell ref="R107:V107"/>
    <mergeCell ref="W107:AA107"/>
    <mergeCell ref="AB107:AF107"/>
    <mergeCell ref="AG107:AK107"/>
    <mergeCell ref="AL107:AP107"/>
    <mergeCell ref="AQ107:AU107"/>
    <mergeCell ref="A108:A109"/>
    <mergeCell ref="B108:D109"/>
    <mergeCell ref="E108:E109"/>
    <mergeCell ref="F108:F109"/>
    <mergeCell ref="G108:G109"/>
    <mergeCell ref="A110:A111"/>
    <mergeCell ref="B110:D111"/>
    <mergeCell ref="E110:E111"/>
    <mergeCell ref="F110:F111"/>
    <mergeCell ref="G110:G111"/>
    <mergeCell ref="AV110:AV123"/>
    <mergeCell ref="AW110:AW111"/>
    <mergeCell ref="A112:A113"/>
    <mergeCell ref="B112:D113"/>
    <mergeCell ref="E112:E113"/>
    <mergeCell ref="F112:F113"/>
    <mergeCell ref="G112:G113"/>
    <mergeCell ref="AW112:AW113"/>
    <mergeCell ref="A114:A115"/>
    <mergeCell ref="B114:D115"/>
    <mergeCell ref="E114:E115"/>
    <mergeCell ref="F114:F115"/>
    <mergeCell ref="G114:G115"/>
    <mergeCell ref="AW114:AW115"/>
    <mergeCell ref="A116:A117"/>
    <mergeCell ref="B116:D117"/>
    <mergeCell ref="E116:E117"/>
    <mergeCell ref="F116:F117"/>
    <mergeCell ref="G116:G117"/>
    <mergeCell ref="A122:A123"/>
    <mergeCell ref="B122:D123"/>
    <mergeCell ref="E122:E123"/>
    <mergeCell ref="F122:F123"/>
    <mergeCell ref="G122:G123"/>
    <mergeCell ref="AW122:AW123"/>
    <mergeCell ref="A124:A125"/>
    <mergeCell ref="B124:D125"/>
    <mergeCell ref="E124:E125"/>
    <mergeCell ref="F124:F125"/>
    <mergeCell ref="G124:G125"/>
    <mergeCell ref="AV124:AV125"/>
    <mergeCell ref="AW124:AW125"/>
    <mergeCell ref="AW116:AW117"/>
    <mergeCell ref="A118:A119"/>
    <mergeCell ref="B118:D119"/>
    <mergeCell ref="E118:E119"/>
    <mergeCell ref="F118:F119"/>
    <mergeCell ref="G118:G119"/>
    <mergeCell ref="AW118:AW119"/>
    <mergeCell ref="A120:A121"/>
    <mergeCell ref="B120:D121"/>
    <mergeCell ref="E120:E121"/>
    <mergeCell ref="F120:F121"/>
    <mergeCell ref="G120:G121"/>
    <mergeCell ref="AW120:AW121"/>
    <mergeCell ref="A130:A131"/>
    <mergeCell ref="B130:D131"/>
    <mergeCell ref="E130:E131"/>
    <mergeCell ref="F130:F131"/>
    <mergeCell ref="G130:G131"/>
    <mergeCell ref="AV130:AV133"/>
    <mergeCell ref="AW130:AW131"/>
    <mergeCell ref="A132:A133"/>
    <mergeCell ref="B132:D133"/>
    <mergeCell ref="E132:E133"/>
    <mergeCell ref="F132:F133"/>
    <mergeCell ref="G132:G133"/>
    <mergeCell ref="AW132:AW133"/>
    <mergeCell ref="A126:A127"/>
    <mergeCell ref="B126:D127"/>
    <mergeCell ref="E126:E127"/>
    <mergeCell ref="F126:F127"/>
    <mergeCell ref="G126:G127"/>
    <mergeCell ref="AV126:AV127"/>
    <mergeCell ref="AW126:AW127"/>
    <mergeCell ref="A128:A129"/>
    <mergeCell ref="B128:D129"/>
    <mergeCell ref="E128:E129"/>
    <mergeCell ref="F128:F129"/>
    <mergeCell ref="G128:G129"/>
    <mergeCell ref="AV128:AV129"/>
    <mergeCell ref="AW128:AW129"/>
    <mergeCell ref="AQ135:AU135"/>
    <mergeCell ref="B136:G136"/>
    <mergeCell ref="H136:L136"/>
    <mergeCell ref="M136:Q136"/>
    <mergeCell ref="R136:V136"/>
    <mergeCell ref="W136:AA136"/>
    <mergeCell ref="AB136:AF136"/>
    <mergeCell ref="AG136:AK136"/>
    <mergeCell ref="AL136:AP136"/>
    <mergeCell ref="AQ136:AU136"/>
    <mergeCell ref="B134:D134"/>
    <mergeCell ref="B135:G135"/>
    <mergeCell ref="H135:L135"/>
    <mergeCell ref="M135:Q135"/>
    <mergeCell ref="R135:V135"/>
    <mergeCell ref="W135:AA135"/>
    <mergeCell ref="AB135:AF135"/>
    <mergeCell ref="AG135:AK135"/>
    <mergeCell ref="AL135:AP135"/>
    <mergeCell ref="B138:G138"/>
    <mergeCell ref="H138:L138"/>
    <mergeCell ref="M138:Q138"/>
    <mergeCell ref="R138:V138"/>
    <mergeCell ref="W138:AA138"/>
    <mergeCell ref="AB138:AF138"/>
    <mergeCell ref="AG138:AK138"/>
    <mergeCell ref="AL138:AP138"/>
    <mergeCell ref="AQ138:AU138"/>
    <mergeCell ref="B137:G137"/>
    <mergeCell ref="H137:L137"/>
    <mergeCell ref="M137:Q137"/>
    <mergeCell ref="R137:V137"/>
    <mergeCell ref="W137:AA137"/>
    <mergeCell ref="AB137:AF137"/>
    <mergeCell ref="AG137:AK137"/>
    <mergeCell ref="AL137:AP137"/>
    <mergeCell ref="AQ137:AU137"/>
    <mergeCell ref="A144:A145"/>
    <mergeCell ref="B144:D145"/>
    <mergeCell ref="E144:E145"/>
    <mergeCell ref="F144:F145"/>
    <mergeCell ref="G144:G145"/>
    <mergeCell ref="AV144:AV145"/>
    <mergeCell ref="AW144:AW145"/>
    <mergeCell ref="A146:A147"/>
    <mergeCell ref="B146:D147"/>
    <mergeCell ref="E146:E147"/>
    <mergeCell ref="F146:F147"/>
    <mergeCell ref="G146:G147"/>
    <mergeCell ref="AV146:AV147"/>
    <mergeCell ref="AW146:AW147"/>
    <mergeCell ref="A140:G141"/>
    <mergeCell ref="H140:AA140"/>
    <mergeCell ref="AB140:AU140"/>
    <mergeCell ref="AV140:AV143"/>
    <mergeCell ref="AW140:AW143"/>
    <mergeCell ref="H141:L141"/>
    <mergeCell ref="M141:Q141"/>
    <mergeCell ref="R141:V141"/>
    <mergeCell ref="W141:AA141"/>
    <mergeCell ref="AB141:AF141"/>
    <mergeCell ref="AG141:AK141"/>
    <mergeCell ref="AL141:AP141"/>
    <mergeCell ref="AQ141:AU141"/>
    <mergeCell ref="A142:A143"/>
    <mergeCell ref="B142:D143"/>
    <mergeCell ref="E142:E143"/>
    <mergeCell ref="F142:F143"/>
    <mergeCell ref="G142:G143"/>
    <mergeCell ref="A152:A153"/>
    <mergeCell ref="B152:D153"/>
    <mergeCell ref="E152:E153"/>
    <mergeCell ref="F152:F153"/>
    <mergeCell ref="G152:G153"/>
    <mergeCell ref="AV152:AV153"/>
    <mergeCell ref="AW152:AW153"/>
    <mergeCell ref="A154:A155"/>
    <mergeCell ref="B154:D155"/>
    <mergeCell ref="E154:E155"/>
    <mergeCell ref="F154:F155"/>
    <mergeCell ref="G154:G155"/>
    <mergeCell ref="AV154:AV155"/>
    <mergeCell ref="AW154:AW155"/>
    <mergeCell ref="A148:A149"/>
    <mergeCell ref="B148:D149"/>
    <mergeCell ref="E148:E149"/>
    <mergeCell ref="F148:F149"/>
    <mergeCell ref="G148:G149"/>
    <mergeCell ref="AV148:AV149"/>
    <mergeCell ref="AW148:AW149"/>
    <mergeCell ref="A150:A151"/>
    <mergeCell ref="B150:D151"/>
    <mergeCell ref="E150:E151"/>
    <mergeCell ref="F150:F151"/>
    <mergeCell ref="G150:G151"/>
    <mergeCell ref="AV150:AV151"/>
    <mergeCell ref="AW150:AW151"/>
    <mergeCell ref="AQ157:AU157"/>
    <mergeCell ref="B158:G158"/>
    <mergeCell ref="H158:L158"/>
    <mergeCell ref="M158:Q158"/>
    <mergeCell ref="R158:V158"/>
    <mergeCell ref="W158:AA158"/>
    <mergeCell ref="AB158:AF158"/>
    <mergeCell ref="AG158:AK158"/>
    <mergeCell ref="AL158:AP158"/>
    <mergeCell ref="AQ158:AU158"/>
    <mergeCell ref="B156:D156"/>
    <mergeCell ref="B157:G157"/>
    <mergeCell ref="H157:L157"/>
    <mergeCell ref="M157:Q157"/>
    <mergeCell ref="R157:V157"/>
    <mergeCell ref="W157:AA157"/>
    <mergeCell ref="AB157:AF157"/>
    <mergeCell ref="AG157:AK157"/>
    <mergeCell ref="AL157:AP157"/>
    <mergeCell ref="B160:G160"/>
    <mergeCell ref="H160:L160"/>
    <mergeCell ref="M160:Q160"/>
    <mergeCell ref="R160:V160"/>
    <mergeCell ref="W160:AA160"/>
    <mergeCell ref="AB160:AF160"/>
    <mergeCell ref="AG160:AK160"/>
    <mergeCell ref="AL160:AP160"/>
    <mergeCell ref="AQ160:AU160"/>
    <mergeCell ref="B159:G159"/>
    <mergeCell ref="H159:L159"/>
    <mergeCell ref="M159:Q159"/>
    <mergeCell ref="R159:V159"/>
    <mergeCell ref="W159:AA159"/>
    <mergeCell ref="AB159:AF159"/>
    <mergeCell ref="AG159:AK159"/>
    <mergeCell ref="AL159:AP159"/>
    <mergeCell ref="AQ159:AU159"/>
    <mergeCell ref="A162:G163"/>
    <mergeCell ref="H162:AA162"/>
    <mergeCell ref="AB162:AU162"/>
    <mergeCell ref="AV162:AV165"/>
    <mergeCell ref="AW162:AW165"/>
    <mergeCell ref="H163:L163"/>
    <mergeCell ref="M163:Q163"/>
    <mergeCell ref="R163:V163"/>
    <mergeCell ref="W163:AA163"/>
    <mergeCell ref="AB163:AF163"/>
    <mergeCell ref="AG163:AK163"/>
    <mergeCell ref="AL163:AP163"/>
    <mergeCell ref="AQ163:AU163"/>
    <mergeCell ref="A164:A165"/>
    <mergeCell ref="B164:D165"/>
    <mergeCell ref="E164:E165"/>
    <mergeCell ref="F164:F165"/>
    <mergeCell ref="G164:G165"/>
    <mergeCell ref="A166:A167"/>
    <mergeCell ref="B166:D167"/>
    <mergeCell ref="E166:E167"/>
    <mergeCell ref="F166:F167"/>
    <mergeCell ref="G166:G167"/>
    <mergeCell ref="AV166:AV173"/>
    <mergeCell ref="AW166:AW173"/>
    <mergeCell ref="A168:A169"/>
    <mergeCell ref="B168:D169"/>
    <mergeCell ref="E168:E169"/>
    <mergeCell ref="F168:F169"/>
    <mergeCell ref="G168:G169"/>
    <mergeCell ref="A170:A171"/>
    <mergeCell ref="B170:D171"/>
    <mergeCell ref="E170:E171"/>
    <mergeCell ref="F170:F171"/>
    <mergeCell ref="G170:G171"/>
    <mergeCell ref="A172:A173"/>
    <mergeCell ref="B172:D173"/>
    <mergeCell ref="E172:E173"/>
    <mergeCell ref="F172:F173"/>
    <mergeCell ref="G172:G173"/>
    <mergeCell ref="AQ175:AU175"/>
    <mergeCell ref="B176:G176"/>
    <mergeCell ref="H176:L176"/>
    <mergeCell ref="M176:Q176"/>
    <mergeCell ref="R176:V176"/>
    <mergeCell ref="W176:AA176"/>
    <mergeCell ref="AB176:AF176"/>
    <mergeCell ref="AG176:AK176"/>
    <mergeCell ref="AL176:AP176"/>
    <mergeCell ref="AQ176:AU176"/>
    <mergeCell ref="B174:D174"/>
    <mergeCell ref="B175:G175"/>
    <mergeCell ref="H175:L175"/>
    <mergeCell ref="M175:Q175"/>
    <mergeCell ref="R175:V175"/>
    <mergeCell ref="W175:AA175"/>
    <mergeCell ref="AB175:AF175"/>
    <mergeCell ref="AG175:AK175"/>
    <mergeCell ref="AL175:AP175"/>
    <mergeCell ref="B178:G178"/>
    <mergeCell ref="H178:L178"/>
    <mergeCell ref="M178:Q178"/>
    <mergeCell ref="R178:V178"/>
    <mergeCell ref="W178:AA178"/>
    <mergeCell ref="AB178:AF178"/>
    <mergeCell ref="AG178:AK178"/>
    <mergeCell ref="AL178:AP178"/>
    <mergeCell ref="AQ178:AU178"/>
    <mergeCell ref="B177:G177"/>
    <mergeCell ref="H177:L177"/>
    <mergeCell ref="M177:Q177"/>
    <mergeCell ref="R177:V177"/>
    <mergeCell ref="W177:AA177"/>
    <mergeCell ref="AB177:AF177"/>
    <mergeCell ref="AG177:AK177"/>
    <mergeCell ref="AL177:AP177"/>
    <mergeCell ref="AQ177:AU177"/>
    <mergeCell ref="A180:G181"/>
    <mergeCell ref="H180:AA180"/>
    <mergeCell ref="AB180:AU180"/>
    <mergeCell ref="AV180:AV183"/>
    <mergeCell ref="AW180:AW183"/>
    <mergeCell ref="H181:L181"/>
    <mergeCell ref="M181:Q181"/>
    <mergeCell ref="R181:V181"/>
    <mergeCell ref="W181:AA181"/>
    <mergeCell ref="AB181:AF181"/>
    <mergeCell ref="AG181:AK181"/>
    <mergeCell ref="AL181:AP181"/>
    <mergeCell ref="AQ181:AU181"/>
    <mergeCell ref="A182:A183"/>
    <mergeCell ref="B182:D183"/>
    <mergeCell ref="E182:E183"/>
    <mergeCell ref="F182:F183"/>
    <mergeCell ref="G182:G183"/>
    <mergeCell ref="A184:A185"/>
    <mergeCell ref="B184:D185"/>
    <mergeCell ref="E184:E185"/>
    <mergeCell ref="F184:F185"/>
    <mergeCell ref="G184:G185"/>
    <mergeCell ref="AV184:AV189"/>
    <mergeCell ref="AW184:AW185"/>
    <mergeCell ref="A186:A187"/>
    <mergeCell ref="B186:D187"/>
    <mergeCell ref="E186:E187"/>
    <mergeCell ref="F186:F187"/>
    <mergeCell ref="G186:G187"/>
    <mergeCell ref="AW186:AW187"/>
    <mergeCell ref="A188:A189"/>
    <mergeCell ref="B188:D189"/>
    <mergeCell ref="E188:E189"/>
    <mergeCell ref="F188:F189"/>
    <mergeCell ref="G188:G189"/>
    <mergeCell ref="AW188:AW189"/>
    <mergeCell ref="AQ191:AU191"/>
    <mergeCell ref="B192:G192"/>
    <mergeCell ref="H192:L192"/>
    <mergeCell ref="M192:Q192"/>
    <mergeCell ref="R192:V192"/>
    <mergeCell ref="W192:AA192"/>
    <mergeCell ref="AB192:AF192"/>
    <mergeCell ref="AG192:AK192"/>
    <mergeCell ref="AL192:AP192"/>
    <mergeCell ref="AQ192:AU192"/>
    <mergeCell ref="B190:D190"/>
    <mergeCell ref="B191:G191"/>
    <mergeCell ref="H191:L191"/>
    <mergeCell ref="M191:Q191"/>
    <mergeCell ref="R191:V191"/>
    <mergeCell ref="W191:AA191"/>
    <mergeCell ref="AB191:AF191"/>
    <mergeCell ref="AG191:AK191"/>
    <mergeCell ref="AL191:AP191"/>
    <mergeCell ref="B194:G194"/>
    <mergeCell ref="H194:L194"/>
    <mergeCell ref="M194:Q194"/>
    <mergeCell ref="R194:V194"/>
    <mergeCell ref="W194:AA194"/>
    <mergeCell ref="AB194:AF194"/>
    <mergeCell ref="AG194:AK194"/>
    <mergeCell ref="AL194:AP194"/>
    <mergeCell ref="AQ194:AU194"/>
    <mergeCell ref="B193:G193"/>
    <mergeCell ref="H193:L193"/>
    <mergeCell ref="M193:Q193"/>
    <mergeCell ref="R193:V193"/>
    <mergeCell ref="W193:AA193"/>
    <mergeCell ref="AB193:AF193"/>
    <mergeCell ref="AG193:AK193"/>
    <mergeCell ref="AL193:AP193"/>
    <mergeCell ref="AQ193:AU193"/>
    <mergeCell ref="A196:G197"/>
    <mergeCell ref="H196:AA196"/>
    <mergeCell ref="AB196:AU196"/>
    <mergeCell ref="AV196:AV199"/>
    <mergeCell ref="AW196:AW199"/>
    <mergeCell ref="H197:L197"/>
    <mergeCell ref="M197:Q197"/>
    <mergeCell ref="R197:V197"/>
    <mergeCell ref="W197:AA197"/>
    <mergeCell ref="AB197:AF197"/>
    <mergeCell ref="AG197:AK197"/>
    <mergeCell ref="AL197:AP197"/>
    <mergeCell ref="AQ197:AU197"/>
    <mergeCell ref="A198:A199"/>
    <mergeCell ref="B198:D199"/>
    <mergeCell ref="E198:E199"/>
    <mergeCell ref="F198:F199"/>
    <mergeCell ref="G198:G199"/>
    <mergeCell ref="A200:A201"/>
    <mergeCell ref="B200:D201"/>
    <mergeCell ref="E200:E201"/>
    <mergeCell ref="F200:F201"/>
    <mergeCell ref="G200:G201"/>
    <mergeCell ref="AV200:AV209"/>
    <mergeCell ref="AW200:AW209"/>
    <mergeCell ref="A202:A203"/>
    <mergeCell ref="B202:D203"/>
    <mergeCell ref="E202:E203"/>
    <mergeCell ref="F202:F203"/>
    <mergeCell ref="G202:G203"/>
    <mergeCell ref="A204:A205"/>
    <mergeCell ref="B204:D205"/>
    <mergeCell ref="E204:E205"/>
    <mergeCell ref="F204:F205"/>
    <mergeCell ref="G204:G205"/>
    <mergeCell ref="A206:A207"/>
    <mergeCell ref="B206:D207"/>
    <mergeCell ref="E206:E207"/>
    <mergeCell ref="F206:F207"/>
    <mergeCell ref="G206:G207"/>
    <mergeCell ref="A208:A209"/>
    <mergeCell ref="B208:D209"/>
    <mergeCell ref="AB211:AF211"/>
    <mergeCell ref="AG211:AK211"/>
    <mergeCell ref="AL211:AP211"/>
    <mergeCell ref="AQ211:AU211"/>
    <mergeCell ref="B212:G212"/>
    <mergeCell ref="H212:L212"/>
    <mergeCell ref="M212:Q212"/>
    <mergeCell ref="R212:V212"/>
    <mergeCell ref="W212:AA212"/>
    <mergeCell ref="AB212:AF212"/>
    <mergeCell ref="AG212:AK212"/>
    <mergeCell ref="AL212:AP212"/>
    <mergeCell ref="AQ212:AU212"/>
    <mergeCell ref="E208:E209"/>
    <mergeCell ref="F208:F209"/>
    <mergeCell ref="G208:G209"/>
    <mergeCell ref="B210:D210"/>
    <mergeCell ref="B211:G211"/>
    <mergeCell ref="H211:L211"/>
    <mergeCell ref="M211:Q211"/>
    <mergeCell ref="R211:V211"/>
    <mergeCell ref="W211:AA211"/>
    <mergeCell ref="B214:G214"/>
    <mergeCell ref="H214:L214"/>
    <mergeCell ref="M214:Q214"/>
    <mergeCell ref="R214:V214"/>
    <mergeCell ref="W214:AA214"/>
    <mergeCell ref="AB214:AF214"/>
    <mergeCell ref="AG214:AK214"/>
    <mergeCell ref="AL214:AP214"/>
    <mergeCell ref="AQ214:AU214"/>
    <mergeCell ref="B213:G213"/>
    <mergeCell ref="H213:L213"/>
    <mergeCell ref="M213:Q213"/>
    <mergeCell ref="R213:V213"/>
    <mergeCell ref="W213:AA213"/>
    <mergeCell ref="AB213:AF213"/>
    <mergeCell ref="AG213:AK213"/>
    <mergeCell ref="AL213:AP213"/>
    <mergeCell ref="AQ213:AU213"/>
    <mergeCell ref="A216:G217"/>
    <mergeCell ref="H216:AA216"/>
    <mergeCell ref="AB216:AU216"/>
    <mergeCell ref="AV216:AV219"/>
    <mergeCell ref="AW216:AW219"/>
    <mergeCell ref="H217:L217"/>
    <mergeCell ref="M217:Q217"/>
    <mergeCell ref="R217:V217"/>
    <mergeCell ref="W217:AA217"/>
    <mergeCell ref="AB217:AF217"/>
    <mergeCell ref="AG217:AK217"/>
    <mergeCell ref="AL217:AP217"/>
    <mergeCell ref="AQ217:AU217"/>
    <mergeCell ref="A218:A219"/>
    <mergeCell ref="B218:D219"/>
    <mergeCell ref="E218:E219"/>
    <mergeCell ref="F218:F219"/>
    <mergeCell ref="G218:G219"/>
    <mergeCell ref="A220:A221"/>
    <mergeCell ref="B220:D221"/>
    <mergeCell ref="E220:E221"/>
    <mergeCell ref="F220:F221"/>
    <mergeCell ref="G220:G221"/>
    <mergeCell ref="AV220:AV245"/>
    <mergeCell ref="AW220:AW245"/>
    <mergeCell ref="A222:A223"/>
    <mergeCell ref="B222:D223"/>
    <mergeCell ref="E222:E223"/>
    <mergeCell ref="F222:F223"/>
    <mergeCell ref="G222:G223"/>
    <mergeCell ref="A224:A225"/>
    <mergeCell ref="B224:D225"/>
    <mergeCell ref="E224:E225"/>
    <mergeCell ref="F224:F225"/>
    <mergeCell ref="G224:G225"/>
    <mergeCell ref="A226:A227"/>
    <mergeCell ref="B226:D227"/>
    <mergeCell ref="E226:E227"/>
    <mergeCell ref="F226:F227"/>
    <mergeCell ref="G226:G227"/>
    <mergeCell ref="A228:A229"/>
    <mergeCell ref="B228:D229"/>
    <mergeCell ref="A234:A235"/>
    <mergeCell ref="B234:D235"/>
    <mergeCell ref="E234:E235"/>
    <mergeCell ref="F234:F235"/>
    <mergeCell ref="G234:G235"/>
    <mergeCell ref="A236:A237"/>
    <mergeCell ref="B236:D237"/>
    <mergeCell ref="E236:E237"/>
    <mergeCell ref="F236:F237"/>
    <mergeCell ref="G236:G237"/>
    <mergeCell ref="E228:E229"/>
    <mergeCell ref="F228:F229"/>
    <mergeCell ref="G228:G229"/>
    <mergeCell ref="A230:A231"/>
    <mergeCell ref="B230:D231"/>
    <mergeCell ref="E230:E231"/>
    <mergeCell ref="F230:F231"/>
    <mergeCell ref="G230:G231"/>
    <mergeCell ref="A232:A233"/>
    <mergeCell ref="B232:D233"/>
    <mergeCell ref="E232:E233"/>
    <mergeCell ref="F232:F233"/>
    <mergeCell ref="G232:G233"/>
    <mergeCell ref="A242:A243"/>
    <mergeCell ref="B242:D243"/>
    <mergeCell ref="E242:E243"/>
    <mergeCell ref="F242:F243"/>
    <mergeCell ref="G242:G243"/>
    <mergeCell ref="A244:A245"/>
    <mergeCell ref="B244:D245"/>
    <mergeCell ref="E244:E245"/>
    <mergeCell ref="F244:F245"/>
    <mergeCell ref="G244:G245"/>
    <mergeCell ref="A238:A239"/>
    <mergeCell ref="B238:D239"/>
    <mergeCell ref="E238:E239"/>
    <mergeCell ref="F238:F239"/>
    <mergeCell ref="G238:G239"/>
    <mergeCell ref="A240:A241"/>
    <mergeCell ref="B240:D241"/>
    <mergeCell ref="E240:E241"/>
    <mergeCell ref="F240:F241"/>
    <mergeCell ref="G240:G241"/>
    <mergeCell ref="AQ247:AU247"/>
    <mergeCell ref="B248:G248"/>
    <mergeCell ref="H248:L248"/>
    <mergeCell ref="M248:Q248"/>
    <mergeCell ref="R248:V248"/>
    <mergeCell ref="W248:AA248"/>
    <mergeCell ref="AB248:AF248"/>
    <mergeCell ref="AG248:AK248"/>
    <mergeCell ref="AL248:AP248"/>
    <mergeCell ref="AQ248:AU248"/>
    <mergeCell ref="B246:D246"/>
    <mergeCell ref="B247:G247"/>
    <mergeCell ref="H247:L247"/>
    <mergeCell ref="M247:Q247"/>
    <mergeCell ref="R247:V247"/>
    <mergeCell ref="W247:AA247"/>
    <mergeCell ref="AB247:AF247"/>
    <mergeCell ref="G264:G265"/>
    <mergeCell ref="AG247:AK247"/>
    <mergeCell ref="AL247:AP247"/>
    <mergeCell ref="B250:G250"/>
    <mergeCell ref="H250:L250"/>
    <mergeCell ref="M250:Q250"/>
    <mergeCell ref="R250:V250"/>
    <mergeCell ref="W250:AA250"/>
    <mergeCell ref="AB250:AF250"/>
    <mergeCell ref="AG250:AK250"/>
    <mergeCell ref="AL250:AP250"/>
    <mergeCell ref="AQ250:AU250"/>
    <mergeCell ref="B249:G249"/>
    <mergeCell ref="H249:L249"/>
    <mergeCell ref="M249:Q249"/>
    <mergeCell ref="R249:V249"/>
    <mergeCell ref="W249:AA249"/>
    <mergeCell ref="AB249:AF249"/>
    <mergeCell ref="AG249:AK249"/>
    <mergeCell ref="AL249:AP249"/>
    <mergeCell ref="AQ249:AU249"/>
    <mergeCell ref="A252:G253"/>
    <mergeCell ref="H252:AA252"/>
    <mergeCell ref="AB252:AU252"/>
    <mergeCell ref="AV252:AV255"/>
    <mergeCell ref="AW252:AW255"/>
    <mergeCell ref="H253:L253"/>
    <mergeCell ref="M253:Q253"/>
    <mergeCell ref="R253:V253"/>
    <mergeCell ref="W253:AA253"/>
    <mergeCell ref="AB253:AF253"/>
    <mergeCell ref="AG253:AK253"/>
    <mergeCell ref="AL253:AP253"/>
    <mergeCell ref="AQ253:AU253"/>
    <mergeCell ref="A254:A255"/>
    <mergeCell ref="B254:D255"/>
    <mergeCell ref="E254:E255"/>
    <mergeCell ref="F254:F255"/>
    <mergeCell ref="G254:G255"/>
    <mergeCell ref="A266:A267"/>
    <mergeCell ref="B266:D267"/>
    <mergeCell ref="E266:E267"/>
    <mergeCell ref="F266:F267"/>
    <mergeCell ref="G266:G267"/>
    <mergeCell ref="A256:A257"/>
    <mergeCell ref="B256:D257"/>
    <mergeCell ref="E256:E257"/>
    <mergeCell ref="F256:F257"/>
    <mergeCell ref="G256:G257"/>
    <mergeCell ref="AV256:AV257"/>
    <mergeCell ref="AW256:AW267"/>
    <mergeCell ref="A258:A259"/>
    <mergeCell ref="B258:D259"/>
    <mergeCell ref="E258:E259"/>
    <mergeCell ref="F258:F259"/>
    <mergeCell ref="G258:G259"/>
    <mergeCell ref="AV258:AV267"/>
    <mergeCell ref="A260:A261"/>
    <mergeCell ref="B260:D261"/>
    <mergeCell ref="E260:E261"/>
    <mergeCell ref="F260:F261"/>
    <mergeCell ref="G260:G261"/>
    <mergeCell ref="A262:A263"/>
    <mergeCell ref="B262:D263"/>
    <mergeCell ref="E262:E263"/>
    <mergeCell ref="F262:F263"/>
    <mergeCell ref="G262:G263"/>
    <mergeCell ref="A264:A265"/>
    <mergeCell ref="B264:D265"/>
    <mergeCell ref="E264:E265"/>
    <mergeCell ref="F264:F265"/>
    <mergeCell ref="AQ269:AU269"/>
    <mergeCell ref="B270:G270"/>
    <mergeCell ref="H270:L270"/>
    <mergeCell ref="M270:Q270"/>
    <mergeCell ref="R270:V270"/>
    <mergeCell ref="W270:AA270"/>
    <mergeCell ref="AB270:AF270"/>
    <mergeCell ref="AG270:AK270"/>
    <mergeCell ref="AL270:AP270"/>
    <mergeCell ref="AQ270:AU270"/>
    <mergeCell ref="B268:D268"/>
    <mergeCell ref="B269:G269"/>
    <mergeCell ref="H269:L269"/>
    <mergeCell ref="M269:Q269"/>
    <mergeCell ref="R269:V269"/>
    <mergeCell ref="W269:AA269"/>
    <mergeCell ref="AB269:AF269"/>
    <mergeCell ref="AG269:AK269"/>
    <mergeCell ref="AL269:AP269"/>
    <mergeCell ref="B272:G272"/>
    <mergeCell ref="H272:L272"/>
    <mergeCell ref="M272:Q272"/>
    <mergeCell ref="R272:V272"/>
    <mergeCell ref="W272:AA272"/>
    <mergeCell ref="AB272:AF272"/>
    <mergeCell ref="AG272:AK272"/>
    <mergeCell ref="AL272:AP272"/>
    <mergeCell ref="AQ272:AU272"/>
    <mergeCell ref="B271:G271"/>
    <mergeCell ref="H271:L271"/>
    <mergeCell ref="M271:Q271"/>
    <mergeCell ref="R271:V271"/>
    <mergeCell ref="W271:AA271"/>
    <mergeCell ref="AB271:AF271"/>
    <mergeCell ref="AG271:AK271"/>
    <mergeCell ref="AL271:AP271"/>
    <mergeCell ref="AQ271:AU271"/>
    <mergeCell ref="B284:D285"/>
    <mergeCell ref="E284:E285"/>
    <mergeCell ref="F284:F285"/>
    <mergeCell ref="G284:G285"/>
    <mergeCell ref="AW284:AW285"/>
    <mergeCell ref="A274:G275"/>
    <mergeCell ref="H274:AA274"/>
    <mergeCell ref="AB274:AU274"/>
    <mergeCell ref="AV274:AV277"/>
    <mergeCell ref="AW274:AW277"/>
    <mergeCell ref="H275:L275"/>
    <mergeCell ref="M275:Q275"/>
    <mergeCell ref="R275:V275"/>
    <mergeCell ref="W275:AA275"/>
    <mergeCell ref="AB275:AF275"/>
    <mergeCell ref="AG275:AK275"/>
    <mergeCell ref="AL275:AP275"/>
    <mergeCell ref="AQ275:AU275"/>
    <mergeCell ref="A276:A277"/>
    <mergeCell ref="B276:D277"/>
    <mergeCell ref="E276:E277"/>
    <mergeCell ref="F276:F277"/>
    <mergeCell ref="G276:G277"/>
    <mergeCell ref="A286:A287"/>
    <mergeCell ref="B286:D287"/>
    <mergeCell ref="E286:E287"/>
    <mergeCell ref="F286:F287"/>
    <mergeCell ref="G286:G287"/>
    <mergeCell ref="AW286:AW287"/>
    <mergeCell ref="A288:A289"/>
    <mergeCell ref="B288:D289"/>
    <mergeCell ref="E288:E289"/>
    <mergeCell ref="F288:F289"/>
    <mergeCell ref="G288:G289"/>
    <mergeCell ref="AV288:AV289"/>
    <mergeCell ref="AW288:AW289"/>
    <mergeCell ref="A278:A279"/>
    <mergeCell ref="B278:D279"/>
    <mergeCell ref="E278:E279"/>
    <mergeCell ref="F278:F279"/>
    <mergeCell ref="G278:G279"/>
    <mergeCell ref="AV278:AV287"/>
    <mergeCell ref="AW278:AW281"/>
    <mergeCell ref="A280:A281"/>
    <mergeCell ref="B280:D281"/>
    <mergeCell ref="E280:E281"/>
    <mergeCell ref="F280:F281"/>
    <mergeCell ref="G280:G281"/>
    <mergeCell ref="A282:A283"/>
    <mergeCell ref="B282:D283"/>
    <mergeCell ref="E282:E283"/>
    <mergeCell ref="F282:F283"/>
    <mergeCell ref="G282:G283"/>
    <mergeCell ref="AW282:AW283"/>
    <mergeCell ref="A284:A285"/>
    <mergeCell ref="B294:G294"/>
    <mergeCell ref="H294:L294"/>
    <mergeCell ref="M294:Q294"/>
    <mergeCell ref="R294:V294"/>
    <mergeCell ref="W294:AA294"/>
    <mergeCell ref="AB294:AF294"/>
    <mergeCell ref="AG294:AK294"/>
    <mergeCell ref="AL294:AP294"/>
    <mergeCell ref="AQ294:AU294"/>
    <mergeCell ref="A290:A291"/>
    <mergeCell ref="B290:D291"/>
    <mergeCell ref="E290:E291"/>
    <mergeCell ref="F290:F291"/>
    <mergeCell ref="G290:G291"/>
    <mergeCell ref="AV290:AV291"/>
    <mergeCell ref="AW290:AW291"/>
    <mergeCell ref="B292:D292"/>
    <mergeCell ref="B293:G293"/>
    <mergeCell ref="H293:L293"/>
    <mergeCell ref="M293:Q293"/>
    <mergeCell ref="R293:V293"/>
    <mergeCell ref="W293:AA293"/>
    <mergeCell ref="AB293:AF293"/>
    <mergeCell ref="AG293:AK293"/>
    <mergeCell ref="AL293:AP293"/>
    <mergeCell ref="AQ293:AU293"/>
    <mergeCell ref="B296:G296"/>
    <mergeCell ref="H296:L296"/>
    <mergeCell ref="M296:Q296"/>
    <mergeCell ref="R296:V296"/>
    <mergeCell ref="W296:AA296"/>
    <mergeCell ref="AB296:AF296"/>
    <mergeCell ref="AG296:AK296"/>
    <mergeCell ref="AL296:AP296"/>
    <mergeCell ref="AQ296:AU296"/>
    <mergeCell ref="B295:G295"/>
    <mergeCell ref="H295:L295"/>
    <mergeCell ref="M295:Q295"/>
    <mergeCell ref="R295:V295"/>
    <mergeCell ref="W295:AA295"/>
    <mergeCell ref="AB295:AF295"/>
    <mergeCell ref="AG295:AK295"/>
    <mergeCell ref="AL295:AP295"/>
    <mergeCell ref="AQ295:AU295"/>
    <mergeCell ref="A298:G299"/>
    <mergeCell ref="H298:AA298"/>
    <mergeCell ref="AB298:AU298"/>
    <mergeCell ref="AV298:AV301"/>
    <mergeCell ref="AW298:AW301"/>
    <mergeCell ref="H299:L299"/>
    <mergeCell ref="M299:Q299"/>
    <mergeCell ref="R299:V299"/>
    <mergeCell ref="W299:AA299"/>
    <mergeCell ref="AB299:AF299"/>
    <mergeCell ref="AG299:AK299"/>
    <mergeCell ref="AL299:AP299"/>
    <mergeCell ref="AQ299:AU299"/>
    <mergeCell ref="A300:A301"/>
    <mergeCell ref="B300:D301"/>
    <mergeCell ref="E300:E301"/>
    <mergeCell ref="F300:F301"/>
    <mergeCell ref="G300:G301"/>
    <mergeCell ref="AV302:AV317"/>
    <mergeCell ref="AW302:AW317"/>
    <mergeCell ref="A304:A305"/>
    <mergeCell ref="B304:D305"/>
    <mergeCell ref="E304:E305"/>
    <mergeCell ref="F304:F305"/>
    <mergeCell ref="G304:G305"/>
    <mergeCell ref="A306:A307"/>
    <mergeCell ref="B306:D307"/>
    <mergeCell ref="E306:E307"/>
    <mergeCell ref="F306:F307"/>
    <mergeCell ref="G306:G307"/>
    <mergeCell ref="A308:A309"/>
    <mergeCell ref="B308:D309"/>
    <mergeCell ref="E308:E309"/>
    <mergeCell ref="F308:F309"/>
    <mergeCell ref="G308:G309"/>
    <mergeCell ref="A310:A311"/>
    <mergeCell ref="B310:D311"/>
    <mergeCell ref="E310:E311"/>
    <mergeCell ref="F310:F311"/>
    <mergeCell ref="G310:G311"/>
    <mergeCell ref="A312:A313"/>
    <mergeCell ref="B312:D313"/>
    <mergeCell ref="E312:E313"/>
    <mergeCell ref="F312:F313"/>
    <mergeCell ref="G312:G313"/>
    <mergeCell ref="A314:A315"/>
    <mergeCell ref="B314:D315"/>
    <mergeCell ref="E314:E315"/>
    <mergeCell ref="F314:F315"/>
    <mergeCell ref="G314:G315"/>
    <mergeCell ref="A302:A303"/>
    <mergeCell ref="B302:D303"/>
    <mergeCell ref="E302:E303"/>
    <mergeCell ref="F302:F303"/>
    <mergeCell ref="G302:G303"/>
    <mergeCell ref="R319:V319"/>
    <mergeCell ref="W319:AA319"/>
    <mergeCell ref="AB319:AF319"/>
    <mergeCell ref="AG319:AK319"/>
    <mergeCell ref="AL319:AP319"/>
    <mergeCell ref="AQ319:AU319"/>
    <mergeCell ref="B320:G320"/>
    <mergeCell ref="H320:L320"/>
    <mergeCell ref="M320:Q320"/>
    <mergeCell ref="R320:V320"/>
    <mergeCell ref="W320:AA320"/>
    <mergeCell ref="AB320:AF320"/>
    <mergeCell ref="AG320:AK320"/>
    <mergeCell ref="AL320:AP320"/>
    <mergeCell ref="AQ320:AU320"/>
    <mergeCell ref="A316:A317"/>
    <mergeCell ref="B316:D317"/>
    <mergeCell ref="E316:E317"/>
    <mergeCell ref="F316:F317"/>
    <mergeCell ref="G316:G317"/>
    <mergeCell ref="B318:D318"/>
    <mergeCell ref="B319:G319"/>
    <mergeCell ref="H319:L319"/>
    <mergeCell ref="M319:Q319"/>
    <mergeCell ref="B322:G322"/>
    <mergeCell ref="H322:L322"/>
    <mergeCell ref="M322:Q322"/>
    <mergeCell ref="R322:V322"/>
    <mergeCell ref="W322:AA322"/>
    <mergeCell ref="AB322:AF322"/>
    <mergeCell ref="AG322:AK322"/>
    <mergeCell ref="AL322:AP322"/>
    <mergeCell ref="AQ322:AU322"/>
    <mergeCell ref="B321:G321"/>
    <mergeCell ref="H321:L321"/>
    <mergeCell ref="M321:Q321"/>
    <mergeCell ref="R321:V321"/>
    <mergeCell ref="W321:AA321"/>
    <mergeCell ref="AB321:AF321"/>
    <mergeCell ref="AG321:AK321"/>
    <mergeCell ref="AL321:AP321"/>
    <mergeCell ref="AQ321:AU321"/>
    <mergeCell ref="A324:G325"/>
    <mergeCell ref="H324:AA324"/>
    <mergeCell ref="AB324:AU324"/>
    <mergeCell ref="AV324:AV327"/>
    <mergeCell ref="AW324:AW327"/>
    <mergeCell ref="H325:L325"/>
    <mergeCell ref="M325:Q325"/>
    <mergeCell ref="R325:V325"/>
    <mergeCell ref="W325:AA325"/>
    <mergeCell ref="AB325:AF325"/>
    <mergeCell ref="AG325:AK325"/>
    <mergeCell ref="AL325:AP325"/>
    <mergeCell ref="AQ325:AU325"/>
    <mergeCell ref="A326:A327"/>
    <mergeCell ref="B326:D327"/>
    <mergeCell ref="E326:E327"/>
    <mergeCell ref="F326:F327"/>
    <mergeCell ref="G326:G327"/>
    <mergeCell ref="A332:A333"/>
    <mergeCell ref="B332:D333"/>
    <mergeCell ref="E332:E333"/>
    <mergeCell ref="F332:F333"/>
    <mergeCell ref="G332:G333"/>
    <mergeCell ref="AV332:AV333"/>
    <mergeCell ref="AW332:AW333"/>
    <mergeCell ref="A334:A335"/>
    <mergeCell ref="B334:D335"/>
    <mergeCell ref="E334:E335"/>
    <mergeCell ref="F334:F335"/>
    <mergeCell ref="G334:G335"/>
    <mergeCell ref="AV334:AV335"/>
    <mergeCell ref="AW334:AW335"/>
    <mergeCell ref="A328:A329"/>
    <mergeCell ref="B328:D329"/>
    <mergeCell ref="E328:E329"/>
    <mergeCell ref="F328:F329"/>
    <mergeCell ref="G328:G329"/>
    <mergeCell ref="AV328:AV329"/>
    <mergeCell ref="AW328:AW329"/>
    <mergeCell ref="A330:A331"/>
    <mergeCell ref="B330:D331"/>
    <mergeCell ref="E330:E331"/>
    <mergeCell ref="F330:F331"/>
    <mergeCell ref="G330:G331"/>
    <mergeCell ref="AV330:AV331"/>
    <mergeCell ref="AW330:AW331"/>
    <mergeCell ref="B340:G340"/>
    <mergeCell ref="H340:L340"/>
    <mergeCell ref="M340:Q340"/>
    <mergeCell ref="R340:V340"/>
    <mergeCell ref="W340:AA340"/>
    <mergeCell ref="AB340:AF340"/>
    <mergeCell ref="AG340:AK340"/>
    <mergeCell ref="AL340:AP340"/>
    <mergeCell ref="AQ340:AU340"/>
    <mergeCell ref="A336:A337"/>
    <mergeCell ref="B336:D337"/>
    <mergeCell ref="E336:E337"/>
    <mergeCell ref="F336:F337"/>
    <mergeCell ref="G336:G337"/>
    <mergeCell ref="AV336:AV337"/>
    <mergeCell ref="AW336:AW337"/>
    <mergeCell ref="B338:D338"/>
    <mergeCell ref="B339:G339"/>
    <mergeCell ref="H339:L339"/>
    <mergeCell ref="M339:Q339"/>
    <mergeCell ref="R339:V339"/>
    <mergeCell ref="W339:AA339"/>
    <mergeCell ref="AB339:AF339"/>
    <mergeCell ref="AG339:AK339"/>
    <mergeCell ref="AL339:AP339"/>
    <mergeCell ref="AQ339:AU339"/>
    <mergeCell ref="B342:G342"/>
    <mergeCell ref="H342:L342"/>
    <mergeCell ref="M342:Q342"/>
    <mergeCell ref="R342:V342"/>
    <mergeCell ref="W342:AA342"/>
    <mergeCell ref="AB342:AF342"/>
    <mergeCell ref="AG342:AK342"/>
    <mergeCell ref="AL342:AP342"/>
    <mergeCell ref="AQ342:AU342"/>
    <mergeCell ref="B341:G341"/>
    <mergeCell ref="H341:L341"/>
    <mergeCell ref="M341:Q341"/>
    <mergeCell ref="R341:V341"/>
    <mergeCell ref="W341:AA341"/>
    <mergeCell ref="AB341:AF341"/>
    <mergeCell ref="AG341:AK341"/>
    <mergeCell ref="AL341:AP341"/>
    <mergeCell ref="AQ341:AU341"/>
    <mergeCell ref="A344:G345"/>
    <mergeCell ref="H344:AA344"/>
    <mergeCell ref="AB344:AU344"/>
    <mergeCell ref="AV344:AV347"/>
    <mergeCell ref="AW344:AW347"/>
    <mergeCell ref="H345:L345"/>
    <mergeCell ref="M345:Q345"/>
    <mergeCell ref="R345:V345"/>
    <mergeCell ref="W345:AA345"/>
    <mergeCell ref="AB345:AF345"/>
    <mergeCell ref="AG345:AK345"/>
    <mergeCell ref="AL345:AP345"/>
    <mergeCell ref="AQ345:AU345"/>
    <mergeCell ref="A346:A347"/>
    <mergeCell ref="B346:D347"/>
    <mergeCell ref="E346:E347"/>
    <mergeCell ref="F346:F347"/>
    <mergeCell ref="G346:G347"/>
    <mergeCell ref="A348:A349"/>
    <mergeCell ref="B348:D349"/>
    <mergeCell ref="E348:E349"/>
    <mergeCell ref="F348:F349"/>
    <mergeCell ref="G348:G349"/>
    <mergeCell ref="AV348:AV355"/>
    <mergeCell ref="AW348:AW355"/>
    <mergeCell ref="A350:A351"/>
    <mergeCell ref="B350:D351"/>
    <mergeCell ref="E350:E351"/>
    <mergeCell ref="F350:F351"/>
    <mergeCell ref="G350:G351"/>
    <mergeCell ref="A352:A353"/>
    <mergeCell ref="B352:D353"/>
    <mergeCell ref="E352:E353"/>
    <mergeCell ref="F352:F353"/>
    <mergeCell ref="G352:G353"/>
    <mergeCell ref="A354:A355"/>
    <mergeCell ref="B354:D355"/>
    <mergeCell ref="E354:E355"/>
    <mergeCell ref="F354:F355"/>
    <mergeCell ref="G354:G355"/>
    <mergeCell ref="AQ357:AU357"/>
    <mergeCell ref="B358:G358"/>
    <mergeCell ref="H358:L358"/>
    <mergeCell ref="M358:Q358"/>
    <mergeCell ref="R358:V358"/>
    <mergeCell ref="W358:AA358"/>
    <mergeCell ref="AB358:AF358"/>
    <mergeCell ref="AG358:AK358"/>
    <mergeCell ref="AL358:AP358"/>
    <mergeCell ref="AQ358:AU358"/>
    <mergeCell ref="B356:D356"/>
    <mergeCell ref="B357:G357"/>
    <mergeCell ref="H357:L357"/>
    <mergeCell ref="M357:Q357"/>
    <mergeCell ref="R357:V357"/>
    <mergeCell ref="W357:AA357"/>
    <mergeCell ref="AB357:AF357"/>
    <mergeCell ref="AG357:AK357"/>
    <mergeCell ref="AL357:AP357"/>
    <mergeCell ref="B360:G360"/>
    <mergeCell ref="H360:L360"/>
    <mergeCell ref="M360:Q360"/>
    <mergeCell ref="R360:V360"/>
    <mergeCell ref="W360:AA360"/>
    <mergeCell ref="AB360:AF360"/>
    <mergeCell ref="AG360:AK360"/>
    <mergeCell ref="AL360:AP360"/>
    <mergeCell ref="AQ360:AU360"/>
    <mergeCell ref="B359:G359"/>
    <mergeCell ref="H359:L359"/>
    <mergeCell ref="M359:Q359"/>
    <mergeCell ref="R359:V359"/>
    <mergeCell ref="W359:AA359"/>
    <mergeCell ref="AB359:AF359"/>
    <mergeCell ref="AG359:AK359"/>
    <mergeCell ref="AL359:AP359"/>
    <mergeCell ref="AQ359:AU359"/>
    <mergeCell ref="A362:G363"/>
    <mergeCell ref="H362:AA362"/>
    <mergeCell ref="AB362:AU362"/>
    <mergeCell ref="AV362:AV365"/>
    <mergeCell ref="AW362:AW365"/>
    <mergeCell ref="H363:L363"/>
    <mergeCell ref="M363:Q363"/>
    <mergeCell ref="R363:V363"/>
    <mergeCell ref="W363:AA363"/>
    <mergeCell ref="AB363:AF363"/>
    <mergeCell ref="AG363:AK363"/>
    <mergeCell ref="AL363:AP363"/>
    <mergeCell ref="AQ363:AU363"/>
    <mergeCell ref="A364:A365"/>
    <mergeCell ref="B364:D365"/>
    <mergeCell ref="E364:E365"/>
    <mergeCell ref="F364:F365"/>
    <mergeCell ref="G364:G365"/>
    <mergeCell ref="A366:A367"/>
    <mergeCell ref="B366:D367"/>
    <mergeCell ref="E366:E367"/>
    <mergeCell ref="F366:F367"/>
    <mergeCell ref="G366:G367"/>
    <mergeCell ref="AV366:AV373"/>
    <mergeCell ref="AW366:AW373"/>
    <mergeCell ref="A368:A369"/>
    <mergeCell ref="B368:D369"/>
    <mergeCell ref="E368:E369"/>
    <mergeCell ref="F368:F369"/>
    <mergeCell ref="G368:G369"/>
    <mergeCell ref="A370:A371"/>
    <mergeCell ref="B370:D371"/>
    <mergeCell ref="E370:E371"/>
    <mergeCell ref="F370:F371"/>
    <mergeCell ref="G370:G371"/>
    <mergeCell ref="A372:A373"/>
    <mergeCell ref="B372:D373"/>
    <mergeCell ref="E372:E373"/>
    <mergeCell ref="F372:F373"/>
    <mergeCell ref="G372:G373"/>
    <mergeCell ref="AQ375:AU375"/>
    <mergeCell ref="B376:G376"/>
    <mergeCell ref="H376:L376"/>
    <mergeCell ref="M376:Q376"/>
    <mergeCell ref="R376:V376"/>
    <mergeCell ref="W376:AA376"/>
    <mergeCell ref="AB376:AF376"/>
    <mergeCell ref="AG376:AK376"/>
    <mergeCell ref="AL376:AP376"/>
    <mergeCell ref="AQ376:AU376"/>
    <mergeCell ref="B374:D374"/>
    <mergeCell ref="B375:G375"/>
    <mergeCell ref="H375:L375"/>
    <mergeCell ref="M375:Q375"/>
    <mergeCell ref="R375:V375"/>
    <mergeCell ref="W375:AA375"/>
    <mergeCell ref="AB375:AF375"/>
    <mergeCell ref="AG375:AK375"/>
    <mergeCell ref="AL375:AP375"/>
    <mergeCell ref="B378:G378"/>
    <mergeCell ref="H378:L378"/>
    <mergeCell ref="M378:Q378"/>
    <mergeCell ref="R378:V378"/>
    <mergeCell ref="W378:AA378"/>
    <mergeCell ref="AB378:AF378"/>
    <mergeCell ref="AG378:AK378"/>
    <mergeCell ref="AL378:AP378"/>
    <mergeCell ref="AQ378:AU378"/>
    <mergeCell ref="B377:G377"/>
    <mergeCell ref="H377:L377"/>
    <mergeCell ref="M377:Q377"/>
    <mergeCell ref="R377:V377"/>
    <mergeCell ref="W377:AA377"/>
    <mergeCell ref="AB377:AF377"/>
    <mergeCell ref="AG377:AK377"/>
    <mergeCell ref="AL377:AP377"/>
    <mergeCell ref="AQ377:AU377"/>
    <mergeCell ref="AV380:AV383"/>
    <mergeCell ref="AW380:AW383"/>
    <mergeCell ref="H381:L381"/>
    <mergeCell ref="M381:Q381"/>
    <mergeCell ref="R381:V381"/>
    <mergeCell ref="W381:AA381"/>
    <mergeCell ref="AB381:AF381"/>
    <mergeCell ref="AG381:AK381"/>
    <mergeCell ref="AL381:AP381"/>
    <mergeCell ref="AQ381:AU381"/>
    <mergeCell ref="A382:A383"/>
    <mergeCell ref="B382:D383"/>
    <mergeCell ref="E382:E383"/>
    <mergeCell ref="F382:F383"/>
    <mergeCell ref="G382:G383"/>
    <mergeCell ref="A394:A395"/>
    <mergeCell ref="B394:D395"/>
    <mergeCell ref="E394:E395"/>
    <mergeCell ref="F394:F395"/>
    <mergeCell ref="G394:G395"/>
    <mergeCell ref="G392:G393"/>
    <mergeCell ref="A380:G381"/>
    <mergeCell ref="H380:AA380"/>
    <mergeCell ref="AB380:AU380"/>
    <mergeCell ref="B396:D396"/>
    <mergeCell ref="A384:A385"/>
    <mergeCell ref="B384:D385"/>
    <mergeCell ref="E384:E385"/>
    <mergeCell ref="F384:F385"/>
    <mergeCell ref="G384:G385"/>
    <mergeCell ref="AV384:AV395"/>
    <mergeCell ref="AW384:AW395"/>
    <mergeCell ref="A386:A387"/>
    <mergeCell ref="B386:D387"/>
    <mergeCell ref="E386:E387"/>
    <mergeCell ref="F386:F387"/>
    <mergeCell ref="G386:G387"/>
    <mergeCell ref="A388:A389"/>
    <mergeCell ref="B388:D389"/>
    <mergeCell ref="E388:E389"/>
    <mergeCell ref="F388:F389"/>
    <mergeCell ref="G388:G389"/>
    <mergeCell ref="A390:A391"/>
    <mergeCell ref="B390:D391"/>
    <mergeCell ref="E390:E391"/>
    <mergeCell ref="F390:F391"/>
    <mergeCell ref="G390:G391"/>
    <mergeCell ref="A392:A393"/>
    <mergeCell ref="B392:D393"/>
    <mergeCell ref="E392:E393"/>
    <mergeCell ref="F392:F393"/>
    <mergeCell ref="B398:G398"/>
    <mergeCell ref="H398:L398"/>
    <mergeCell ref="M398:Q398"/>
    <mergeCell ref="R398:V398"/>
    <mergeCell ref="W398:AA398"/>
    <mergeCell ref="AB398:AF398"/>
    <mergeCell ref="AG398:AK398"/>
    <mergeCell ref="AL398:AP398"/>
    <mergeCell ref="AQ398:AU398"/>
    <mergeCell ref="B397:G397"/>
    <mergeCell ref="H397:L397"/>
    <mergeCell ref="M397:Q397"/>
    <mergeCell ref="R397:V397"/>
    <mergeCell ref="W397:AA397"/>
    <mergeCell ref="AB397:AF397"/>
    <mergeCell ref="AG397:AK397"/>
    <mergeCell ref="AL397:AP397"/>
    <mergeCell ref="AQ397:AU397"/>
    <mergeCell ref="B400:G400"/>
    <mergeCell ref="H400:L400"/>
    <mergeCell ref="M400:Q400"/>
    <mergeCell ref="R400:V400"/>
    <mergeCell ref="W400:AA400"/>
    <mergeCell ref="AB400:AF400"/>
    <mergeCell ref="AG400:AK400"/>
    <mergeCell ref="AL400:AP400"/>
    <mergeCell ref="AQ400:AU400"/>
    <mergeCell ref="B399:G399"/>
    <mergeCell ref="H399:L399"/>
    <mergeCell ref="M399:Q399"/>
    <mergeCell ref="R399:V399"/>
    <mergeCell ref="W399:AA399"/>
    <mergeCell ref="AB399:AF399"/>
    <mergeCell ref="AG399:AK399"/>
    <mergeCell ref="AL399:AP399"/>
    <mergeCell ref="AQ399:AU399"/>
    <mergeCell ref="A402:G403"/>
    <mergeCell ref="H402:AA402"/>
    <mergeCell ref="AB402:AU402"/>
    <mergeCell ref="AV402:AV405"/>
    <mergeCell ref="AW402:AW405"/>
    <mergeCell ref="H403:L403"/>
    <mergeCell ref="M403:Q403"/>
    <mergeCell ref="R403:V403"/>
    <mergeCell ref="W403:AA403"/>
    <mergeCell ref="AB403:AF403"/>
    <mergeCell ref="AG403:AK403"/>
    <mergeCell ref="AL403:AP403"/>
    <mergeCell ref="AQ403:AU403"/>
    <mergeCell ref="A404:A405"/>
    <mergeCell ref="B404:D405"/>
    <mergeCell ref="E404:E405"/>
    <mergeCell ref="F404:F405"/>
    <mergeCell ref="G404:G405"/>
    <mergeCell ref="A406:A407"/>
    <mergeCell ref="B406:D407"/>
    <mergeCell ref="E406:E407"/>
    <mergeCell ref="F406:F407"/>
    <mergeCell ref="G406:G407"/>
    <mergeCell ref="AV406:AV415"/>
    <mergeCell ref="AW406:AW415"/>
    <mergeCell ref="A408:A409"/>
    <mergeCell ref="B408:D409"/>
    <mergeCell ref="E408:E409"/>
    <mergeCell ref="F408:F409"/>
    <mergeCell ref="G408:G409"/>
    <mergeCell ref="A410:A411"/>
    <mergeCell ref="B410:D411"/>
    <mergeCell ref="E410:E411"/>
    <mergeCell ref="F410:F411"/>
    <mergeCell ref="G410:G411"/>
    <mergeCell ref="A412:A413"/>
    <mergeCell ref="B412:D413"/>
    <mergeCell ref="E412:E413"/>
    <mergeCell ref="F412:F413"/>
    <mergeCell ref="G412:G413"/>
    <mergeCell ref="A414:A415"/>
    <mergeCell ref="B414:D415"/>
    <mergeCell ref="AB417:AF417"/>
    <mergeCell ref="AG417:AK417"/>
    <mergeCell ref="AL417:AP417"/>
    <mergeCell ref="AQ417:AU417"/>
    <mergeCell ref="B418:G418"/>
    <mergeCell ref="H418:L418"/>
    <mergeCell ref="M418:Q418"/>
    <mergeCell ref="R418:V418"/>
    <mergeCell ref="W418:AA418"/>
    <mergeCell ref="AB418:AF418"/>
    <mergeCell ref="AG418:AK418"/>
    <mergeCell ref="AL418:AP418"/>
    <mergeCell ref="AQ418:AU418"/>
    <mergeCell ref="E414:E415"/>
    <mergeCell ref="F414:F415"/>
    <mergeCell ref="G414:G415"/>
    <mergeCell ref="B416:D416"/>
    <mergeCell ref="B417:G417"/>
    <mergeCell ref="H417:L417"/>
    <mergeCell ref="M417:Q417"/>
    <mergeCell ref="R417:V417"/>
    <mergeCell ref="W417:AA417"/>
    <mergeCell ref="B420:G420"/>
    <mergeCell ref="H420:L420"/>
    <mergeCell ref="M420:Q420"/>
    <mergeCell ref="R420:V420"/>
    <mergeCell ref="W420:AA420"/>
    <mergeCell ref="AB420:AF420"/>
    <mergeCell ref="AG420:AK420"/>
    <mergeCell ref="AL420:AP420"/>
    <mergeCell ref="AQ420:AU420"/>
    <mergeCell ref="B419:G419"/>
    <mergeCell ref="H419:L419"/>
    <mergeCell ref="M419:Q419"/>
    <mergeCell ref="R419:V419"/>
    <mergeCell ref="W419:AA419"/>
    <mergeCell ref="AB419:AF419"/>
    <mergeCell ref="AG419:AK419"/>
    <mergeCell ref="AL419:AP419"/>
    <mergeCell ref="AQ419:AU419"/>
    <mergeCell ref="A422:G423"/>
    <mergeCell ref="H422:AA422"/>
    <mergeCell ref="AB422:AU422"/>
    <mergeCell ref="AV422:AV425"/>
    <mergeCell ref="AW422:AW425"/>
    <mergeCell ref="H423:L423"/>
    <mergeCell ref="M423:Q423"/>
    <mergeCell ref="R423:V423"/>
    <mergeCell ref="W423:AA423"/>
    <mergeCell ref="AB423:AF423"/>
    <mergeCell ref="AG423:AK423"/>
    <mergeCell ref="AL423:AP423"/>
    <mergeCell ref="AQ423:AU423"/>
    <mergeCell ref="A424:A425"/>
    <mergeCell ref="B424:D425"/>
    <mergeCell ref="E424:E425"/>
    <mergeCell ref="F424:F425"/>
    <mergeCell ref="G424:G425"/>
    <mergeCell ref="A430:A431"/>
    <mergeCell ref="B430:D431"/>
    <mergeCell ref="E430:E431"/>
    <mergeCell ref="F430:F431"/>
    <mergeCell ref="G430:G431"/>
    <mergeCell ref="AV430:AV431"/>
    <mergeCell ref="AW430:AW431"/>
    <mergeCell ref="A432:A433"/>
    <mergeCell ref="B432:D433"/>
    <mergeCell ref="E432:E433"/>
    <mergeCell ref="F432:F433"/>
    <mergeCell ref="G432:G433"/>
    <mergeCell ref="AV432:AV433"/>
    <mergeCell ref="AW432:AW433"/>
    <mergeCell ref="A426:A427"/>
    <mergeCell ref="B426:D427"/>
    <mergeCell ref="E426:E427"/>
    <mergeCell ref="F426:F427"/>
    <mergeCell ref="G426:G427"/>
    <mergeCell ref="AV426:AV427"/>
    <mergeCell ref="AW426:AW427"/>
    <mergeCell ref="A428:A429"/>
    <mergeCell ref="B428:D429"/>
    <mergeCell ref="E428:E429"/>
    <mergeCell ref="F428:F429"/>
    <mergeCell ref="G428:G429"/>
    <mergeCell ref="AV428:AV429"/>
    <mergeCell ref="AW428:AW429"/>
    <mergeCell ref="A438:A439"/>
    <mergeCell ref="B438:D439"/>
    <mergeCell ref="E438:E439"/>
    <mergeCell ref="F438:F439"/>
    <mergeCell ref="G438:G439"/>
    <mergeCell ref="AV438:AV439"/>
    <mergeCell ref="AW438:AW439"/>
    <mergeCell ref="A440:A441"/>
    <mergeCell ref="B440:D441"/>
    <mergeCell ref="E440:E441"/>
    <mergeCell ref="F440:F441"/>
    <mergeCell ref="G440:G441"/>
    <mergeCell ref="AV440:AV441"/>
    <mergeCell ref="AW440:AW441"/>
    <mergeCell ref="A434:A435"/>
    <mergeCell ref="B434:D435"/>
    <mergeCell ref="E434:E435"/>
    <mergeCell ref="F434:F435"/>
    <mergeCell ref="G434:G435"/>
    <mergeCell ref="AV434:AV435"/>
    <mergeCell ref="AW434:AW435"/>
    <mergeCell ref="A436:A437"/>
    <mergeCell ref="B436:D437"/>
    <mergeCell ref="E436:E437"/>
    <mergeCell ref="F436:F437"/>
    <mergeCell ref="G436:G437"/>
    <mergeCell ref="AV436:AV437"/>
    <mergeCell ref="AW436:AW437"/>
    <mergeCell ref="B446:G446"/>
    <mergeCell ref="H446:L446"/>
    <mergeCell ref="M446:Q446"/>
    <mergeCell ref="R446:V446"/>
    <mergeCell ref="W446:AA446"/>
    <mergeCell ref="AB446:AF446"/>
    <mergeCell ref="AG446:AK446"/>
    <mergeCell ref="AL446:AP446"/>
    <mergeCell ref="AQ446:AU446"/>
    <mergeCell ref="A442:A443"/>
    <mergeCell ref="B442:D443"/>
    <mergeCell ref="E442:E443"/>
    <mergeCell ref="F442:F443"/>
    <mergeCell ref="G442:G443"/>
    <mergeCell ref="AV442:AV443"/>
    <mergeCell ref="AW442:AW443"/>
    <mergeCell ref="B444:D444"/>
    <mergeCell ref="B445:G445"/>
    <mergeCell ref="H445:L445"/>
    <mergeCell ref="M445:Q445"/>
    <mergeCell ref="R445:V445"/>
    <mergeCell ref="W445:AA445"/>
    <mergeCell ref="AB445:AF445"/>
    <mergeCell ref="AG445:AK445"/>
    <mergeCell ref="AL445:AP445"/>
    <mergeCell ref="AQ445:AU445"/>
    <mergeCell ref="B448:G448"/>
    <mergeCell ref="H448:L448"/>
    <mergeCell ref="M448:Q448"/>
    <mergeCell ref="R448:V448"/>
    <mergeCell ref="W448:AA448"/>
    <mergeCell ref="AB448:AF448"/>
    <mergeCell ref="AG448:AK448"/>
    <mergeCell ref="AL448:AP448"/>
    <mergeCell ref="AQ448:AU448"/>
    <mergeCell ref="B447:G447"/>
    <mergeCell ref="H447:L447"/>
    <mergeCell ref="M447:Q447"/>
    <mergeCell ref="R447:V447"/>
    <mergeCell ref="W447:AA447"/>
    <mergeCell ref="AB447:AF447"/>
    <mergeCell ref="AG447:AK447"/>
    <mergeCell ref="AL447:AP447"/>
    <mergeCell ref="AQ447:AU44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8">
    <tabColor theme="3" tint="0.59999389629810485"/>
  </sheetPr>
  <dimension ref="A2:E24"/>
  <sheetViews>
    <sheetView view="pageBreakPreview" topLeftCell="A8" zoomScaleNormal="90" zoomScaleSheetLayoutView="100" workbookViewId="0">
      <selection activeCell="A22" sqref="A22:A24"/>
    </sheetView>
  </sheetViews>
  <sheetFormatPr baseColWidth="10" defaultColWidth="11.42578125" defaultRowHeight="12.75" x14ac:dyDescent="0.2"/>
  <cols>
    <col min="1" max="1" width="32.42578125" style="1" customWidth="1"/>
    <col min="2" max="2" width="55.85546875" style="1" customWidth="1"/>
    <col min="3" max="3" width="18.85546875" style="1" bestFit="1" customWidth="1"/>
    <col min="4" max="4" width="11.5703125" style="77" customWidth="1"/>
    <col min="5" max="5" width="22.5703125" style="1" customWidth="1"/>
    <col min="6" max="16384" width="11.42578125" style="1"/>
  </cols>
  <sheetData>
    <row r="2" spans="1:5" x14ac:dyDescent="0.2">
      <c r="A2" s="10" t="s">
        <v>490</v>
      </c>
    </row>
    <row r="3" spans="1:5" x14ac:dyDescent="0.2">
      <c r="A3" s="1209" t="s">
        <v>136</v>
      </c>
      <c r="B3" s="1209"/>
      <c r="C3" s="1209"/>
      <c r="D3" s="1209"/>
      <c r="E3" s="1209"/>
    </row>
    <row r="4" spans="1:5" x14ac:dyDescent="0.2">
      <c r="A4" s="1212" t="s">
        <v>137</v>
      </c>
      <c r="B4" s="1212" t="s">
        <v>138</v>
      </c>
      <c r="C4" s="1212" t="s">
        <v>42</v>
      </c>
      <c r="D4" s="1212" t="s">
        <v>173</v>
      </c>
      <c r="E4" s="1212"/>
    </row>
    <row r="5" spans="1:5" x14ac:dyDescent="0.2">
      <c r="A5" s="1212"/>
      <c r="B5" s="1212"/>
      <c r="C5" s="1212" t="s">
        <v>42</v>
      </c>
      <c r="D5" s="70" t="s">
        <v>150</v>
      </c>
      <c r="E5" s="70" t="s">
        <v>176</v>
      </c>
    </row>
    <row r="6" spans="1:5" ht="25.5" x14ac:dyDescent="0.2">
      <c r="A6" s="1213" t="s">
        <v>144</v>
      </c>
      <c r="B6" s="75" t="s">
        <v>545</v>
      </c>
      <c r="C6" s="49"/>
      <c r="D6" s="76"/>
      <c r="E6" s="71"/>
    </row>
    <row r="7" spans="1:5" ht="25.5" x14ac:dyDescent="0.2">
      <c r="A7" s="1213"/>
      <c r="B7" s="75" t="s">
        <v>546</v>
      </c>
      <c r="C7" s="49" t="s">
        <v>547</v>
      </c>
      <c r="D7" s="76">
        <v>3200</v>
      </c>
      <c r="E7" s="72">
        <v>135000</v>
      </c>
    </row>
    <row r="8" spans="1:5" ht="25.5" x14ac:dyDescent="0.2">
      <c r="A8" s="1213"/>
      <c r="B8" s="75" t="s">
        <v>548</v>
      </c>
      <c r="C8" s="49" t="s">
        <v>549</v>
      </c>
      <c r="D8" s="73">
        <v>10</v>
      </c>
      <c r="E8" s="72">
        <v>85600</v>
      </c>
    </row>
    <row r="9" spans="1:5" ht="25.5" x14ac:dyDescent="0.2">
      <c r="A9" s="1213"/>
      <c r="B9" s="75" t="s">
        <v>550</v>
      </c>
      <c r="C9" s="49"/>
      <c r="D9" s="76"/>
      <c r="E9" s="72"/>
    </row>
    <row r="10" spans="1:5" ht="25.5" x14ac:dyDescent="0.2">
      <c r="A10" s="1213"/>
      <c r="B10" s="75" t="s">
        <v>551</v>
      </c>
      <c r="C10" s="49" t="s">
        <v>547</v>
      </c>
      <c r="D10" s="73">
        <v>9000</v>
      </c>
      <c r="E10" s="72">
        <v>580620</v>
      </c>
    </row>
    <row r="11" spans="1:5" ht="25.5" x14ac:dyDescent="0.2">
      <c r="A11" s="1213" t="s">
        <v>146</v>
      </c>
      <c r="B11" s="75" t="s">
        <v>545</v>
      </c>
      <c r="C11" s="49"/>
      <c r="D11" s="76"/>
      <c r="E11" s="72"/>
    </row>
    <row r="12" spans="1:5" ht="38.25" x14ac:dyDescent="0.2">
      <c r="A12" s="1213"/>
      <c r="B12" s="75" t="s">
        <v>552</v>
      </c>
      <c r="C12" s="49" t="s">
        <v>553</v>
      </c>
      <c r="D12" s="74">
        <v>3500</v>
      </c>
      <c r="E12" s="72">
        <v>356495</v>
      </c>
    </row>
    <row r="13" spans="1:5" ht="25.5" x14ac:dyDescent="0.2">
      <c r="A13" s="1213"/>
      <c r="B13" s="75" t="s">
        <v>554</v>
      </c>
      <c r="C13" s="73" t="s">
        <v>555</v>
      </c>
      <c r="D13" s="73">
        <v>10</v>
      </c>
      <c r="E13" s="72">
        <v>122800</v>
      </c>
    </row>
    <row r="14" spans="1:5" x14ac:dyDescent="0.2">
      <c r="A14" s="1213"/>
      <c r="B14" s="75" t="s">
        <v>556</v>
      </c>
      <c r="C14" s="49"/>
      <c r="D14" s="76"/>
      <c r="E14" s="72"/>
    </row>
    <row r="15" spans="1:5" ht="25.5" x14ac:dyDescent="0.2">
      <c r="A15" s="1213"/>
      <c r="B15" s="75" t="s">
        <v>557</v>
      </c>
      <c r="C15" s="73" t="s">
        <v>547</v>
      </c>
      <c r="D15" s="74">
        <v>3000</v>
      </c>
      <c r="E15" s="72">
        <v>2107560</v>
      </c>
    </row>
    <row r="16" spans="1:5" ht="25.5" x14ac:dyDescent="0.2">
      <c r="A16" s="1213"/>
      <c r="B16" s="75" t="s">
        <v>558</v>
      </c>
      <c r="C16" s="49" t="s">
        <v>547</v>
      </c>
      <c r="D16" s="74">
        <v>1450</v>
      </c>
      <c r="E16" s="72">
        <v>4971068</v>
      </c>
    </row>
    <row r="17" spans="1:5" ht="25.5" x14ac:dyDescent="0.2">
      <c r="A17" s="1213"/>
      <c r="B17" s="75" t="s">
        <v>559</v>
      </c>
      <c r="C17" s="49"/>
      <c r="D17" s="76"/>
      <c r="E17" s="72"/>
    </row>
    <row r="18" spans="1:5" ht="25.5" x14ac:dyDescent="0.2">
      <c r="A18" s="1213"/>
      <c r="B18" s="75" t="s">
        <v>560</v>
      </c>
      <c r="C18" s="49" t="s">
        <v>553</v>
      </c>
      <c r="D18" s="74">
        <v>27018</v>
      </c>
      <c r="E18" s="72">
        <v>1297676</v>
      </c>
    </row>
    <row r="19" spans="1:5" ht="25.5" x14ac:dyDescent="0.2">
      <c r="A19" s="1213"/>
      <c r="B19" s="75" t="s">
        <v>561</v>
      </c>
      <c r="C19" s="49" t="s">
        <v>553</v>
      </c>
      <c r="D19" s="74">
        <v>27272</v>
      </c>
      <c r="E19" s="72">
        <v>1309874</v>
      </c>
    </row>
    <row r="20" spans="1:5" ht="25.5" x14ac:dyDescent="0.2">
      <c r="A20" s="1210" t="s">
        <v>148</v>
      </c>
      <c r="B20" s="75" t="s">
        <v>545</v>
      </c>
      <c r="C20" s="49"/>
      <c r="D20" s="76"/>
      <c r="E20" s="72"/>
    </row>
    <row r="21" spans="1:5" ht="38.25" x14ac:dyDescent="0.2">
      <c r="A21" s="1210"/>
      <c r="B21" s="75" t="s">
        <v>562</v>
      </c>
      <c r="C21" s="74" t="s">
        <v>553</v>
      </c>
      <c r="D21" s="74">
        <v>2200</v>
      </c>
      <c r="E21" s="72">
        <v>328100</v>
      </c>
    </row>
    <row r="22" spans="1:5" x14ac:dyDescent="0.2">
      <c r="A22" s="1211" t="s">
        <v>149</v>
      </c>
      <c r="B22" s="75" t="s">
        <v>556</v>
      </c>
      <c r="C22" s="49"/>
      <c r="D22" s="76"/>
      <c r="E22" s="72"/>
    </row>
    <row r="23" spans="1:5" ht="25.5" x14ac:dyDescent="0.2">
      <c r="A23" s="1211"/>
      <c r="B23" s="75" t="s">
        <v>557</v>
      </c>
      <c r="C23" s="73" t="s">
        <v>547</v>
      </c>
      <c r="D23" s="74">
        <v>3000</v>
      </c>
      <c r="E23" s="72">
        <v>2107560</v>
      </c>
    </row>
    <row r="24" spans="1:5" ht="25.5" x14ac:dyDescent="0.2">
      <c r="A24" s="1211"/>
      <c r="B24" s="75" t="s">
        <v>558</v>
      </c>
      <c r="C24" s="49" t="s">
        <v>547</v>
      </c>
      <c r="D24" s="74">
        <v>1450</v>
      </c>
      <c r="E24" s="72">
        <v>4971068</v>
      </c>
    </row>
  </sheetData>
  <protectedRanges>
    <protectedRange algorithmName="SHA-512" hashValue="ueBqWFmKU/1h7KqqpHPK/SHWENsLN7bmBnKYCUliiE4SURCoct/0UrfgVxQwXPK+wKkzfAx31nXy5SbjxBbwlQ==" saltValue="VegdT7ygGTzRFlSU01mFXQ==" spinCount="100000" sqref="D19:D20" name="Rango2_1_1"/>
    <protectedRange algorithmName="SHA-512" hashValue="ueBqWFmKU/1h7KqqpHPK/SHWENsLN7bmBnKYCUliiE4SURCoct/0UrfgVxQwXPK+wKkzfAx31nXy5SbjxBbwlQ==" saltValue="VegdT7ygGTzRFlSU01mFXQ==" spinCount="100000" sqref="D22" name="Rango2_1_5_1"/>
  </protectedRanges>
  <mergeCells count="9">
    <mergeCell ref="A20:A21"/>
    <mergeCell ref="A22:A24"/>
    <mergeCell ref="A3:E3"/>
    <mergeCell ref="B4:B5"/>
    <mergeCell ref="A4:A5"/>
    <mergeCell ref="C4:C5"/>
    <mergeCell ref="D4:E4"/>
    <mergeCell ref="A6:A10"/>
    <mergeCell ref="A11:A19"/>
  </mergeCells>
  <printOptions horizontalCentered="1"/>
  <pageMargins left="0.51181102362204722" right="0.51181102362204722" top="0.47244094488188981" bottom="0.51181102362204722" header="0" footer="0"/>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2:BH125"/>
  <sheetViews>
    <sheetView view="pageBreakPreview" topLeftCell="J43" zoomScale="75" zoomScaleNormal="98" zoomScaleSheetLayoutView="75" workbookViewId="0">
      <selection activeCell="M11" sqref="M11"/>
    </sheetView>
  </sheetViews>
  <sheetFormatPr baseColWidth="10" defaultColWidth="11.42578125" defaultRowHeight="12.75" x14ac:dyDescent="0.2"/>
  <cols>
    <col min="1" max="1" width="14.42578125" style="1" customWidth="1"/>
    <col min="2" max="2" width="14.5703125" style="1" customWidth="1"/>
    <col min="3" max="3" width="17.85546875" style="1" customWidth="1"/>
    <col min="4" max="4" width="18.140625" style="1" customWidth="1"/>
    <col min="5" max="5" width="20.85546875" style="1" customWidth="1"/>
    <col min="6" max="6" width="25.28515625" style="1" customWidth="1"/>
    <col min="7" max="7" width="12.42578125" style="1" customWidth="1"/>
    <col min="8" max="8" width="26.140625" style="1" customWidth="1"/>
    <col min="9" max="9" width="9.42578125" style="1" customWidth="1"/>
    <col min="10" max="10" width="10.85546875" style="1" customWidth="1"/>
    <col min="11" max="11" width="10.5703125" style="1" customWidth="1"/>
    <col min="12" max="12" width="23.7109375" style="806" customWidth="1"/>
    <col min="13" max="13" width="34.7109375" style="807" customWidth="1"/>
    <col min="14" max="14" width="16.7109375" style="806" customWidth="1"/>
    <col min="15" max="15" width="13.140625" style="1" bestFit="1" customWidth="1"/>
    <col min="16" max="16" width="27" style="1" bestFit="1" customWidth="1"/>
    <col min="17" max="17" width="11.7109375" style="1" bestFit="1" customWidth="1"/>
    <col min="18" max="18" width="26" style="1" bestFit="1" customWidth="1"/>
    <col min="19" max="19" width="11.7109375" style="1" bestFit="1" customWidth="1"/>
    <col min="20" max="20" width="26" style="1" bestFit="1" customWidth="1"/>
    <col min="21" max="21" width="11.7109375" style="1" bestFit="1" customWidth="1"/>
    <col min="22" max="22" width="26" style="1" bestFit="1" customWidth="1"/>
    <col min="23" max="23" width="11.7109375" style="1" bestFit="1" customWidth="1"/>
    <col min="24" max="24" width="26" style="1" bestFit="1" customWidth="1"/>
    <col min="25" max="16384" width="11.42578125" style="1"/>
  </cols>
  <sheetData>
    <row r="2" spans="1:60" x14ac:dyDescent="0.2">
      <c r="A2" s="10" t="s">
        <v>482</v>
      </c>
    </row>
    <row r="3" spans="1:60" ht="13.5" thickBot="1" x14ac:dyDescent="0.25">
      <c r="A3" s="1025" t="s">
        <v>38</v>
      </c>
      <c r="B3" s="1025"/>
      <c r="C3" s="1025"/>
      <c r="D3" s="1025"/>
      <c r="E3" s="1025"/>
      <c r="F3" s="1025"/>
      <c r="G3" s="1025"/>
      <c r="H3" s="1025"/>
      <c r="I3" s="1025"/>
      <c r="J3" s="1025"/>
      <c r="K3" s="1025"/>
      <c r="L3" s="1025"/>
      <c r="M3" s="1025"/>
      <c r="N3" s="1025"/>
      <c r="O3" s="1025"/>
      <c r="P3" s="1025"/>
      <c r="Q3" s="1025"/>
      <c r="R3" s="1025"/>
      <c r="S3" s="1025"/>
      <c r="T3" s="1025"/>
      <c r="U3" s="1025"/>
      <c r="V3" s="1025"/>
      <c r="W3" s="1025"/>
      <c r="X3" s="814"/>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ht="19.7" customHeight="1" thickBot="1" x14ac:dyDescent="0.25">
      <c r="A4" s="1047" t="s">
        <v>39</v>
      </c>
      <c r="B4" s="1048"/>
      <c r="C4" s="1048"/>
      <c r="D4" s="1048"/>
      <c r="E4" s="1048"/>
      <c r="F4" s="1048"/>
      <c r="G4" s="1049"/>
      <c r="H4" s="1053" t="s">
        <v>40</v>
      </c>
      <c r="I4" s="1053"/>
      <c r="J4" s="1053"/>
      <c r="K4" s="1053"/>
      <c r="L4" s="1054" t="s">
        <v>41</v>
      </c>
      <c r="M4" s="1055"/>
      <c r="N4" s="1060" t="s">
        <v>42</v>
      </c>
      <c r="O4" s="1064" t="s">
        <v>43</v>
      </c>
      <c r="P4" s="1065"/>
      <c r="Q4" s="1065"/>
      <c r="R4" s="1065"/>
      <c r="S4" s="1065"/>
      <c r="T4" s="1065"/>
      <c r="U4" s="1065"/>
      <c r="V4" s="1065"/>
      <c r="W4" s="1065"/>
      <c r="X4" s="1066"/>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60" ht="31.5" customHeight="1" thickBot="1" x14ac:dyDescent="0.25">
      <c r="A5" s="1050"/>
      <c r="B5" s="1051"/>
      <c r="C5" s="1051"/>
      <c r="D5" s="1051"/>
      <c r="E5" s="1051"/>
      <c r="F5" s="1051"/>
      <c r="G5" s="1052"/>
      <c r="H5" s="1067" t="s">
        <v>44</v>
      </c>
      <c r="I5" s="1070" t="s">
        <v>45</v>
      </c>
      <c r="J5" s="1071"/>
      <c r="K5" s="1072"/>
      <c r="L5" s="1056"/>
      <c r="M5" s="1057"/>
      <c r="N5" s="1061"/>
      <c r="O5" s="1073">
        <v>2024</v>
      </c>
      <c r="P5" s="1042"/>
      <c r="Q5" s="1073">
        <v>2025</v>
      </c>
      <c r="R5" s="1042"/>
      <c r="S5" s="1073">
        <v>2026</v>
      </c>
      <c r="T5" s="1042"/>
      <c r="U5" s="1073">
        <v>2027</v>
      </c>
      <c r="V5" s="1042"/>
      <c r="W5" s="1073">
        <v>2028</v>
      </c>
      <c r="X5" s="104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1:60" ht="13.5" thickBot="1" x14ac:dyDescent="0.25">
      <c r="A6" s="1074" t="s">
        <v>31</v>
      </c>
      <c r="B6" s="1075" t="s">
        <v>32</v>
      </c>
      <c r="C6" s="1070" t="s">
        <v>46</v>
      </c>
      <c r="D6" s="1071"/>
      <c r="E6" s="1071"/>
      <c r="F6" s="1071"/>
      <c r="G6" s="1072"/>
      <c r="H6" s="1068"/>
      <c r="I6" s="1045" t="s">
        <v>34</v>
      </c>
      <c r="J6" s="1045" t="s">
        <v>35</v>
      </c>
      <c r="K6" s="1045" t="s">
        <v>36</v>
      </c>
      <c r="L6" s="1056"/>
      <c r="M6" s="1057"/>
      <c r="N6" s="1062"/>
      <c r="O6" s="1040" t="s">
        <v>47</v>
      </c>
      <c r="P6" s="1040" t="s">
        <v>48</v>
      </c>
      <c r="Q6" s="1040" t="s">
        <v>47</v>
      </c>
      <c r="R6" s="1040" t="s">
        <v>48</v>
      </c>
      <c r="S6" s="1040" t="s">
        <v>47</v>
      </c>
      <c r="T6" s="1040" t="s">
        <v>48</v>
      </c>
      <c r="U6" s="1040" t="s">
        <v>47</v>
      </c>
      <c r="V6" s="1042" t="s">
        <v>48</v>
      </c>
      <c r="W6" s="1040" t="s">
        <v>47</v>
      </c>
      <c r="X6" s="1040" t="s">
        <v>48</v>
      </c>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row>
    <row r="7" spans="1:60" ht="33" customHeight="1" thickBot="1" x14ac:dyDescent="0.25">
      <c r="A7" s="1074"/>
      <c r="B7" s="1075"/>
      <c r="C7" s="815" t="s">
        <v>37</v>
      </c>
      <c r="D7" s="816" t="s">
        <v>49</v>
      </c>
      <c r="E7" s="815" t="s">
        <v>50</v>
      </c>
      <c r="F7" s="815" t="s">
        <v>0</v>
      </c>
      <c r="G7" s="815" t="s">
        <v>33</v>
      </c>
      <c r="H7" s="1069"/>
      <c r="I7" s="1046"/>
      <c r="J7" s="1046"/>
      <c r="K7" s="1046"/>
      <c r="L7" s="1058"/>
      <c r="M7" s="1059"/>
      <c r="N7" s="1063"/>
      <c r="O7" s="1041"/>
      <c r="P7" s="1041"/>
      <c r="Q7" s="1041"/>
      <c r="R7" s="1041"/>
      <c r="S7" s="1041"/>
      <c r="T7" s="1041"/>
      <c r="U7" s="1041"/>
      <c r="V7" s="1043"/>
      <c r="W7" s="1041"/>
      <c r="X7" s="104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37.5" customHeight="1" x14ac:dyDescent="0.2">
      <c r="A8" s="1013" t="s">
        <v>2800</v>
      </c>
      <c r="B8" s="1013" t="s">
        <v>2800</v>
      </c>
      <c r="C8" s="1013" t="s">
        <v>2801</v>
      </c>
      <c r="D8" s="1013" t="s">
        <v>2802</v>
      </c>
      <c r="E8" s="1013" t="s">
        <v>2803</v>
      </c>
      <c r="F8" s="1013" t="s">
        <v>2800</v>
      </c>
      <c r="G8" s="1013" t="s">
        <v>2800</v>
      </c>
      <c r="H8" s="1013" t="s">
        <v>2800</v>
      </c>
      <c r="I8" s="1013"/>
      <c r="J8" s="1013"/>
      <c r="K8" s="1013"/>
      <c r="L8" s="817" t="s">
        <v>51</v>
      </c>
      <c r="M8" s="818"/>
      <c r="N8" s="819"/>
      <c r="O8" s="817">
        <v>1</v>
      </c>
      <c r="P8" s="820">
        <v>791616</v>
      </c>
      <c r="Q8" s="817">
        <v>1</v>
      </c>
      <c r="R8" s="820">
        <v>941616</v>
      </c>
      <c r="S8" s="817">
        <v>1</v>
      </c>
      <c r="T8" s="820">
        <v>1091616</v>
      </c>
      <c r="U8" s="817">
        <v>1</v>
      </c>
      <c r="V8" s="820">
        <v>1241616</v>
      </c>
      <c r="W8" s="817">
        <v>1</v>
      </c>
      <c r="X8" s="820">
        <v>1391616</v>
      </c>
      <c r="Y8" s="1044"/>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60" ht="32.85" customHeight="1" x14ac:dyDescent="0.2">
      <c r="A9" s="1005"/>
      <c r="B9" s="1005"/>
      <c r="C9" s="1005"/>
      <c r="D9" s="1005"/>
      <c r="E9" s="1005"/>
      <c r="F9" s="1005"/>
      <c r="G9" s="1005"/>
      <c r="H9" s="1005"/>
      <c r="I9" s="1005"/>
      <c r="J9" s="1005"/>
      <c r="K9" s="1005"/>
      <c r="L9" s="821" t="s">
        <v>2804</v>
      </c>
      <c r="M9" s="799" t="s">
        <v>2804</v>
      </c>
      <c r="N9" s="68" t="s">
        <v>549</v>
      </c>
      <c r="O9" s="73">
        <v>1</v>
      </c>
      <c r="P9" s="822">
        <v>791616</v>
      </c>
      <c r="Q9" s="73">
        <v>1</v>
      </c>
      <c r="R9" s="823">
        <v>941616</v>
      </c>
      <c r="S9" s="73">
        <v>1</v>
      </c>
      <c r="T9" s="823">
        <v>1091616</v>
      </c>
      <c r="U9" s="73">
        <v>1</v>
      </c>
      <c r="V9" s="823">
        <v>1241616</v>
      </c>
      <c r="W9" s="73">
        <v>1</v>
      </c>
      <c r="X9" s="823">
        <v>1391616</v>
      </c>
      <c r="Y9" s="1044"/>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60" ht="33.75" customHeight="1" x14ac:dyDescent="0.2">
      <c r="A10" s="1005"/>
      <c r="B10" s="1005"/>
      <c r="C10" s="1005"/>
      <c r="D10" s="1005"/>
      <c r="E10" s="1005"/>
      <c r="F10" s="1005"/>
      <c r="G10" s="1005"/>
      <c r="H10" s="1005"/>
      <c r="I10" s="1005"/>
      <c r="J10" s="1005"/>
      <c r="K10" s="1005"/>
      <c r="L10" s="817" t="s">
        <v>52</v>
      </c>
      <c r="M10" s="818"/>
      <c r="N10" s="817"/>
      <c r="O10" s="817">
        <v>1</v>
      </c>
      <c r="P10" s="824">
        <v>8806308</v>
      </c>
      <c r="Q10" s="817">
        <v>1</v>
      </c>
      <c r="R10" s="824">
        <v>9246623</v>
      </c>
      <c r="S10" s="817">
        <v>1</v>
      </c>
      <c r="T10" s="824">
        <v>9246623</v>
      </c>
      <c r="U10" s="817">
        <v>1</v>
      </c>
      <c r="V10" s="824">
        <v>9246623</v>
      </c>
      <c r="W10" s="817">
        <v>1</v>
      </c>
      <c r="X10" s="824">
        <v>9246623</v>
      </c>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row>
    <row r="11" spans="1:60" ht="45.95" customHeight="1" x14ac:dyDescent="0.2">
      <c r="A11" s="1005"/>
      <c r="B11" s="1005"/>
      <c r="C11" s="1005"/>
      <c r="D11" s="1005"/>
      <c r="E11" s="1005"/>
      <c r="F11" s="1005"/>
      <c r="G11" s="1005"/>
      <c r="H11" s="1005"/>
      <c r="I11" s="1005"/>
      <c r="J11" s="1005"/>
      <c r="K11" s="1005"/>
      <c r="L11" s="821" t="s">
        <v>2805</v>
      </c>
      <c r="M11" s="799" t="s">
        <v>2805</v>
      </c>
      <c r="N11" s="68" t="s">
        <v>549</v>
      </c>
      <c r="O11" s="73">
        <v>1</v>
      </c>
      <c r="P11" s="822">
        <v>8806308</v>
      </c>
      <c r="Q11" s="73">
        <v>1</v>
      </c>
      <c r="R11" s="823">
        <v>9246623</v>
      </c>
      <c r="S11" s="73">
        <v>1</v>
      </c>
      <c r="T11" s="823">
        <v>9246623</v>
      </c>
      <c r="U11" s="73">
        <v>1</v>
      </c>
      <c r="V11" s="823">
        <v>9246623</v>
      </c>
      <c r="W11" s="73">
        <v>1</v>
      </c>
      <c r="X11" s="823">
        <v>9246623</v>
      </c>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row>
    <row r="12" spans="1:60" ht="36.75" customHeight="1" x14ac:dyDescent="0.2">
      <c r="A12" s="1005"/>
      <c r="B12" s="1005"/>
      <c r="C12" s="1005"/>
      <c r="D12" s="1005"/>
      <c r="E12" s="1005"/>
      <c r="F12" s="1005"/>
      <c r="G12" s="1005"/>
      <c r="H12" s="1005"/>
      <c r="I12" s="1005"/>
      <c r="J12" s="1005"/>
      <c r="K12" s="1005"/>
      <c r="L12" s="817" t="s">
        <v>53</v>
      </c>
      <c r="M12" s="818"/>
      <c r="N12" s="817"/>
      <c r="O12" s="817">
        <v>1</v>
      </c>
      <c r="P12" s="824">
        <v>135010</v>
      </c>
      <c r="Q12" s="817">
        <v>1</v>
      </c>
      <c r="R12" s="825">
        <v>145000</v>
      </c>
      <c r="S12" s="817">
        <v>1</v>
      </c>
      <c r="T12" s="824">
        <v>150000</v>
      </c>
      <c r="U12" s="817">
        <v>1</v>
      </c>
      <c r="V12" s="825">
        <v>155000</v>
      </c>
      <c r="W12" s="817">
        <v>1</v>
      </c>
      <c r="X12" s="825">
        <v>160000</v>
      </c>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row>
    <row r="13" spans="1:60" ht="40.35" customHeight="1" x14ac:dyDescent="0.2">
      <c r="A13" s="1005"/>
      <c r="B13" s="1005"/>
      <c r="C13" s="1005"/>
      <c r="D13" s="1005"/>
      <c r="E13" s="1005"/>
      <c r="F13" s="1005"/>
      <c r="G13" s="1005"/>
      <c r="H13" s="1005"/>
      <c r="I13" s="1005"/>
      <c r="J13" s="1005"/>
      <c r="K13" s="1005"/>
      <c r="L13" s="821" t="s">
        <v>596</v>
      </c>
      <c r="M13" s="826" t="s">
        <v>596</v>
      </c>
      <c r="N13" s="821" t="s">
        <v>549</v>
      </c>
      <c r="O13" s="821">
        <v>1</v>
      </c>
      <c r="P13" s="827">
        <v>135010</v>
      </c>
      <c r="Q13" s="821">
        <v>1</v>
      </c>
      <c r="R13" s="828">
        <v>145000</v>
      </c>
      <c r="S13" s="821">
        <v>1</v>
      </c>
      <c r="T13" s="828">
        <v>150000</v>
      </c>
      <c r="U13" s="821">
        <v>1</v>
      </c>
      <c r="V13" s="828">
        <v>155000</v>
      </c>
      <c r="W13" s="821">
        <v>1</v>
      </c>
      <c r="X13" s="828">
        <v>160000</v>
      </c>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60" ht="33.75" customHeight="1" x14ac:dyDescent="0.2">
      <c r="A14" s="1005"/>
      <c r="B14" s="1005"/>
      <c r="C14" s="1005"/>
      <c r="D14" s="1005"/>
      <c r="E14" s="1005"/>
      <c r="F14" s="1005"/>
      <c r="G14" s="1005"/>
      <c r="H14" s="1005"/>
      <c r="I14" s="1005"/>
      <c r="J14" s="1005"/>
      <c r="K14" s="1005"/>
      <c r="L14" s="817" t="s">
        <v>54</v>
      </c>
      <c r="M14" s="818"/>
      <c r="N14" s="817"/>
      <c r="O14" s="817">
        <v>1</v>
      </c>
      <c r="P14" s="829">
        <v>213055.35999999999</v>
      </c>
      <c r="Q14" s="829">
        <v>1</v>
      </c>
      <c r="R14" s="829">
        <v>234360.9</v>
      </c>
      <c r="S14" s="829">
        <v>1</v>
      </c>
      <c r="T14" s="829">
        <v>257796.99</v>
      </c>
      <c r="U14" s="829">
        <v>1</v>
      </c>
      <c r="V14" s="829">
        <v>283576.68</v>
      </c>
      <c r="W14" s="829">
        <v>1</v>
      </c>
      <c r="X14" s="829">
        <v>311934.34999999998</v>
      </c>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row>
    <row r="15" spans="1:60" ht="34.700000000000003" customHeight="1" x14ac:dyDescent="0.2">
      <c r="A15" s="1005"/>
      <c r="B15" s="1005"/>
      <c r="C15" s="1005"/>
      <c r="D15" s="1005"/>
      <c r="E15" s="1005"/>
      <c r="F15" s="1005"/>
      <c r="G15" s="1005"/>
      <c r="H15" s="1005"/>
      <c r="I15" s="1005"/>
      <c r="J15" s="1005"/>
      <c r="K15" s="1005"/>
      <c r="L15" s="821" t="s">
        <v>2806</v>
      </c>
      <c r="M15" s="799" t="s">
        <v>2806</v>
      </c>
      <c r="N15" s="68" t="s">
        <v>549</v>
      </c>
      <c r="O15" s="73">
        <v>1</v>
      </c>
      <c r="P15" s="830">
        <v>213055.35999999999</v>
      </c>
      <c r="Q15" s="73">
        <v>1</v>
      </c>
      <c r="R15" s="823">
        <v>234360.9</v>
      </c>
      <c r="S15" s="73">
        <v>1</v>
      </c>
      <c r="T15" s="823">
        <v>257796.99</v>
      </c>
      <c r="U15" s="73">
        <v>1</v>
      </c>
      <c r="V15" s="823">
        <v>283576.68</v>
      </c>
      <c r="W15" s="73">
        <v>1</v>
      </c>
      <c r="X15" s="823">
        <v>311934.34999999998</v>
      </c>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1:60" ht="35.25" customHeight="1" x14ac:dyDescent="0.2">
      <c r="A16" s="1005"/>
      <c r="B16" s="1005"/>
      <c r="C16" s="1005"/>
      <c r="D16" s="1005"/>
      <c r="E16" s="1005"/>
      <c r="F16" s="1005"/>
      <c r="G16" s="1005"/>
      <c r="H16" s="1005"/>
      <c r="I16" s="1005"/>
      <c r="J16" s="1005"/>
      <c r="K16" s="1005"/>
      <c r="L16" s="817" t="s">
        <v>55</v>
      </c>
      <c r="M16" s="818"/>
      <c r="N16" s="817"/>
      <c r="O16" s="817">
        <v>1</v>
      </c>
      <c r="P16" s="808">
        <v>984771</v>
      </c>
      <c r="Q16" s="817">
        <v>1</v>
      </c>
      <c r="R16" s="808">
        <v>1000000</v>
      </c>
      <c r="S16" s="817">
        <v>1</v>
      </c>
      <c r="T16" s="824">
        <v>1150000</v>
      </c>
      <c r="U16" s="817">
        <v>1</v>
      </c>
      <c r="V16" s="808">
        <v>1200000</v>
      </c>
      <c r="W16" s="817">
        <v>1</v>
      </c>
      <c r="X16" s="808">
        <v>1250000</v>
      </c>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row>
    <row r="17" spans="1:58" ht="62.85" customHeight="1" x14ac:dyDescent="0.2">
      <c r="A17" s="1005"/>
      <c r="B17" s="1005"/>
      <c r="C17" s="1005"/>
      <c r="D17" s="1005"/>
      <c r="E17" s="1005"/>
      <c r="F17" s="1005"/>
      <c r="G17" s="1005"/>
      <c r="H17" s="1005"/>
      <c r="I17" s="1005"/>
      <c r="J17" s="1005"/>
      <c r="K17" s="1005"/>
      <c r="L17" s="821" t="s">
        <v>2807</v>
      </c>
      <c r="M17" s="799" t="s">
        <v>2807</v>
      </c>
      <c r="N17" s="68" t="s">
        <v>549</v>
      </c>
      <c r="O17" s="73">
        <v>1</v>
      </c>
      <c r="P17" s="830">
        <v>984771</v>
      </c>
      <c r="Q17" s="73">
        <v>1</v>
      </c>
      <c r="R17" s="823">
        <v>1000000</v>
      </c>
      <c r="S17" s="73">
        <v>1</v>
      </c>
      <c r="T17" s="823">
        <v>1150000</v>
      </c>
      <c r="U17" s="73">
        <v>1</v>
      </c>
      <c r="V17" s="823">
        <v>1200000</v>
      </c>
      <c r="W17" s="73">
        <v>1</v>
      </c>
      <c r="X17" s="823">
        <v>1250000</v>
      </c>
      <c r="Y17" s="2" t="s">
        <v>2808</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1:58" ht="38.25" customHeight="1" x14ac:dyDescent="0.2">
      <c r="A18" s="1005"/>
      <c r="B18" s="1005"/>
      <c r="C18" s="1005"/>
      <c r="D18" s="1005"/>
      <c r="E18" s="1005"/>
      <c r="F18" s="1005"/>
      <c r="G18" s="1005"/>
      <c r="H18" s="1005"/>
      <c r="I18" s="1005"/>
      <c r="J18" s="1005"/>
      <c r="K18" s="1005"/>
      <c r="L18" s="817" t="s">
        <v>56</v>
      </c>
      <c r="M18" s="818"/>
      <c r="N18" s="817"/>
      <c r="O18" s="817">
        <v>1</v>
      </c>
      <c r="P18" s="829">
        <v>1178805</v>
      </c>
      <c r="Q18" s="829">
        <v>1</v>
      </c>
      <c r="R18" s="829">
        <v>1237745.25</v>
      </c>
      <c r="S18" s="829">
        <v>1</v>
      </c>
      <c r="T18" s="829">
        <v>1299632.5125</v>
      </c>
      <c r="U18" s="829">
        <v>1</v>
      </c>
      <c r="V18" s="829">
        <v>1364614.1381250001</v>
      </c>
      <c r="W18" s="829">
        <v>1</v>
      </c>
      <c r="X18" s="829">
        <v>1432844.84503125</v>
      </c>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1:58" ht="50.65" customHeight="1" x14ac:dyDescent="0.2">
      <c r="A19" s="1005"/>
      <c r="B19" s="1005"/>
      <c r="C19" s="1005"/>
      <c r="D19" s="1005"/>
      <c r="E19" s="1005"/>
      <c r="F19" s="1005"/>
      <c r="G19" s="1005"/>
      <c r="H19" s="1005"/>
      <c r="I19" s="1005"/>
      <c r="J19" s="1005"/>
      <c r="K19" s="1005"/>
      <c r="L19" s="821" t="s">
        <v>2809</v>
      </c>
      <c r="M19" s="799" t="s">
        <v>2809</v>
      </c>
      <c r="N19" s="68" t="s">
        <v>549</v>
      </c>
      <c r="O19" s="68">
        <v>1</v>
      </c>
      <c r="P19" s="830">
        <v>1178805</v>
      </c>
      <c r="Q19" s="68">
        <v>1</v>
      </c>
      <c r="R19" s="823">
        <v>1237745.25</v>
      </c>
      <c r="S19" s="68">
        <v>1</v>
      </c>
      <c r="T19" s="823">
        <v>1299632.5125</v>
      </c>
      <c r="U19" s="68">
        <v>1</v>
      </c>
      <c r="V19" s="823">
        <v>1364614.1381250001</v>
      </c>
      <c r="W19" s="68">
        <v>1</v>
      </c>
      <c r="X19" s="823">
        <v>1432844.84503125</v>
      </c>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row>
    <row r="20" spans="1:58" ht="34.5" customHeight="1" x14ac:dyDescent="0.2">
      <c r="A20" s="1007" t="s">
        <v>2800</v>
      </c>
      <c r="B20" s="1007" t="s">
        <v>2800</v>
      </c>
      <c r="C20" s="1007" t="s">
        <v>2801</v>
      </c>
      <c r="D20" s="1007" t="s">
        <v>2802</v>
      </c>
      <c r="E20" s="1007" t="s">
        <v>2803</v>
      </c>
      <c r="F20" s="1007" t="s">
        <v>2811</v>
      </c>
      <c r="G20" s="1007" t="s">
        <v>2800</v>
      </c>
      <c r="H20" s="1007" t="s">
        <v>2800</v>
      </c>
      <c r="I20" s="1007"/>
      <c r="J20" s="1007"/>
      <c r="K20" s="1007"/>
      <c r="L20" s="817" t="s">
        <v>2810</v>
      </c>
      <c r="M20" s="818"/>
      <c r="N20" s="817"/>
      <c r="O20" s="817">
        <v>1</v>
      </c>
      <c r="P20" s="829">
        <v>806020</v>
      </c>
      <c r="Q20" s="817">
        <v>1</v>
      </c>
      <c r="R20" s="829">
        <f>+R21</f>
        <v>846321</v>
      </c>
      <c r="S20" s="817">
        <v>1</v>
      </c>
      <c r="T20" s="829">
        <f>+T21</f>
        <v>888637.05</v>
      </c>
      <c r="U20" s="817">
        <v>1</v>
      </c>
      <c r="V20" s="829">
        <f>V21</f>
        <v>933068.90250000008</v>
      </c>
      <c r="W20" s="817">
        <v>1</v>
      </c>
      <c r="X20" s="829">
        <f>+X21</f>
        <v>979722.34762500017</v>
      </c>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row>
    <row r="21" spans="1:58" ht="231.6" customHeight="1" x14ac:dyDescent="0.2">
      <c r="A21" s="1007"/>
      <c r="B21" s="1007"/>
      <c r="C21" s="1007"/>
      <c r="D21" s="1007"/>
      <c r="E21" s="1007"/>
      <c r="F21" s="1007"/>
      <c r="G21" s="1007"/>
      <c r="H21" s="1007"/>
      <c r="I21" s="1007"/>
      <c r="J21" s="1007"/>
      <c r="K21" s="1007"/>
      <c r="L21" s="821" t="s">
        <v>2812</v>
      </c>
      <c r="M21" s="826" t="s">
        <v>2812</v>
      </c>
      <c r="N21" s="821" t="s">
        <v>549</v>
      </c>
      <c r="O21" s="821"/>
      <c r="P21" s="827">
        <v>806020</v>
      </c>
      <c r="Q21" s="821"/>
      <c r="R21" s="828">
        <v>846321</v>
      </c>
      <c r="S21" s="821"/>
      <c r="T21" s="828">
        <v>888637.05</v>
      </c>
      <c r="U21" s="821"/>
      <c r="V21" s="828">
        <v>933068.90250000008</v>
      </c>
      <c r="W21" s="821"/>
      <c r="X21" s="828">
        <v>979722.34762500017</v>
      </c>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row>
    <row r="22" spans="1:58" ht="33.75" customHeight="1" x14ac:dyDescent="0.2">
      <c r="A22" s="1007" t="s">
        <v>2800</v>
      </c>
      <c r="B22" s="1007" t="s">
        <v>2800</v>
      </c>
      <c r="C22" s="1007" t="s">
        <v>2800</v>
      </c>
      <c r="D22" s="1007" t="s">
        <v>2800</v>
      </c>
      <c r="E22" s="1007" t="s">
        <v>2800</v>
      </c>
      <c r="F22" s="1007" t="s">
        <v>2800</v>
      </c>
      <c r="G22" s="1007" t="s">
        <v>2800</v>
      </c>
      <c r="H22" s="1007" t="s">
        <v>2800</v>
      </c>
      <c r="I22" s="1007"/>
      <c r="J22" s="1007"/>
      <c r="K22" s="1007"/>
      <c r="L22" s="817" t="s">
        <v>2813</v>
      </c>
      <c r="M22" s="818"/>
      <c r="N22" s="817"/>
      <c r="O22" s="817">
        <v>1</v>
      </c>
      <c r="P22" s="829">
        <v>2450000</v>
      </c>
      <c r="Q22" s="817">
        <v>1</v>
      </c>
      <c r="R22" s="829">
        <v>2760000</v>
      </c>
      <c r="S22" s="817">
        <v>1</v>
      </c>
      <c r="T22" s="829">
        <v>2760000</v>
      </c>
      <c r="U22" s="817">
        <v>1</v>
      </c>
      <c r="V22" s="829">
        <v>2760000</v>
      </c>
      <c r="W22" s="817">
        <v>1</v>
      </c>
      <c r="X22" s="829">
        <v>3000000</v>
      </c>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row>
    <row r="23" spans="1:58" ht="41.25" customHeight="1" x14ac:dyDescent="0.2">
      <c r="A23" s="1007"/>
      <c r="B23" s="1007"/>
      <c r="C23" s="1007"/>
      <c r="D23" s="1007"/>
      <c r="E23" s="1007"/>
      <c r="F23" s="1007"/>
      <c r="G23" s="1007"/>
      <c r="H23" s="1007"/>
      <c r="I23" s="1007"/>
      <c r="J23" s="1007"/>
      <c r="K23" s="1007"/>
      <c r="L23" s="821" t="s">
        <v>2814</v>
      </c>
      <c r="M23" s="826" t="s">
        <v>2814</v>
      </c>
      <c r="N23" s="821" t="s">
        <v>549</v>
      </c>
      <c r="O23" s="68">
        <v>1</v>
      </c>
      <c r="P23" s="830">
        <v>2450000</v>
      </c>
      <c r="Q23" s="68">
        <v>1</v>
      </c>
      <c r="R23" s="823">
        <v>2760000</v>
      </c>
      <c r="S23" s="73">
        <v>1</v>
      </c>
      <c r="T23" s="823">
        <v>2760000</v>
      </c>
      <c r="U23" s="73">
        <v>1</v>
      </c>
      <c r="V23" s="823">
        <v>2760000</v>
      </c>
      <c r="W23" s="73">
        <v>1</v>
      </c>
      <c r="X23" s="823">
        <v>3000000</v>
      </c>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row>
    <row r="24" spans="1:58" ht="36.75" customHeight="1" x14ac:dyDescent="0.2">
      <c r="A24" s="1007" t="s">
        <v>2800</v>
      </c>
      <c r="B24" s="1007" t="s">
        <v>2800</v>
      </c>
      <c r="C24" s="1007" t="s">
        <v>2800</v>
      </c>
      <c r="D24" s="1007" t="s">
        <v>2800</v>
      </c>
      <c r="E24" s="1007" t="s">
        <v>2800</v>
      </c>
      <c r="F24" s="1007" t="s">
        <v>2800</v>
      </c>
      <c r="G24" s="1007" t="s">
        <v>2800</v>
      </c>
      <c r="H24" s="1007" t="s">
        <v>2800</v>
      </c>
      <c r="I24" s="1007"/>
      <c r="J24" s="1007"/>
      <c r="K24" s="1007"/>
      <c r="L24" s="817" t="s">
        <v>2815</v>
      </c>
      <c r="M24" s="818"/>
      <c r="N24" s="817"/>
      <c r="O24" s="817">
        <v>1</v>
      </c>
      <c r="P24" s="820">
        <v>565775</v>
      </c>
      <c r="Q24" s="817">
        <v>1</v>
      </c>
      <c r="R24" s="820">
        <v>579945</v>
      </c>
      <c r="S24" s="817">
        <v>1</v>
      </c>
      <c r="T24" s="820">
        <v>594443.625</v>
      </c>
      <c r="U24" s="817">
        <v>1</v>
      </c>
      <c r="V24" s="820">
        <v>609304.71562499995</v>
      </c>
      <c r="W24" s="817">
        <v>1</v>
      </c>
      <c r="X24" s="820">
        <v>624537.33351562486</v>
      </c>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row>
    <row r="25" spans="1:58" ht="41.25" customHeight="1" x14ac:dyDescent="0.2">
      <c r="A25" s="1007"/>
      <c r="B25" s="1007"/>
      <c r="C25" s="1007"/>
      <c r="D25" s="1007"/>
      <c r="E25" s="1007"/>
      <c r="F25" s="1007"/>
      <c r="G25" s="1007"/>
      <c r="H25" s="1007"/>
      <c r="I25" s="1007"/>
      <c r="J25" s="1007"/>
      <c r="K25" s="1007"/>
      <c r="L25" s="821" t="s">
        <v>2816</v>
      </c>
      <c r="M25" s="826" t="s">
        <v>2816</v>
      </c>
      <c r="N25" s="68" t="s">
        <v>549</v>
      </c>
      <c r="O25" s="68">
        <v>1</v>
      </c>
      <c r="P25" s="830">
        <v>565775</v>
      </c>
      <c r="Q25" s="68">
        <v>1</v>
      </c>
      <c r="R25" s="823">
        <v>579945</v>
      </c>
      <c r="S25" s="73">
        <v>1</v>
      </c>
      <c r="T25" s="823">
        <v>594443.625</v>
      </c>
      <c r="U25" s="73">
        <v>1</v>
      </c>
      <c r="V25" s="823">
        <v>609304.71562499995</v>
      </c>
      <c r="W25" s="73">
        <v>1</v>
      </c>
      <c r="X25" s="823">
        <v>624537.33351562486</v>
      </c>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row>
    <row r="26" spans="1:58" ht="37.5" customHeight="1" x14ac:dyDescent="0.2">
      <c r="A26" s="1004" t="s">
        <v>2800</v>
      </c>
      <c r="B26" s="1004" t="s">
        <v>2800</v>
      </c>
      <c r="C26" s="1004" t="s">
        <v>2800</v>
      </c>
      <c r="D26" s="1004" t="s">
        <v>2800</v>
      </c>
      <c r="E26" s="1004" t="s">
        <v>2800</v>
      </c>
      <c r="F26" s="1004" t="s">
        <v>2800</v>
      </c>
      <c r="G26" s="1004" t="s">
        <v>2800</v>
      </c>
      <c r="H26" s="1004" t="s">
        <v>2800</v>
      </c>
      <c r="I26" s="1004"/>
      <c r="J26" s="1004"/>
      <c r="K26" s="1004"/>
      <c r="L26" s="817" t="s">
        <v>2817</v>
      </c>
      <c r="M26" s="818"/>
      <c r="N26" s="817"/>
      <c r="O26" s="817">
        <v>1</v>
      </c>
      <c r="P26" s="829">
        <v>4028855</v>
      </c>
      <c r="Q26" s="817">
        <v>1</v>
      </c>
      <c r="R26" s="829">
        <v>4363855</v>
      </c>
      <c r="S26" s="817">
        <v>1</v>
      </c>
      <c r="T26" s="829">
        <v>4698855</v>
      </c>
      <c r="U26" s="817">
        <v>1</v>
      </c>
      <c r="V26" s="829">
        <v>5033855</v>
      </c>
      <c r="W26" s="817">
        <v>1</v>
      </c>
      <c r="X26" s="829">
        <v>5368855</v>
      </c>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61.5" customHeight="1" x14ac:dyDescent="0.2">
      <c r="A27" s="1005"/>
      <c r="B27" s="1005"/>
      <c r="C27" s="1005"/>
      <c r="D27" s="1005"/>
      <c r="E27" s="1005"/>
      <c r="F27" s="1005"/>
      <c r="G27" s="1005"/>
      <c r="H27" s="1005"/>
      <c r="I27" s="1005"/>
      <c r="J27" s="1005"/>
      <c r="K27" s="1005"/>
      <c r="L27" s="1014" t="s">
        <v>2818</v>
      </c>
      <c r="M27" s="799" t="s">
        <v>598</v>
      </c>
      <c r="N27" s="68" t="s">
        <v>549</v>
      </c>
      <c r="O27" s="68">
        <v>1</v>
      </c>
      <c r="P27" s="830">
        <v>527358</v>
      </c>
      <c r="Q27" s="68">
        <v>1</v>
      </c>
      <c r="R27" s="823">
        <v>542358</v>
      </c>
      <c r="S27" s="68">
        <v>1</v>
      </c>
      <c r="T27" s="823">
        <v>557358</v>
      </c>
      <c r="U27" s="68">
        <v>1</v>
      </c>
      <c r="V27" s="823">
        <v>572358</v>
      </c>
      <c r="W27" s="68">
        <v>1</v>
      </c>
      <c r="X27" s="823">
        <v>587358</v>
      </c>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row>
    <row r="28" spans="1:58" ht="61.5" customHeight="1" x14ac:dyDescent="0.2">
      <c r="A28" s="1005"/>
      <c r="B28" s="1005"/>
      <c r="C28" s="1005"/>
      <c r="D28" s="1005"/>
      <c r="E28" s="1005"/>
      <c r="F28" s="1005"/>
      <c r="G28" s="1005"/>
      <c r="H28" s="1005"/>
      <c r="I28" s="1005"/>
      <c r="J28" s="1005"/>
      <c r="K28" s="1005"/>
      <c r="L28" s="1015"/>
      <c r="M28" s="799" t="s">
        <v>2819</v>
      </c>
      <c r="N28" s="68" t="s">
        <v>549</v>
      </c>
      <c r="O28" s="68">
        <v>1</v>
      </c>
      <c r="P28" s="830">
        <v>178460</v>
      </c>
      <c r="Q28" s="68">
        <v>1</v>
      </c>
      <c r="R28" s="823">
        <v>193460</v>
      </c>
      <c r="S28" s="68">
        <v>1</v>
      </c>
      <c r="T28" s="823">
        <v>208460</v>
      </c>
      <c r="U28" s="68">
        <v>1</v>
      </c>
      <c r="V28" s="823">
        <v>223460</v>
      </c>
      <c r="W28" s="68">
        <v>1</v>
      </c>
      <c r="X28" s="823">
        <v>238460</v>
      </c>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58" ht="61.5" customHeight="1" x14ac:dyDescent="0.2">
      <c r="A29" s="1005"/>
      <c r="B29" s="1005"/>
      <c r="C29" s="1005"/>
      <c r="D29" s="1005"/>
      <c r="E29" s="1005"/>
      <c r="F29" s="1005"/>
      <c r="G29" s="1005"/>
      <c r="H29" s="1005"/>
      <c r="I29" s="1005"/>
      <c r="J29" s="1005"/>
      <c r="K29" s="1005"/>
      <c r="L29" s="1015"/>
      <c r="M29" s="799" t="s">
        <v>2820</v>
      </c>
      <c r="N29" s="68" t="s">
        <v>549</v>
      </c>
      <c r="O29" s="68">
        <v>1</v>
      </c>
      <c r="P29" s="830">
        <v>154116</v>
      </c>
      <c r="Q29" s="68">
        <v>1</v>
      </c>
      <c r="R29" s="823">
        <v>174116</v>
      </c>
      <c r="S29" s="68">
        <v>1</v>
      </c>
      <c r="T29" s="823">
        <v>194116</v>
      </c>
      <c r="U29" s="68">
        <v>1</v>
      </c>
      <c r="V29" s="823">
        <v>214116</v>
      </c>
      <c r="W29" s="68">
        <v>1</v>
      </c>
      <c r="X29" s="823">
        <v>234116</v>
      </c>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row>
    <row r="30" spans="1:58" ht="61.5" customHeight="1" x14ac:dyDescent="0.2">
      <c r="A30" s="1005"/>
      <c r="B30" s="1005"/>
      <c r="C30" s="1005"/>
      <c r="D30" s="1005"/>
      <c r="E30" s="1005"/>
      <c r="F30" s="1005"/>
      <c r="G30" s="1005"/>
      <c r="H30" s="1005"/>
      <c r="I30" s="1005"/>
      <c r="J30" s="1005"/>
      <c r="K30" s="1005"/>
      <c r="L30" s="1015"/>
      <c r="M30" s="799" t="s">
        <v>2821</v>
      </c>
      <c r="N30" s="68" t="s">
        <v>549</v>
      </c>
      <c r="O30" s="68">
        <v>1</v>
      </c>
      <c r="P30" s="830">
        <v>183295</v>
      </c>
      <c r="Q30" s="68">
        <v>1</v>
      </c>
      <c r="R30" s="823">
        <v>198295</v>
      </c>
      <c r="S30" s="68">
        <v>1</v>
      </c>
      <c r="T30" s="823">
        <v>213295</v>
      </c>
      <c r="U30" s="68">
        <v>1</v>
      </c>
      <c r="V30" s="823">
        <v>228295</v>
      </c>
      <c r="W30" s="68">
        <v>1</v>
      </c>
      <c r="X30" s="823">
        <v>243295</v>
      </c>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58" ht="61.5" customHeight="1" x14ac:dyDescent="0.2">
      <c r="A31" s="1005"/>
      <c r="B31" s="1005"/>
      <c r="C31" s="1005"/>
      <c r="D31" s="1005"/>
      <c r="E31" s="1005"/>
      <c r="F31" s="1005"/>
      <c r="G31" s="1005"/>
      <c r="H31" s="1005"/>
      <c r="I31" s="1005"/>
      <c r="J31" s="1005"/>
      <c r="K31" s="1005"/>
      <c r="L31" s="1015"/>
      <c r="M31" s="799" t="s">
        <v>2822</v>
      </c>
      <c r="N31" s="68" t="s">
        <v>549</v>
      </c>
      <c r="O31" s="68">
        <v>1</v>
      </c>
      <c r="P31" s="830">
        <v>127755</v>
      </c>
      <c r="Q31" s="68">
        <v>1</v>
      </c>
      <c r="R31" s="823">
        <v>142755</v>
      </c>
      <c r="S31" s="68">
        <v>1</v>
      </c>
      <c r="T31" s="823">
        <v>157755</v>
      </c>
      <c r="U31" s="68">
        <v>1</v>
      </c>
      <c r="V31" s="823">
        <v>172755</v>
      </c>
      <c r="W31" s="68">
        <v>1</v>
      </c>
      <c r="X31" s="823">
        <v>187755</v>
      </c>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row>
    <row r="32" spans="1:58" ht="61.5" customHeight="1" x14ac:dyDescent="0.2">
      <c r="A32" s="1005"/>
      <c r="B32" s="1005"/>
      <c r="C32" s="1005"/>
      <c r="D32" s="1005"/>
      <c r="E32" s="1005"/>
      <c r="F32" s="1005"/>
      <c r="G32" s="1005"/>
      <c r="H32" s="1005"/>
      <c r="I32" s="1005"/>
      <c r="J32" s="1005"/>
      <c r="K32" s="1005"/>
      <c r="L32" s="1015"/>
      <c r="M32" s="799" t="s">
        <v>2823</v>
      </c>
      <c r="N32" s="68" t="s">
        <v>549</v>
      </c>
      <c r="O32" s="68">
        <v>1</v>
      </c>
      <c r="P32" s="830">
        <v>135783</v>
      </c>
      <c r="Q32" s="68">
        <v>1</v>
      </c>
      <c r="R32" s="823">
        <v>150783</v>
      </c>
      <c r="S32" s="68">
        <v>1</v>
      </c>
      <c r="T32" s="823">
        <v>165783</v>
      </c>
      <c r="U32" s="68">
        <v>1</v>
      </c>
      <c r="V32" s="823">
        <v>180783</v>
      </c>
      <c r="W32" s="68">
        <v>1</v>
      </c>
      <c r="X32" s="823">
        <v>195783</v>
      </c>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1:58" ht="61.5" customHeight="1" x14ac:dyDescent="0.2">
      <c r="A33" s="1005"/>
      <c r="B33" s="1005"/>
      <c r="C33" s="1005"/>
      <c r="D33" s="1005"/>
      <c r="E33" s="1005"/>
      <c r="F33" s="1005"/>
      <c r="G33" s="1005"/>
      <c r="H33" s="1005"/>
      <c r="I33" s="1005"/>
      <c r="J33" s="1005"/>
      <c r="K33" s="1005"/>
      <c r="L33" s="1015"/>
      <c r="M33" s="799" t="s">
        <v>2824</v>
      </c>
      <c r="N33" s="68" t="s">
        <v>549</v>
      </c>
      <c r="O33" s="68">
        <v>1</v>
      </c>
      <c r="P33" s="830">
        <v>161848</v>
      </c>
      <c r="Q33" s="68">
        <v>1</v>
      </c>
      <c r="R33" s="823">
        <v>176848</v>
      </c>
      <c r="S33" s="68">
        <v>1</v>
      </c>
      <c r="T33" s="823">
        <v>191848</v>
      </c>
      <c r="U33" s="68">
        <v>1</v>
      </c>
      <c r="V33" s="823">
        <v>206848</v>
      </c>
      <c r="W33" s="68">
        <v>1</v>
      </c>
      <c r="X33" s="823">
        <v>221848</v>
      </c>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row>
    <row r="34" spans="1:58" ht="61.5" customHeight="1" x14ac:dyDescent="0.2">
      <c r="A34" s="1005"/>
      <c r="B34" s="1005"/>
      <c r="C34" s="1005"/>
      <c r="D34" s="1005"/>
      <c r="E34" s="1005"/>
      <c r="F34" s="1005"/>
      <c r="G34" s="1005"/>
      <c r="H34" s="1005"/>
      <c r="I34" s="1005"/>
      <c r="J34" s="1005"/>
      <c r="K34" s="1005"/>
      <c r="L34" s="1015"/>
      <c r="M34" s="799" t="s">
        <v>2825</v>
      </c>
      <c r="N34" s="68" t="s">
        <v>549</v>
      </c>
      <c r="O34" s="68">
        <v>1</v>
      </c>
      <c r="P34" s="830">
        <v>151215</v>
      </c>
      <c r="Q34" s="68">
        <v>1</v>
      </c>
      <c r="R34" s="823">
        <v>166215</v>
      </c>
      <c r="S34" s="68">
        <v>1</v>
      </c>
      <c r="T34" s="823">
        <v>181215</v>
      </c>
      <c r="U34" s="68">
        <v>1</v>
      </c>
      <c r="V34" s="823">
        <v>196215</v>
      </c>
      <c r="W34" s="68">
        <v>1</v>
      </c>
      <c r="X34" s="823">
        <v>211215</v>
      </c>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row>
    <row r="35" spans="1:58" ht="61.5" customHeight="1" x14ac:dyDescent="0.2">
      <c r="A35" s="1005"/>
      <c r="B35" s="1005"/>
      <c r="C35" s="1005"/>
      <c r="D35" s="1005"/>
      <c r="E35" s="1005"/>
      <c r="F35" s="1005"/>
      <c r="G35" s="1005"/>
      <c r="H35" s="1005"/>
      <c r="I35" s="1005"/>
      <c r="J35" s="1005"/>
      <c r="K35" s="1005"/>
      <c r="L35" s="1015"/>
      <c r="M35" s="799" t="s">
        <v>2826</v>
      </c>
      <c r="N35" s="68" t="s">
        <v>549</v>
      </c>
      <c r="O35" s="68">
        <v>1</v>
      </c>
      <c r="P35" s="830">
        <v>251170</v>
      </c>
      <c r="Q35" s="68">
        <v>1</v>
      </c>
      <c r="R35" s="823">
        <v>266170</v>
      </c>
      <c r="S35" s="68">
        <v>1</v>
      </c>
      <c r="T35" s="823">
        <v>281170</v>
      </c>
      <c r="U35" s="68">
        <v>1</v>
      </c>
      <c r="V35" s="823">
        <v>296170</v>
      </c>
      <c r="W35" s="68">
        <v>1</v>
      </c>
      <c r="X35" s="823">
        <v>311170</v>
      </c>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row>
    <row r="36" spans="1:58" ht="61.5" customHeight="1" x14ac:dyDescent="0.2">
      <c r="A36" s="1005"/>
      <c r="B36" s="1005"/>
      <c r="C36" s="1005"/>
      <c r="D36" s="1005"/>
      <c r="E36" s="1005"/>
      <c r="F36" s="1005"/>
      <c r="G36" s="1005"/>
      <c r="H36" s="1005"/>
      <c r="I36" s="1005"/>
      <c r="J36" s="1005"/>
      <c r="K36" s="1005"/>
      <c r="L36" s="1015"/>
      <c r="M36" s="799" t="s">
        <v>2827</v>
      </c>
      <c r="N36" s="68" t="s">
        <v>549</v>
      </c>
      <c r="O36" s="68">
        <v>1</v>
      </c>
      <c r="P36" s="830">
        <v>190068</v>
      </c>
      <c r="Q36" s="68">
        <v>1</v>
      </c>
      <c r="R36" s="823">
        <v>205068</v>
      </c>
      <c r="S36" s="68">
        <v>1</v>
      </c>
      <c r="T36" s="823">
        <v>220068</v>
      </c>
      <c r="U36" s="68">
        <v>1</v>
      </c>
      <c r="V36" s="823">
        <v>235068</v>
      </c>
      <c r="W36" s="68">
        <v>1</v>
      </c>
      <c r="X36" s="823">
        <v>250068</v>
      </c>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58" ht="61.5" customHeight="1" x14ac:dyDescent="0.2">
      <c r="A37" s="1005"/>
      <c r="B37" s="1005"/>
      <c r="C37" s="1005"/>
      <c r="D37" s="1005"/>
      <c r="E37" s="1005"/>
      <c r="F37" s="1005"/>
      <c r="G37" s="1005"/>
      <c r="H37" s="1005"/>
      <c r="I37" s="1005"/>
      <c r="J37" s="1005"/>
      <c r="K37" s="1005"/>
      <c r="L37" s="1015"/>
      <c r="M37" s="799" t="s">
        <v>2828</v>
      </c>
      <c r="N37" s="68" t="s">
        <v>549</v>
      </c>
      <c r="O37" s="68">
        <v>1</v>
      </c>
      <c r="P37" s="830">
        <v>188445</v>
      </c>
      <c r="Q37" s="68">
        <v>1</v>
      </c>
      <c r="R37" s="823">
        <v>203445</v>
      </c>
      <c r="S37" s="68">
        <v>1</v>
      </c>
      <c r="T37" s="823">
        <v>218445</v>
      </c>
      <c r="U37" s="68">
        <v>1</v>
      </c>
      <c r="V37" s="823">
        <v>233445</v>
      </c>
      <c r="W37" s="68">
        <v>1</v>
      </c>
      <c r="X37" s="823">
        <v>248445</v>
      </c>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61.5" customHeight="1" x14ac:dyDescent="0.2">
      <c r="A38" s="1005"/>
      <c r="B38" s="1005"/>
      <c r="C38" s="1005"/>
      <c r="D38" s="1005"/>
      <c r="E38" s="1005"/>
      <c r="F38" s="1005"/>
      <c r="G38" s="1005"/>
      <c r="H38" s="1005"/>
      <c r="I38" s="1005"/>
      <c r="J38" s="1005"/>
      <c r="K38" s="1005"/>
      <c r="L38" s="1015"/>
      <c r="M38" s="799" t="s">
        <v>2829</v>
      </c>
      <c r="N38" s="68" t="s">
        <v>549</v>
      </c>
      <c r="O38" s="68">
        <v>1</v>
      </c>
      <c r="P38" s="830">
        <v>224415</v>
      </c>
      <c r="Q38" s="68">
        <v>1</v>
      </c>
      <c r="R38" s="823">
        <v>239415</v>
      </c>
      <c r="S38" s="68">
        <v>1</v>
      </c>
      <c r="T38" s="823">
        <v>254415</v>
      </c>
      <c r="U38" s="68">
        <v>1</v>
      </c>
      <c r="V38" s="823">
        <v>269415</v>
      </c>
      <c r="W38" s="68">
        <v>1</v>
      </c>
      <c r="X38" s="823">
        <v>284415</v>
      </c>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61.5" customHeight="1" x14ac:dyDescent="0.2">
      <c r="A39" s="1005"/>
      <c r="B39" s="1005"/>
      <c r="C39" s="1005"/>
      <c r="D39" s="1005"/>
      <c r="E39" s="1005"/>
      <c r="F39" s="1005"/>
      <c r="G39" s="1005"/>
      <c r="H39" s="1005"/>
      <c r="I39" s="1005"/>
      <c r="J39" s="1005"/>
      <c r="K39" s="1005"/>
      <c r="L39" s="1015"/>
      <c r="M39" s="799" t="s">
        <v>2830</v>
      </c>
      <c r="N39" s="68" t="s">
        <v>549</v>
      </c>
      <c r="O39" s="68">
        <v>1</v>
      </c>
      <c r="P39" s="830">
        <v>150015</v>
      </c>
      <c r="Q39" s="68">
        <v>1</v>
      </c>
      <c r="R39" s="823">
        <v>165015</v>
      </c>
      <c r="S39" s="68">
        <v>1</v>
      </c>
      <c r="T39" s="823">
        <v>180015</v>
      </c>
      <c r="U39" s="68">
        <v>1</v>
      </c>
      <c r="V39" s="823">
        <v>195015</v>
      </c>
      <c r="W39" s="68">
        <v>1</v>
      </c>
      <c r="X39" s="823">
        <v>210015</v>
      </c>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58" ht="61.5" customHeight="1" x14ac:dyDescent="0.2">
      <c r="A40" s="1005"/>
      <c r="B40" s="1005"/>
      <c r="C40" s="1005"/>
      <c r="D40" s="1005"/>
      <c r="E40" s="1005"/>
      <c r="F40" s="1005"/>
      <c r="G40" s="1005"/>
      <c r="H40" s="1005"/>
      <c r="I40" s="1005"/>
      <c r="J40" s="1005"/>
      <c r="K40" s="1005"/>
      <c r="L40" s="1015"/>
      <c r="M40" s="799" t="s">
        <v>2831</v>
      </c>
      <c r="N40" s="68" t="s">
        <v>549</v>
      </c>
      <c r="O40" s="68">
        <v>1</v>
      </c>
      <c r="P40" s="830">
        <v>147855</v>
      </c>
      <c r="Q40" s="68">
        <v>1</v>
      </c>
      <c r="R40" s="823">
        <v>162855</v>
      </c>
      <c r="S40" s="68">
        <v>1</v>
      </c>
      <c r="T40" s="823">
        <v>177855</v>
      </c>
      <c r="U40" s="68">
        <v>1</v>
      </c>
      <c r="V40" s="823">
        <v>192855</v>
      </c>
      <c r="W40" s="68">
        <v>1</v>
      </c>
      <c r="X40" s="823">
        <v>207855</v>
      </c>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1:58" ht="61.5" customHeight="1" x14ac:dyDescent="0.2">
      <c r="A41" s="1005"/>
      <c r="B41" s="1005"/>
      <c r="C41" s="1005"/>
      <c r="D41" s="1005"/>
      <c r="E41" s="1005"/>
      <c r="F41" s="1005"/>
      <c r="G41" s="1005"/>
      <c r="H41" s="1005"/>
      <c r="I41" s="1005"/>
      <c r="J41" s="1005"/>
      <c r="K41" s="1005"/>
      <c r="L41" s="1015"/>
      <c r="M41" s="799" t="s">
        <v>2832</v>
      </c>
      <c r="N41" s="68" t="s">
        <v>549</v>
      </c>
      <c r="O41" s="68">
        <v>1</v>
      </c>
      <c r="P41" s="830">
        <v>125070</v>
      </c>
      <c r="Q41" s="68">
        <v>1</v>
      </c>
      <c r="R41" s="823">
        <v>140070</v>
      </c>
      <c r="S41" s="68">
        <v>1</v>
      </c>
      <c r="T41" s="823">
        <v>155070</v>
      </c>
      <c r="U41" s="68">
        <v>1</v>
      </c>
      <c r="V41" s="823">
        <v>170070</v>
      </c>
      <c r="W41" s="68">
        <v>1</v>
      </c>
      <c r="X41" s="823">
        <v>185070</v>
      </c>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row>
    <row r="42" spans="1:58" ht="61.5" customHeight="1" x14ac:dyDescent="0.2">
      <c r="A42" s="1005"/>
      <c r="B42" s="1005"/>
      <c r="C42" s="1005"/>
      <c r="D42" s="1005"/>
      <c r="E42" s="1005"/>
      <c r="F42" s="1005"/>
      <c r="G42" s="1005"/>
      <c r="H42" s="1005"/>
      <c r="I42" s="1005"/>
      <c r="J42" s="1005"/>
      <c r="K42" s="1005"/>
      <c r="L42" s="1015"/>
      <c r="M42" s="799" t="s">
        <v>2833</v>
      </c>
      <c r="N42" s="68" t="s">
        <v>549</v>
      </c>
      <c r="O42" s="68">
        <v>1</v>
      </c>
      <c r="P42" s="830">
        <v>47430</v>
      </c>
      <c r="Q42" s="68">
        <v>1</v>
      </c>
      <c r="R42" s="823">
        <v>62430</v>
      </c>
      <c r="S42" s="68">
        <v>1</v>
      </c>
      <c r="T42" s="823">
        <v>77430</v>
      </c>
      <c r="U42" s="68">
        <v>1</v>
      </c>
      <c r="V42" s="823">
        <v>92430</v>
      </c>
      <c r="W42" s="68">
        <v>1</v>
      </c>
      <c r="X42" s="823">
        <v>107430</v>
      </c>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row>
    <row r="43" spans="1:58" ht="61.5" customHeight="1" x14ac:dyDescent="0.2">
      <c r="A43" s="1005"/>
      <c r="B43" s="1005"/>
      <c r="C43" s="1005"/>
      <c r="D43" s="1005"/>
      <c r="E43" s="1005"/>
      <c r="F43" s="1005"/>
      <c r="G43" s="1005"/>
      <c r="H43" s="1005"/>
      <c r="I43" s="1005"/>
      <c r="J43" s="1005"/>
      <c r="K43" s="1005"/>
      <c r="L43" s="1015"/>
      <c r="M43" s="799" t="s">
        <v>2834</v>
      </c>
      <c r="N43" s="68" t="s">
        <v>549</v>
      </c>
      <c r="O43" s="68">
        <v>1</v>
      </c>
      <c r="P43" s="830">
        <v>158895</v>
      </c>
      <c r="Q43" s="68">
        <v>1</v>
      </c>
      <c r="R43" s="823">
        <v>173895</v>
      </c>
      <c r="S43" s="68">
        <v>1</v>
      </c>
      <c r="T43" s="823">
        <v>188895</v>
      </c>
      <c r="U43" s="68">
        <v>1</v>
      </c>
      <c r="V43" s="823">
        <v>203895</v>
      </c>
      <c r="W43" s="68">
        <v>1</v>
      </c>
      <c r="X43" s="823">
        <v>218895</v>
      </c>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row>
    <row r="44" spans="1:58" ht="61.5" customHeight="1" x14ac:dyDescent="0.2">
      <c r="A44" s="1005"/>
      <c r="B44" s="1005"/>
      <c r="C44" s="1005"/>
      <c r="D44" s="1005"/>
      <c r="E44" s="1005"/>
      <c r="F44" s="1005"/>
      <c r="G44" s="1005"/>
      <c r="H44" s="1005"/>
      <c r="I44" s="1005"/>
      <c r="J44" s="1005"/>
      <c r="K44" s="1005"/>
      <c r="L44" s="1015"/>
      <c r="M44" s="799" t="s">
        <v>2835</v>
      </c>
      <c r="N44" s="68" t="s">
        <v>549</v>
      </c>
      <c r="O44" s="68">
        <v>1</v>
      </c>
      <c r="P44" s="830">
        <v>159270</v>
      </c>
      <c r="Q44" s="68">
        <v>1</v>
      </c>
      <c r="R44" s="823">
        <v>174270</v>
      </c>
      <c r="S44" s="68">
        <v>1</v>
      </c>
      <c r="T44" s="823">
        <v>189270</v>
      </c>
      <c r="U44" s="68">
        <v>1</v>
      </c>
      <c r="V44" s="823">
        <v>204270</v>
      </c>
      <c r="W44" s="68">
        <v>1</v>
      </c>
      <c r="X44" s="823">
        <v>219270</v>
      </c>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row>
    <row r="45" spans="1:58" ht="61.5" customHeight="1" x14ac:dyDescent="0.2">
      <c r="A45" s="1005"/>
      <c r="B45" s="1005"/>
      <c r="C45" s="1005"/>
      <c r="D45" s="1005"/>
      <c r="E45" s="1005"/>
      <c r="F45" s="1005"/>
      <c r="G45" s="1005"/>
      <c r="H45" s="1005"/>
      <c r="I45" s="1005"/>
      <c r="J45" s="1005"/>
      <c r="K45" s="1005"/>
      <c r="L45" s="1015"/>
      <c r="M45" s="799" t="s">
        <v>2836</v>
      </c>
      <c r="N45" s="68" t="s">
        <v>549</v>
      </c>
      <c r="O45" s="68">
        <v>1</v>
      </c>
      <c r="P45" s="830">
        <v>222015</v>
      </c>
      <c r="Q45" s="68">
        <v>1</v>
      </c>
      <c r="R45" s="823">
        <v>237015</v>
      </c>
      <c r="S45" s="68">
        <v>1</v>
      </c>
      <c r="T45" s="823">
        <v>252015</v>
      </c>
      <c r="U45" s="68">
        <v>1</v>
      </c>
      <c r="V45" s="823">
        <v>267015</v>
      </c>
      <c r="W45" s="68">
        <v>1</v>
      </c>
      <c r="X45" s="823">
        <v>282015</v>
      </c>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row>
    <row r="46" spans="1:58" ht="61.5" customHeight="1" x14ac:dyDescent="0.2">
      <c r="A46" s="1005"/>
      <c r="B46" s="1005"/>
      <c r="C46" s="1005"/>
      <c r="D46" s="1005"/>
      <c r="E46" s="1005"/>
      <c r="F46" s="1005"/>
      <c r="G46" s="1005"/>
      <c r="H46" s="1005"/>
      <c r="I46" s="1005"/>
      <c r="J46" s="1005"/>
      <c r="K46" s="1005"/>
      <c r="L46" s="1015"/>
      <c r="M46" s="799" t="s">
        <v>2837</v>
      </c>
      <c r="N46" s="68" t="s">
        <v>549</v>
      </c>
      <c r="O46" s="68">
        <v>1</v>
      </c>
      <c r="P46" s="830">
        <v>197523</v>
      </c>
      <c r="Q46" s="68">
        <v>1</v>
      </c>
      <c r="R46" s="823">
        <v>212523</v>
      </c>
      <c r="S46" s="68">
        <v>1</v>
      </c>
      <c r="T46" s="823">
        <v>227523</v>
      </c>
      <c r="U46" s="68">
        <v>1</v>
      </c>
      <c r="V46" s="823">
        <v>242523</v>
      </c>
      <c r="W46" s="68">
        <v>1</v>
      </c>
      <c r="X46" s="823">
        <v>257523</v>
      </c>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1:58" ht="61.5" customHeight="1" x14ac:dyDescent="0.2">
      <c r="A47" s="1005"/>
      <c r="B47" s="1005"/>
      <c r="C47" s="1005"/>
      <c r="D47" s="1005"/>
      <c r="E47" s="1005"/>
      <c r="F47" s="1005"/>
      <c r="G47" s="1005"/>
      <c r="H47" s="1005"/>
      <c r="I47" s="1005"/>
      <c r="J47" s="1005"/>
      <c r="K47" s="1005"/>
      <c r="L47" s="1015"/>
      <c r="M47" s="799" t="s">
        <v>2838</v>
      </c>
      <c r="N47" s="68" t="s">
        <v>549</v>
      </c>
      <c r="O47" s="68">
        <v>1</v>
      </c>
      <c r="P47" s="830">
        <v>175215</v>
      </c>
      <c r="Q47" s="68">
        <v>1</v>
      </c>
      <c r="R47" s="823">
        <v>190215</v>
      </c>
      <c r="S47" s="68">
        <v>1</v>
      </c>
      <c r="T47" s="823">
        <v>205215</v>
      </c>
      <c r="U47" s="68">
        <v>1</v>
      </c>
      <c r="V47" s="823">
        <v>220215</v>
      </c>
      <c r="W47" s="68">
        <v>1</v>
      </c>
      <c r="X47" s="823">
        <v>235215</v>
      </c>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1:58" ht="61.5" customHeight="1" x14ac:dyDescent="0.2">
      <c r="A48" s="1006"/>
      <c r="B48" s="1006"/>
      <c r="C48" s="1006"/>
      <c r="D48" s="1006"/>
      <c r="E48" s="1006"/>
      <c r="F48" s="1006"/>
      <c r="G48" s="1006"/>
      <c r="H48" s="1006"/>
      <c r="I48" s="1006"/>
      <c r="J48" s="1006"/>
      <c r="K48" s="1006"/>
      <c r="L48" s="1016"/>
      <c r="M48" s="799" t="s">
        <v>2839</v>
      </c>
      <c r="N48" s="68" t="s">
        <v>549</v>
      </c>
      <c r="O48" s="68">
        <v>1</v>
      </c>
      <c r="P48" s="830">
        <v>171639</v>
      </c>
      <c r="Q48" s="68">
        <v>1</v>
      </c>
      <c r="R48" s="823">
        <v>186639</v>
      </c>
      <c r="S48" s="68">
        <v>1</v>
      </c>
      <c r="T48" s="823">
        <v>201639</v>
      </c>
      <c r="U48" s="68">
        <v>1</v>
      </c>
      <c r="V48" s="823">
        <v>216639</v>
      </c>
      <c r="W48" s="68">
        <v>1</v>
      </c>
      <c r="X48" s="823">
        <v>231639</v>
      </c>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ht="41.25" customHeight="1" x14ac:dyDescent="0.2">
      <c r="A49" s="1004" t="s">
        <v>2800</v>
      </c>
      <c r="B49" s="1004" t="s">
        <v>2800</v>
      </c>
      <c r="C49" s="1004" t="s">
        <v>2800</v>
      </c>
      <c r="D49" s="1004" t="s">
        <v>2800</v>
      </c>
      <c r="E49" s="1004" t="s">
        <v>2800</v>
      </c>
      <c r="F49" s="1004" t="s">
        <v>2800</v>
      </c>
      <c r="G49" s="1004" t="s">
        <v>2800</v>
      </c>
      <c r="H49" s="1004" t="s">
        <v>2800</v>
      </c>
      <c r="I49" s="1004"/>
      <c r="J49" s="1004"/>
      <c r="K49" s="1004"/>
      <c r="L49" s="817" t="s">
        <v>2840</v>
      </c>
      <c r="M49" s="818"/>
      <c r="N49" s="817" t="s">
        <v>549</v>
      </c>
      <c r="O49" s="831">
        <v>826150</v>
      </c>
      <c r="P49" s="829">
        <v>455040</v>
      </c>
      <c r="Q49" s="831">
        <v>861195</v>
      </c>
      <c r="R49" s="829">
        <v>473241.59999999998</v>
      </c>
      <c r="S49" s="831">
        <v>886230</v>
      </c>
      <c r="T49" s="829">
        <v>487438.848</v>
      </c>
      <c r="U49" s="831">
        <v>901255</v>
      </c>
      <c r="V49" s="829">
        <v>497187.62495999999</v>
      </c>
      <c r="W49" s="831">
        <v>911270</v>
      </c>
      <c r="X49" s="829">
        <v>502159.50120960001</v>
      </c>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ht="111.75" customHeight="1" x14ac:dyDescent="0.2">
      <c r="A50" s="1005"/>
      <c r="B50" s="1005"/>
      <c r="C50" s="1005"/>
      <c r="D50" s="1005"/>
      <c r="E50" s="1005"/>
      <c r="F50" s="1005"/>
      <c r="G50" s="1005"/>
      <c r="H50" s="1005"/>
      <c r="I50" s="1005"/>
      <c r="J50" s="1005"/>
      <c r="K50" s="1005"/>
      <c r="L50" s="1014" t="s">
        <v>2841</v>
      </c>
      <c r="M50" s="799" t="s">
        <v>2842</v>
      </c>
      <c r="N50" s="68" t="s">
        <v>549</v>
      </c>
      <c r="O50" s="69">
        <v>650</v>
      </c>
      <c r="P50" s="830">
        <v>5000</v>
      </c>
      <c r="Q50" s="69">
        <v>675</v>
      </c>
      <c r="R50" s="823">
        <v>5200</v>
      </c>
      <c r="S50" s="69">
        <v>695</v>
      </c>
      <c r="T50" s="823">
        <v>5356</v>
      </c>
      <c r="U50" s="69">
        <v>710</v>
      </c>
      <c r="V50" s="823">
        <v>5463.12</v>
      </c>
      <c r="W50" s="69">
        <v>720</v>
      </c>
      <c r="X50" s="823">
        <v>5517.7511999999997</v>
      </c>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58" ht="82.5" customHeight="1" x14ac:dyDescent="0.2">
      <c r="A51" s="1005"/>
      <c r="B51" s="1005"/>
      <c r="C51" s="1005"/>
      <c r="D51" s="1005"/>
      <c r="E51" s="1005"/>
      <c r="F51" s="1005"/>
      <c r="G51" s="1005"/>
      <c r="H51" s="1005"/>
      <c r="I51" s="1005"/>
      <c r="J51" s="1005"/>
      <c r="K51" s="1005"/>
      <c r="L51" s="1015"/>
      <c r="M51" s="799" t="s">
        <v>2843</v>
      </c>
      <c r="N51" s="68" t="s">
        <v>549</v>
      </c>
      <c r="O51" s="69">
        <v>500</v>
      </c>
      <c r="P51" s="830">
        <v>315040</v>
      </c>
      <c r="Q51" s="69">
        <v>520</v>
      </c>
      <c r="R51" s="823">
        <v>327641.59999999998</v>
      </c>
      <c r="S51" s="69">
        <v>535</v>
      </c>
      <c r="T51" s="823">
        <v>337470.848</v>
      </c>
      <c r="U51" s="69">
        <v>545</v>
      </c>
      <c r="V51" s="823">
        <v>344220.26496</v>
      </c>
      <c r="W51" s="69">
        <v>550</v>
      </c>
      <c r="X51" s="823">
        <v>347662.46760959999</v>
      </c>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ht="95.65" customHeight="1" x14ac:dyDescent="0.2">
      <c r="A52" s="1006"/>
      <c r="B52" s="1006"/>
      <c r="C52" s="1006"/>
      <c r="D52" s="1006"/>
      <c r="E52" s="1006"/>
      <c r="F52" s="1006"/>
      <c r="G52" s="1006"/>
      <c r="H52" s="1006"/>
      <c r="I52" s="1006"/>
      <c r="J52" s="1006"/>
      <c r="K52" s="1006"/>
      <c r="L52" s="1016"/>
      <c r="M52" s="799" t="s">
        <v>2844</v>
      </c>
      <c r="N52" s="68" t="s">
        <v>549</v>
      </c>
      <c r="O52" s="69">
        <v>825000</v>
      </c>
      <c r="P52" s="830">
        <v>135000</v>
      </c>
      <c r="Q52" s="69">
        <v>860000</v>
      </c>
      <c r="R52" s="823">
        <v>140400</v>
      </c>
      <c r="S52" s="69">
        <v>885000</v>
      </c>
      <c r="T52" s="823">
        <v>144612</v>
      </c>
      <c r="U52" s="69">
        <v>900000</v>
      </c>
      <c r="V52" s="823">
        <v>147504.24</v>
      </c>
      <c r="W52" s="69">
        <v>910000</v>
      </c>
      <c r="X52" s="823">
        <v>148979.2824</v>
      </c>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spans="1:58" ht="42" customHeight="1" x14ac:dyDescent="0.2">
      <c r="A53" s="1004" t="s">
        <v>2800</v>
      </c>
      <c r="B53" s="1004" t="s">
        <v>2800</v>
      </c>
      <c r="C53" s="1004" t="s">
        <v>2800</v>
      </c>
      <c r="D53" s="1004" t="s">
        <v>2800</v>
      </c>
      <c r="E53" s="1004" t="s">
        <v>2800</v>
      </c>
      <c r="F53" s="1004" t="s">
        <v>2800</v>
      </c>
      <c r="G53" s="1004" t="s">
        <v>2800</v>
      </c>
      <c r="H53" s="1004" t="s">
        <v>2800</v>
      </c>
      <c r="I53" s="1001"/>
      <c r="J53" s="1001"/>
      <c r="K53" s="1001"/>
      <c r="L53" s="817" t="s">
        <v>2845</v>
      </c>
      <c r="M53" s="818"/>
      <c r="N53" s="833"/>
      <c r="O53" s="831">
        <v>7875</v>
      </c>
      <c r="P53" s="820">
        <v>350000</v>
      </c>
      <c r="Q53" s="831">
        <v>7500</v>
      </c>
      <c r="R53" s="829">
        <v>350000</v>
      </c>
      <c r="S53" s="831">
        <v>7875</v>
      </c>
      <c r="T53" s="829">
        <v>350000</v>
      </c>
      <c r="U53" s="831">
        <v>8269</v>
      </c>
      <c r="V53" s="829">
        <v>350000</v>
      </c>
      <c r="W53" s="831">
        <v>8682</v>
      </c>
      <c r="X53" s="829">
        <v>350000</v>
      </c>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row>
    <row r="54" spans="1:58" ht="141.6" customHeight="1" x14ac:dyDescent="0.2">
      <c r="A54" s="1006"/>
      <c r="B54" s="1006"/>
      <c r="C54" s="1006"/>
      <c r="D54" s="1006"/>
      <c r="E54" s="1006"/>
      <c r="F54" s="1006"/>
      <c r="G54" s="1006"/>
      <c r="H54" s="1006"/>
      <c r="I54" s="1003"/>
      <c r="J54" s="1003"/>
      <c r="K54" s="1003"/>
      <c r="L54" s="821" t="s">
        <v>2846</v>
      </c>
      <c r="M54" s="799" t="s">
        <v>2847</v>
      </c>
      <c r="N54" s="834" t="s">
        <v>547</v>
      </c>
      <c r="O54" s="69">
        <v>7875</v>
      </c>
      <c r="P54" s="830">
        <v>350000</v>
      </c>
      <c r="Q54" s="69">
        <v>8268.75</v>
      </c>
      <c r="R54" s="830">
        <v>350000</v>
      </c>
      <c r="S54" s="69">
        <v>8682.1875</v>
      </c>
      <c r="T54" s="830">
        <v>350000</v>
      </c>
      <c r="U54" s="69">
        <v>9116.296875</v>
      </c>
      <c r="V54" s="830">
        <v>350000</v>
      </c>
      <c r="W54" s="69">
        <v>9572.1117187500004</v>
      </c>
      <c r="X54" s="830">
        <v>350000</v>
      </c>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row r="55" spans="1:58" ht="37.5" customHeight="1" x14ac:dyDescent="0.2">
      <c r="A55" s="1004" t="s">
        <v>2800</v>
      </c>
      <c r="B55" s="1004" t="s">
        <v>2800</v>
      </c>
      <c r="C55" s="1004" t="s">
        <v>2800</v>
      </c>
      <c r="D55" s="1004" t="s">
        <v>2800</v>
      </c>
      <c r="E55" s="1004" t="s">
        <v>2800</v>
      </c>
      <c r="F55" s="1004" t="s">
        <v>2800</v>
      </c>
      <c r="G55" s="1004" t="s">
        <v>2800</v>
      </c>
      <c r="H55" s="1004" t="s">
        <v>2800</v>
      </c>
      <c r="I55" s="1001"/>
      <c r="J55" s="1001"/>
      <c r="K55" s="1001"/>
      <c r="L55" s="817" t="s">
        <v>2848</v>
      </c>
      <c r="M55" s="818"/>
      <c r="N55" s="817"/>
      <c r="O55" s="831">
        <v>16183</v>
      </c>
      <c r="P55" s="820">
        <v>2268405</v>
      </c>
      <c r="Q55" s="831">
        <v>17230</v>
      </c>
      <c r="R55" s="820">
        <v>2403375.0975000001</v>
      </c>
      <c r="S55" s="831">
        <v>18391</v>
      </c>
      <c r="T55" s="820">
        <v>2546375.9158012499</v>
      </c>
      <c r="U55" s="831">
        <v>19586</v>
      </c>
      <c r="V55" s="820">
        <v>4114395.7324715648</v>
      </c>
      <c r="W55" s="831">
        <v>20815</v>
      </c>
      <c r="X55" s="820">
        <v>4359202.2785536228</v>
      </c>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60" customHeight="1" x14ac:dyDescent="0.2">
      <c r="A56" s="1005"/>
      <c r="B56" s="1005"/>
      <c r="C56" s="1005"/>
      <c r="D56" s="1005"/>
      <c r="E56" s="1005"/>
      <c r="F56" s="1005"/>
      <c r="G56" s="1005"/>
      <c r="H56" s="1005"/>
      <c r="I56" s="1002"/>
      <c r="J56" s="1002"/>
      <c r="K56" s="1002"/>
      <c r="L56" s="1011" t="s">
        <v>2849</v>
      </c>
      <c r="M56" s="799" t="s">
        <v>2850</v>
      </c>
      <c r="N56" s="834" t="s">
        <v>547</v>
      </c>
      <c r="O56" s="836">
        <v>12683</v>
      </c>
      <c r="P56" s="828">
        <v>1777802</v>
      </c>
      <c r="Q56" s="836">
        <v>13230</v>
      </c>
      <c r="R56" s="823">
        <v>1883581.219</v>
      </c>
      <c r="S56" s="836">
        <v>13891</v>
      </c>
      <c r="T56" s="823">
        <v>1995654.3015304999</v>
      </c>
      <c r="U56" s="836">
        <v>14586</v>
      </c>
      <c r="V56" s="823">
        <v>2114395.7324715648</v>
      </c>
      <c r="W56" s="836">
        <v>15315</v>
      </c>
      <c r="X56" s="823">
        <v>2240202.2785536228</v>
      </c>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60" customHeight="1" x14ac:dyDescent="0.2">
      <c r="A57" s="1006"/>
      <c r="B57" s="1006"/>
      <c r="C57" s="1006"/>
      <c r="D57" s="1006"/>
      <c r="E57" s="1006"/>
      <c r="F57" s="1006"/>
      <c r="G57" s="1006"/>
      <c r="H57" s="1006"/>
      <c r="I57" s="1003"/>
      <c r="J57" s="1003"/>
      <c r="K57" s="1003"/>
      <c r="L57" s="1011"/>
      <c r="M57" s="799" t="s">
        <v>2851</v>
      </c>
      <c r="N57" s="834" t="s">
        <v>547</v>
      </c>
      <c r="O57" s="836">
        <v>3500</v>
      </c>
      <c r="P57" s="828">
        <v>490603</v>
      </c>
      <c r="Q57" s="836">
        <v>4000</v>
      </c>
      <c r="R57" s="823">
        <v>519793.87849999999</v>
      </c>
      <c r="S57" s="836">
        <v>4500</v>
      </c>
      <c r="T57" s="823">
        <v>550721.61427074997</v>
      </c>
      <c r="U57" s="836">
        <v>5000</v>
      </c>
      <c r="V57" s="823">
        <v>2000000</v>
      </c>
      <c r="W57" s="836">
        <v>5500</v>
      </c>
      <c r="X57" s="823">
        <v>2119000</v>
      </c>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ht="37.5" customHeight="1" x14ac:dyDescent="0.2">
      <c r="A58" s="1004" t="s">
        <v>2800</v>
      </c>
      <c r="B58" s="1004" t="s">
        <v>2800</v>
      </c>
      <c r="C58" s="1004" t="s">
        <v>2800</v>
      </c>
      <c r="D58" s="1004" t="s">
        <v>2800</v>
      </c>
      <c r="E58" s="1004" t="s">
        <v>2800</v>
      </c>
      <c r="F58" s="1004" t="s">
        <v>2800</v>
      </c>
      <c r="G58" s="1004" t="s">
        <v>2800</v>
      </c>
      <c r="H58" s="1004" t="s">
        <v>2800</v>
      </c>
      <c r="I58" s="1001"/>
      <c r="J58" s="1001"/>
      <c r="K58" s="1001"/>
      <c r="L58" s="817" t="s">
        <v>2852</v>
      </c>
      <c r="M58" s="818"/>
      <c r="N58" s="837"/>
      <c r="O58" s="831">
        <v>3832</v>
      </c>
      <c r="P58" s="820">
        <v>292520</v>
      </c>
      <c r="Q58" s="831">
        <v>4000</v>
      </c>
      <c r="R58" s="825">
        <v>309924.94</v>
      </c>
      <c r="S58" s="831">
        <v>4250</v>
      </c>
      <c r="T58" s="825">
        <v>328365.47392999998</v>
      </c>
      <c r="U58" s="831">
        <v>4500</v>
      </c>
      <c r="V58" s="825">
        <v>347903.21962883498</v>
      </c>
      <c r="W58" s="831">
        <v>4750</v>
      </c>
      <c r="X58" s="825">
        <v>368603.46119675064</v>
      </c>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8" ht="99.4" customHeight="1" x14ac:dyDescent="0.2">
      <c r="A59" s="1006"/>
      <c r="B59" s="1006"/>
      <c r="C59" s="1006"/>
      <c r="D59" s="1006"/>
      <c r="E59" s="1006"/>
      <c r="F59" s="1006"/>
      <c r="G59" s="1006"/>
      <c r="H59" s="1006"/>
      <c r="I59" s="1003"/>
      <c r="J59" s="1003"/>
      <c r="K59" s="1003"/>
      <c r="L59" s="821" t="s">
        <v>2853</v>
      </c>
      <c r="M59" s="799" t="s">
        <v>2853</v>
      </c>
      <c r="N59" s="834" t="s">
        <v>547</v>
      </c>
      <c r="O59" s="836">
        <v>3832</v>
      </c>
      <c r="P59" s="828">
        <v>292520</v>
      </c>
      <c r="Q59" s="836">
        <v>4000</v>
      </c>
      <c r="R59" s="823">
        <v>309924.94</v>
      </c>
      <c r="S59" s="836">
        <v>4250</v>
      </c>
      <c r="T59" s="823">
        <v>328365.47392999998</v>
      </c>
      <c r="U59" s="836">
        <v>4500</v>
      </c>
      <c r="V59" s="823">
        <v>347903.21962883498</v>
      </c>
      <c r="W59" s="836">
        <v>4750</v>
      </c>
      <c r="X59" s="823">
        <v>368603.46119675064</v>
      </c>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row>
    <row r="60" spans="1:58" ht="30.75" customHeight="1" x14ac:dyDescent="0.2">
      <c r="A60" s="49"/>
      <c r="B60" s="49"/>
      <c r="C60" s="49"/>
      <c r="D60" s="49"/>
      <c r="E60" s="49"/>
      <c r="F60" s="49"/>
      <c r="G60" s="49"/>
      <c r="H60" s="49"/>
      <c r="I60" s="832"/>
      <c r="J60" s="832"/>
      <c r="K60" s="832"/>
      <c r="L60" s="817" t="s">
        <v>2854</v>
      </c>
      <c r="M60" s="818"/>
      <c r="N60" s="817"/>
      <c r="O60" s="831">
        <v>13000</v>
      </c>
      <c r="P60" s="820">
        <v>1439790</v>
      </c>
      <c r="Q60" s="831">
        <v>14300</v>
      </c>
      <c r="R60" s="820">
        <v>650000</v>
      </c>
      <c r="S60" s="831">
        <v>14700</v>
      </c>
      <c r="T60" s="820">
        <v>950000</v>
      </c>
      <c r="U60" s="831">
        <v>15100</v>
      </c>
      <c r="V60" s="820">
        <v>1105000</v>
      </c>
      <c r="W60" s="831">
        <v>16900</v>
      </c>
      <c r="X60" s="820">
        <v>1240000</v>
      </c>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row>
    <row r="61" spans="1:58" ht="100.35" customHeight="1" x14ac:dyDescent="0.2">
      <c r="A61" s="1004" t="s">
        <v>2800</v>
      </c>
      <c r="B61" s="1004" t="s">
        <v>2855</v>
      </c>
      <c r="C61" s="1004" t="s">
        <v>2800</v>
      </c>
      <c r="D61" s="1004" t="s">
        <v>2800</v>
      </c>
      <c r="E61" s="1004" t="s">
        <v>2800</v>
      </c>
      <c r="F61" s="1004" t="s">
        <v>2800</v>
      </c>
      <c r="G61" s="1004" t="s">
        <v>2800</v>
      </c>
      <c r="H61" s="1004" t="s">
        <v>2800</v>
      </c>
      <c r="I61" s="1004"/>
      <c r="J61" s="1004"/>
      <c r="K61" s="1004"/>
      <c r="L61" s="1014" t="s">
        <v>2856</v>
      </c>
      <c r="M61" s="799" t="s">
        <v>2857</v>
      </c>
      <c r="N61" s="834" t="s">
        <v>2858</v>
      </c>
      <c r="O61" s="69">
        <v>4000</v>
      </c>
      <c r="P61" s="830">
        <v>111190</v>
      </c>
      <c r="Q61" s="69">
        <v>4300</v>
      </c>
      <c r="R61" s="830">
        <v>140000</v>
      </c>
      <c r="S61" s="69">
        <v>4500</v>
      </c>
      <c r="T61" s="830">
        <v>230000</v>
      </c>
      <c r="U61" s="69">
        <v>4700</v>
      </c>
      <c r="V61" s="830">
        <v>280000</v>
      </c>
      <c r="W61" s="69">
        <v>6300</v>
      </c>
      <c r="X61" s="830">
        <v>315000</v>
      </c>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row>
    <row r="62" spans="1:58" ht="144.4" customHeight="1" x14ac:dyDescent="0.2">
      <c r="A62" s="1005"/>
      <c r="B62" s="1005"/>
      <c r="C62" s="1005"/>
      <c r="D62" s="1005"/>
      <c r="E62" s="1005"/>
      <c r="F62" s="1005"/>
      <c r="G62" s="1005"/>
      <c r="H62" s="1005"/>
      <c r="I62" s="1005"/>
      <c r="J62" s="1005"/>
      <c r="K62" s="1005"/>
      <c r="L62" s="1015"/>
      <c r="M62" s="799" t="s">
        <v>429</v>
      </c>
      <c r="N62" s="834" t="s">
        <v>547</v>
      </c>
      <c r="O62" s="69">
        <v>8000</v>
      </c>
      <c r="P62" s="830">
        <v>431100</v>
      </c>
      <c r="Q62" s="69">
        <v>8200</v>
      </c>
      <c r="R62" s="830">
        <v>160000</v>
      </c>
      <c r="S62" s="69">
        <v>8400</v>
      </c>
      <c r="T62" s="830">
        <v>260000</v>
      </c>
      <c r="U62" s="69">
        <v>8600</v>
      </c>
      <c r="V62" s="830">
        <v>300000</v>
      </c>
      <c r="W62" s="69">
        <v>8800</v>
      </c>
      <c r="X62" s="830">
        <v>350000</v>
      </c>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row>
    <row r="63" spans="1:58" ht="139.69999999999999" customHeight="1" x14ac:dyDescent="0.2">
      <c r="A63" s="1005"/>
      <c r="B63" s="1005"/>
      <c r="C63" s="1006"/>
      <c r="D63" s="1006"/>
      <c r="E63" s="1006"/>
      <c r="F63" s="1006"/>
      <c r="G63" s="1006"/>
      <c r="H63" s="1006"/>
      <c r="I63" s="1006"/>
      <c r="J63" s="1006"/>
      <c r="K63" s="1006"/>
      <c r="L63" s="1016"/>
      <c r="M63" s="799" t="s">
        <v>2859</v>
      </c>
      <c r="N63" s="834" t="s">
        <v>2860</v>
      </c>
      <c r="O63" s="69">
        <v>9000</v>
      </c>
      <c r="P63" s="830">
        <v>897500</v>
      </c>
      <c r="Q63" s="69">
        <v>10000</v>
      </c>
      <c r="R63" s="830">
        <v>350000</v>
      </c>
      <c r="S63" s="69">
        <v>10200</v>
      </c>
      <c r="T63" s="830">
        <v>460000</v>
      </c>
      <c r="U63" s="69">
        <v>10400</v>
      </c>
      <c r="V63" s="830">
        <v>525000</v>
      </c>
      <c r="W63" s="69">
        <v>10600</v>
      </c>
      <c r="X63" s="830">
        <v>575000</v>
      </c>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row>
    <row r="64" spans="1:58" ht="39.75" customHeight="1" x14ac:dyDescent="0.2">
      <c r="A64" s="1005"/>
      <c r="B64" s="1005"/>
      <c r="C64" s="835"/>
      <c r="D64" s="835"/>
      <c r="E64" s="835"/>
      <c r="F64" s="835"/>
      <c r="G64" s="835"/>
      <c r="H64" s="835"/>
      <c r="I64" s="835"/>
      <c r="J64" s="835"/>
      <c r="K64" s="835"/>
      <c r="L64" s="817" t="s">
        <v>2861</v>
      </c>
      <c r="M64" s="818"/>
      <c r="N64" s="817"/>
      <c r="O64" s="831">
        <v>13400</v>
      </c>
      <c r="P64" s="820">
        <v>1509880</v>
      </c>
      <c r="Q64" s="831">
        <v>15300</v>
      </c>
      <c r="R64" s="820">
        <v>1665000</v>
      </c>
      <c r="S64" s="831">
        <v>17100</v>
      </c>
      <c r="T64" s="820">
        <v>1820000</v>
      </c>
      <c r="U64" s="831">
        <v>19000</v>
      </c>
      <c r="V64" s="820">
        <v>2010000</v>
      </c>
      <c r="W64" s="831">
        <v>20800</v>
      </c>
      <c r="X64" s="820">
        <v>2175000</v>
      </c>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row>
    <row r="65" spans="1:58" ht="318.60000000000002" customHeight="1" x14ac:dyDescent="0.2">
      <c r="A65" s="1005"/>
      <c r="B65" s="1005"/>
      <c r="C65" s="49" t="s">
        <v>2862</v>
      </c>
      <c r="D65" s="801" t="s">
        <v>2863</v>
      </c>
      <c r="E65" s="801" t="s">
        <v>2864</v>
      </c>
      <c r="F65" s="801" t="s">
        <v>2865</v>
      </c>
      <c r="G65" s="49" t="s">
        <v>2862</v>
      </c>
      <c r="I65" s="49" t="s">
        <v>2862</v>
      </c>
      <c r="J65" s="838"/>
      <c r="K65" s="838"/>
      <c r="L65" s="1014" t="s">
        <v>2866</v>
      </c>
      <c r="M65" s="853" t="s">
        <v>2946</v>
      </c>
      <c r="N65" s="834" t="s">
        <v>2860</v>
      </c>
      <c r="O65" s="69">
        <v>10</v>
      </c>
      <c r="P65" s="839">
        <v>277000</v>
      </c>
      <c r="Q65" s="69">
        <v>10</v>
      </c>
      <c r="R65" s="839">
        <v>300000</v>
      </c>
      <c r="S65" s="69">
        <v>10</v>
      </c>
      <c r="T65" s="839">
        <v>310000</v>
      </c>
      <c r="U65" s="69">
        <v>11</v>
      </c>
      <c r="V65" s="839">
        <v>325000</v>
      </c>
      <c r="W65" s="69">
        <v>11</v>
      </c>
      <c r="X65" s="839">
        <v>325000</v>
      </c>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row>
    <row r="66" spans="1:58" ht="124.7" customHeight="1" x14ac:dyDescent="0.2">
      <c r="A66" s="1005"/>
      <c r="B66" s="1005"/>
      <c r="C66" s="49" t="s">
        <v>2862</v>
      </c>
      <c r="D66" s="49" t="s">
        <v>2862</v>
      </c>
      <c r="E66" s="49" t="s">
        <v>2862</v>
      </c>
      <c r="F66" s="49" t="s">
        <v>2862</v>
      </c>
      <c r="G66" s="49" t="s">
        <v>2862</v>
      </c>
      <c r="H66" s="49" t="s">
        <v>2862</v>
      </c>
      <c r="I66" s="49"/>
      <c r="J66" s="49"/>
      <c r="K66" s="49"/>
      <c r="L66" s="1015"/>
      <c r="M66" s="799" t="s">
        <v>2867</v>
      </c>
      <c r="N66" s="834" t="s">
        <v>553</v>
      </c>
      <c r="O66" s="69">
        <v>3500</v>
      </c>
      <c r="P66" s="839">
        <v>356495</v>
      </c>
      <c r="Q66" s="69">
        <v>4000</v>
      </c>
      <c r="R66" s="839">
        <v>375000</v>
      </c>
      <c r="S66" s="69">
        <v>4500</v>
      </c>
      <c r="T66" s="839">
        <v>375000</v>
      </c>
      <c r="U66" s="69">
        <v>5000</v>
      </c>
      <c r="V66" s="839">
        <v>375000</v>
      </c>
      <c r="W66" s="69">
        <v>5500</v>
      </c>
      <c r="X66" s="839">
        <v>375000</v>
      </c>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row>
    <row r="67" spans="1:58" ht="201.6" customHeight="1" x14ac:dyDescent="0.2">
      <c r="A67" s="1005"/>
      <c r="B67" s="1005"/>
      <c r="C67" s="801" t="s">
        <v>2862</v>
      </c>
      <c r="D67" s="802" t="s">
        <v>2868</v>
      </c>
      <c r="E67" s="802" t="s">
        <v>2869</v>
      </c>
      <c r="F67" s="802" t="s">
        <v>2870</v>
      </c>
      <c r="G67" s="801" t="s">
        <v>2862</v>
      </c>
      <c r="H67" s="801" t="s">
        <v>2862</v>
      </c>
      <c r="I67" s="840"/>
      <c r="J67" s="840"/>
      <c r="K67" s="840"/>
      <c r="L67" s="1015"/>
      <c r="M67" s="799" t="s">
        <v>2871</v>
      </c>
      <c r="N67" s="69" t="s">
        <v>553</v>
      </c>
      <c r="O67" s="69">
        <v>2200</v>
      </c>
      <c r="P67" s="839">
        <v>328100</v>
      </c>
      <c r="Q67" s="69">
        <v>2800</v>
      </c>
      <c r="R67" s="839">
        <v>345000</v>
      </c>
      <c r="S67" s="69">
        <v>3100</v>
      </c>
      <c r="T67" s="839">
        <v>385000</v>
      </c>
      <c r="U67" s="69">
        <v>3700</v>
      </c>
      <c r="V67" s="839">
        <v>435000</v>
      </c>
      <c r="W67" s="69">
        <v>4100</v>
      </c>
      <c r="X67" s="839">
        <v>485000</v>
      </c>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row>
    <row r="68" spans="1:58" ht="101.25" customHeight="1" x14ac:dyDescent="0.2">
      <c r="A68" s="1005"/>
      <c r="B68" s="1005"/>
      <c r="C68" s="49" t="s">
        <v>2862</v>
      </c>
      <c r="D68" s="49" t="s">
        <v>2862</v>
      </c>
      <c r="E68" s="49" t="s">
        <v>2862</v>
      </c>
      <c r="F68" s="49" t="s">
        <v>2862</v>
      </c>
      <c r="G68" s="49" t="s">
        <v>2862</v>
      </c>
      <c r="H68" s="49" t="s">
        <v>2862</v>
      </c>
      <c r="I68" s="49"/>
      <c r="J68" s="49"/>
      <c r="K68" s="49"/>
      <c r="L68" s="1015"/>
      <c r="M68" s="799" t="s">
        <v>2872</v>
      </c>
      <c r="N68" s="69" t="s">
        <v>553</v>
      </c>
      <c r="O68" s="69">
        <v>3200</v>
      </c>
      <c r="P68" s="839">
        <v>135000</v>
      </c>
      <c r="Q68" s="69">
        <v>3500</v>
      </c>
      <c r="R68" s="839">
        <v>175000</v>
      </c>
      <c r="S68" s="69">
        <v>4000</v>
      </c>
      <c r="T68" s="839">
        <v>200000</v>
      </c>
      <c r="U68" s="69">
        <v>4300</v>
      </c>
      <c r="V68" s="839">
        <v>225000</v>
      </c>
      <c r="W68" s="69">
        <v>4700</v>
      </c>
      <c r="X68" s="839">
        <v>245000</v>
      </c>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row>
    <row r="69" spans="1:58" ht="340.9" customHeight="1" x14ac:dyDescent="0.2">
      <c r="A69" s="1005"/>
      <c r="B69" s="1005"/>
      <c r="C69" s="802" t="s">
        <v>2862</v>
      </c>
      <c r="D69" s="803" t="s">
        <v>2863</v>
      </c>
      <c r="E69" s="803" t="s">
        <v>2864</v>
      </c>
      <c r="F69" s="803" t="s">
        <v>2865</v>
      </c>
      <c r="G69" s="803" t="s">
        <v>2862</v>
      </c>
      <c r="H69" s="803" t="s">
        <v>2862</v>
      </c>
      <c r="I69" s="841"/>
      <c r="J69" s="841"/>
      <c r="K69" s="841"/>
      <c r="L69" s="1015"/>
      <c r="M69" s="799" t="s">
        <v>2873</v>
      </c>
      <c r="N69" s="834" t="s">
        <v>553</v>
      </c>
      <c r="O69" s="68">
        <v>4500</v>
      </c>
      <c r="P69" s="839">
        <v>204885</v>
      </c>
      <c r="Q69" s="68">
        <v>5000</v>
      </c>
      <c r="R69" s="839">
        <v>225000</v>
      </c>
      <c r="S69" s="68">
        <v>5500</v>
      </c>
      <c r="T69" s="839">
        <v>250000</v>
      </c>
      <c r="U69" s="68">
        <v>6000</v>
      </c>
      <c r="V69" s="839">
        <v>275000</v>
      </c>
      <c r="W69" s="68">
        <v>6500</v>
      </c>
      <c r="X69" s="839">
        <v>295000</v>
      </c>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row>
    <row r="70" spans="1:58" ht="113.45" customHeight="1" x14ac:dyDescent="0.2">
      <c r="A70" s="1005"/>
      <c r="B70" s="1005"/>
      <c r="C70" s="801" t="s">
        <v>2862</v>
      </c>
      <c r="D70" s="801" t="s">
        <v>2862</v>
      </c>
      <c r="E70" s="801" t="s">
        <v>2862</v>
      </c>
      <c r="F70" s="801" t="s">
        <v>2862</v>
      </c>
      <c r="G70" s="801" t="s">
        <v>2862</v>
      </c>
      <c r="H70" s="801" t="s">
        <v>2862</v>
      </c>
      <c r="I70" s="801"/>
      <c r="J70" s="840"/>
      <c r="K70" s="840"/>
      <c r="L70" s="1015"/>
      <c r="M70" s="799" t="s">
        <v>2874</v>
      </c>
      <c r="N70" s="68" t="s">
        <v>555</v>
      </c>
      <c r="O70" s="68">
        <v>10</v>
      </c>
      <c r="P70" s="839">
        <v>122800</v>
      </c>
      <c r="Q70" s="68">
        <v>10</v>
      </c>
      <c r="R70" s="842">
        <v>145000</v>
      </c>
      <c r="S70" s="74">
        <v>10</v>
      </c>
      <c r="T70" s="842">
        <v>175000</v>
      </c>
      <c r="U70" s="74">
        <v>11</v>
      </c>
      <c r="V70" s="842">
        <v>225000</v>
      </c>
      <c r="W70" s="74">
        <v>11</v>
      </c>
      <c r="X70" s="842">
        <v>275000</v>
      </c>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122.85" customHeight="1" x14ac:dyDescent="0.2">
      <c r="A71" s="1005"/>
      <c r="B71" s="1005"/>
      <c r="C71" s="49" t="s">
        <v>2862</v>
      </c>
      <c r="D71" s="49" t="s">
        <v>2862</v>
      </c>
      <c r="E71" s="49" t="s">
        <v>2862</v>
      </c>
      <c r="F71" s="49" t="s">
        <v>2862</v>
      </c>
      <c r="G71" s="49" t="s">
        <v>2862</v>
      </c>
      <c r="H71" s="49" t="s">
        <v>2862</v>
      </c>
      <c r="I71" s="49"/>
      <c r="J71" s="835"/>
      <c r="K71" s="835"/>
      <c r="L71" s="1016"/>
      <c r="M71" s="799" t="s">
        <v>2875</v>
      </c>
      <c r="N71" s="68" t="s">
        <v>549</v>
      </c>
      <c r="O71" s="68">
        <v>10</v>
      </c>
      <c r="P71" s="839">
        <v>85600</v>
      </c>
      <c r="Q71" s="68">
        <v>10</v>
      </c>
      <c r="R71" s="842">
        <v>100000</v>
      </c>
      <c r="S71" s="74">
        <v>11</v>
      </c>
      <c r="T71" s="842">
        <v>125000</v>
      </c>
      <c r="U71" s="74">
        <v>11</v>
      </c>
      <c r="V71" s="842">
        <v>150000</v>
      </c>
      <c r="W71" s="74">
        <v>11</v>
      </c>
      <c r="X71" s="842">
        <v>175000</v>
      </c>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row>
    <row r="72" spans="1:58" ht="29.1" customHeight="1" x14ac:dyDescent="0.2">
      <c r="A72" s="1005"/>
      <c r="B72" s="1005"/>
      <c r="C72" s="1004" t="s">
        <v>2862</v>
      </c>
      <c r="D72" s="1004" t="s">
        <v>2862</v>
      </c>
      <c r="E72" s="1004" t="s">
        <v>2862</v>
      </c>
      <c r="F72" s="1004" t="s">
        <v>2862</v>
      </c>
      <c r="G72" s="1004" t="s">
        <v>2862</v>
      </c>
      <c r="H72" s="1004" t="s">
        <v>2862</v>
      </c>
      <c r="I72" s="1001"/>
      <c r="J72" s="1001"/>
      <c r="K72" s="1001"/>
      <c r="L72" s="817" t="s">
        <v>2876</v>
      </c>
      <c r="M72" s="818"/>
      <c r="N72" s="817"/>
      <c r="O72" s="831">
        <v>9000</v>
      </c>
      <c r="P72" s="843">
        <v>683320</v>
      </c>
      <c r="Q72" s="831">
        <v>9900</v>
      </c>
      <c r="R72" s="843">
        <v>710620</v>
      </c>
      <c r="S72" s="831">
        <v>10890</v>
      </c>
      <c r="T72" s="843">
        <v>745620</v>
      </c>
      <c r="U72" s="831">
        <v>11979</v>
      </c>
      <c r="V72" s="843">
        <v>745620</v>
      </c>
      <c r="W72" s="831">
        <v>13176</v>
      </c>
      <c r="X72" s="843">
        <v>745620</v>
      </c>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row>
    <row r="73" spans="1:58" ht="53.45" customHeight="1" x14ac:dyDescent="0.2">
      <c r="A73" s="1005"/>
      <c r="B73" s="1005"/>
      <c r="C73" s="1005"/>
      <c r="D73" s="1005"/>
      <c r="E73" s="1005"/>
      <c r="F73" s="1005"/>
      <c r="G73" s="1005"/>
      <c r="H73" s="1005"/>
      <c r="I73" s="1002"/>
      <c r="J73" s="1002"/>
      <c r="K73" s="1002"/>
      <c r="L73" s="1017" t="s">
        <v>145</v>
      </c>
      <c r="M73" s="799" t="s">
        <v>145</v>
      </c>
      <c r="N73" s="834" t="s">
        <v>547</v>
      </c>
      <c r="O73" s="68">
        <v>9000</v>
      </c>
      <c r="P73" s="842">
        <v>580620</v>
      </c>
      <c r="Q73" s="74">
        <v>9900</v>
      </c>
      <c r="R73" s="842">
        <v>590620</v>
      </c>
      <c r="S73" s="74">
        <v>10890</v>
      </c>
      <c r="T73" s="842">
        <v>610620</v>
      </c>
      <c r="U73" s="74">
        <v>11979</v>
      </c>
      <c r="V73" s="842">
        <v>610620</v>
      </c>
      <c r="W73" s="74">
        <v>13176</v>
      </c>
      <c r="X73" s="842">
        <v>610620</v>
      </c>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1:58" ht="59.1" customHeight="1" x14ac:dyDescent="0.2">
      <c r="A74" s="1006"/>
      <c r="B74" s="1006"/>
      <c r="C74" s="1006"/>
      <c r="D74" s="1006"/>
      <c r="E74" s="1006"/>
      <c r="F74" s="1006"/>
      <c r="G74" s="1006"/>
      <c r="H74" s="1006"/>
      <c r="I74" s="1003"/>
      <c r="J74" s="1003"/>
      <c r="K74" s="1003"/>
      <c r="L74" s="1018"/>
      <c r="M74" s="799" t="s">
        <v>2877</v>
      </c>
      <c r="N74" s="834" t="s">
        <v>2878</v>
      </c>
      <c r="O74" s="68">
        <v>5</v>
      </c>
      <c r="P74" s="842">
        <v>102700</v>
      </c>
      <c r="Q74" s="74">
        <v>10</v>
      </c>
      <c r="R74" s="842">
        <v>120000</v>
      </c>
      <c r="S74" s="74">
        <v>15</v>
      </c>
      <c r="T74" s="842">
        <v>135000</v>
      </c>
      <c r="U74" s="74">
        <v>20</v>
      </c>
      <c r="V74" s="842">
        <v>135000</v>
      </c>
      <c r="W74" s="74">
        <v>25</v>
      </c>
      <c r="X74" s="842">
        <v>135000</v>
      </c>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ht="32.25" customHeight="1" x14ac:dyDescent="0.2">
      <c r="A75" s="1022" t="s">
        <v>2800</v>
      </c>
      <c r="B75" s="1022" t="s">
        <v>2800</v>
      </c>
      <c r="C75" s="1022" t="s">
        <v>2800</v>
      </c>
      <c r="D75" s="1022" t="s">
        <v>2800</v>
      </c>
      <c r="E75" s="1022" t="s">
        <v>2800</v>
      </c>
      <c r="F75" s="1022" t="s">
        <v>2800</v>
      </c>
      <c r="G75" s="1022" t="s">
        <v>2800</v>
      </c>
      <c r="H75" s="1004" t="s">
        <v>2800</v>
      </c>
      <c r="I75" s="1001"/>
      <c r="J75" s="1001"/>
      <c r="K75" s="1001"/>
      <c r="L75" s="817" t="s">
        <v>2879</v>
      </c>
      <c r="M75" s="818"/>
      <c r="N75" s="817"/>
      <c r="O75" s="831">
        <v>1</v>
      </c>
      <c r="P75" s="844">
        <v>2262851</v>
      </c>
      <c r="Q75" s="831">
        <v>1</v>
      </c>
      <c r="R75" s="844">
        <v>3870000</v>
      </c>
      <c r="S75" s="831">
        <v>1</v>
      </c>
      <c r="T75" s="844">
        <v>4225000</v>
      </c>
      <c r="U75" s="831">
        <v>1</v>
      </c>
      <c r="V75" s="844">
        <v>4260000</v>
      </c>
      <c r="W75" s="831">
        <v>1</v>
      </c>
      <c r="X75" s="844">
        <v>4815200</v>
      </c>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34.5" customHeight="1" x14ac:dyDescent="0.2">
      <c r="A76" s="1023"/>
      <c r="B76" s="1023"/>
      <c r="C76" s="1023"/>
      <c r="D76" s="1023"/>
      <c r="E76" s="1023"/>
      <c r="F76" s="1023"/>
      <c r="G76" s="1023"/>
      <c r="H76" s="1005"/>
      <c r="I76" s="1002"/>
      <c r="J76" s="1002"/>
      <c r="K76" s="1002"/>
      <c r="L76" s="1011" t="s">
        <v>2880</v>
      </c>
      <c r="M76" s="799" t="s">
        <v>2881</v>
      </c>
      <c r="N76" s="68" t="s">
        <v>549</v>
      </c>
      <c r="O76" s="68">
        <v>1</v>
      </c>
      <c r="P76" s="839">
        <v>2262851</v>
      </c>
      <c r="Q76" s="68">
        <v>1</v>
      </c>
      <c r="R76" s="839">
        <v>3870000</v>
      </c>
      <c r="S76" s="68">
        <v>1</v>
      </c>
      <c r="T76" s="839">
        <v>4225000</v>
      </c>
      <c r="U76" s="68">
        <v>1</v>
      </c>
      <c r="V76" s="839">
        <v>4260000</v>
      </c>
      <c r="W76" s="68">
        <v>1</v>
      </c>
      <c r="X76" s="839">
        <v>4815200</v>
      </c>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ht="34.5" customHeight="1" x14ac:dyDescent="0.2">
      <c r="A77" s="1023"/>
      <c r="B77" s="1023"/>
      <c r="C77" s="1023"/>
      <c r="D77" s="1023"/>
      <c r="E77" s="1023"/>
      <c r="F77" s="1023"/>
      <c r="G77" s="1023"/>
      <c r="H77" s="1005"/>
      <c r="I77" s="1002"/>
      <c r="J77" s="1002"/>
      <c r="K77" s="1002"/>
      <c r="L77" s="1011"/>
      <c r="M77" s="818"/>
      <c r="N77" s="817"/>
      <c r="O77" s="831">
        <v>90381</v>
      </c>
      <c r="P77" s="831">
        <v>43232623.460000001</v>
      </c>
      <c r="Q77" s="831">
        <v>98330</v>
      </c>
      <c r="R77" s="831">
        <v>49804715</v>
      </c>
      <c r="S77" s="831">
        <v>99780</v>
      </c>
      <c r="T77" s="831">
        <v>51505935</v>
      </c>
      <c r="U77" s="831">
        <v>105610</v>
      </c>
      <c r="V77" s="831">
        <v>53700350</v>
      </c>
      <c r="W77" s="831">
        <v>109640</v>
      </c>
      <c r="X77" s="831">
        <v>55012042</v>
      </c>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1:58" ht="25.5" x14ac:dyDescent="0.2">
      <c r="A78" s="1023"/>
      <c r="B78" s="1023"/>
      <c r="C78" s="1023"/>
      <c r="D78" s="1023"/>
      <c r="E78" s="1023"/>
      <c r="F78" s="1023"/>
      <c r="G78" s="1023"/>
      <c r="H78" s="1005"/>
      <c r="I78" s="1002"/>
      <c r="J78" s="1002"/>
      <c r="K78" s="1002"/>
      <c r="L78" s="1011"/>
      <c r="M78" s="799" t="s">
        <v>2882</v>
      </c>
      <c r="N78" s="834" t="s">
        <v>547</v>
      </c>
      <c r="O78" s="69">
        <v>70572</v>
      </c>
      <c r="P78" s="839">
        <v>17142196.289999999</v>
      </c>
      <c r="Q78" s="69">
        <v>75830</v>
      </c>
      <c r="R78" s="839">
        <v>21224500</v>
      </c>
      <c r="S78" s="69">
        <v>77280</v>
      </c>
      <c r="T78" s="839">
        <v>22355215</v>
      </c>
      <c r="U78" s="69">
        <v>79810</v>
      </c>
      <c r="V78" s="839">
        <v>22850150</v>
      </c>
      <c r="W78" s="69">
        <v>82540</v>
      </c>
      <c r="X78" s="839">
        <v>24801520</v>
      </c>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1:58" ht="70.349999999999994" customHeight="1" x14ac:dyDescent="0.2">
      <c r="A79" s="1024"/>
      <c r="B79" s="1024"/>
      <c r="C79" s="1024"/>
      <c r="D79" s="1024"/>
      <c r="E79" s="1024"/>
      <c r="F79" s="1024"/>
      <c r="G79" s="1024"/>
      <c r="H79" s="1006"/>
      <c r="I79" s="1003"/>
      <c r="J79" s="1003"/>
      <c r="K79" s="1003"/>
      <c r="L79" s="1011"/>
      <c r="M79" s="799" t="s">
        <v>460</v>
      </c>
      <c r="N79" s="834" t="s">
        <v>547</v>
      </c>
      <c r="O79" s="69">
        <v>19809</v>
      </c>
      <c r="P79" s="839">
        <v>26090427.170000002</v>
      </c>
      <c r="Q79" s="69">
        <v>22500</v>
      </c>
      <c r="R79" s="839">
        <v>28580215</v>
      </c>
      <c r="S79" s="69">
        <v>22500</v>
      </c>
      <c r="T79" s="839">
        <v>29150720</v>
      </c>
      <c r="U79" s="69">
        <v>25800</v>
      </c>
      <c r="V79" s="839">
        <v>30850200</v>
      </c>
      <c r="W79" s="69">
        <v>27100</v>
      </c>
      <c r="X79" s="839">
        <v>30210522</v>
      </c>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1:58" ht="101.25" customHeight="1" x14ac:dyDescent="0.2">
      <c r="A80" s="1035" t="s">
        <v>2883</v>
      </c>
      <c r="B80" s="1035" t="s">
        <v>2884</v>
      </c>
      <c r="C80" s="1038" t="s">
        <v>2885</v>
      </c>
      <c r="D80" s="1004" t="s">
        <v>2886</v>
      </c>
      <c r="E80" s="1004" t="s">
        <v>2887</v>
      </c>
      <c r="F80" s="1004" t="s">
        <v>2888</v>
      </c>
      <c r="G80" s="1004" t="s">
        <v>2800</v>
      </c>
      <c r="H80" s="1004" t="s">
        <v>502</v>
      </c>
      <c r="I80" s="1007" t="s">
        <v>2889</v>
      </c>
      <c r="J80" s="1007"/>
      <c r="K80" s="1007"/>
      <c r="L80" s="817" t="s">
        <v>2890</v>
      </c>
      <c r="M80" s="818"/>
      <c r="N80" s="817"/>
      <c r="O80" s="831">
        <v>2400000</v>
      </c>
      <c r="P80" s="843">
        <v>1200000000</v>
      </c>
      <c r="Q80" s="831">
        <v>2400000</v>
      </c>
      <c r="R80" s="843">
        <v>1200000000</v>
      </c>
      <c r="S80" s="831">
        <v>2400000</v>
      </c>
      <c r="T80" s="843">
        <v>1200000000</v>
      </c>
      <c r="U80" s="831">
        <v>2400000</v>
      </c>
      <c r="V80" s="843">
        <v>1200000000</v>
      </c>
      <c r="W80" s="831">
        <v>2400000</v>
      </c>
      <c r="X80" s="843">
        <v>1200000000</v>
      </c>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1:58" ht="85.35" customHeight="1" x14ac:dyDescent="0.2">
      <c r="A81" s="1036"/>
      <c r="B81" s="1036"/>
      <c r="C81" s="1038"/>
      <c r="D81" s="1005"/>
      <c r="E81" s="1005"/>
      <c r="F81" s="1005"/>
      <c r="G81" s="1005"/>
      <c r="H81" s="1005"/>
      <c r="I81" s="1007"/>
      <c r="J81" s="1007"/>
      <c r="K81" s="1007"/>
      <c r="L81" s="1011" t="s">
        <v>2892</v>
      </c>
      <c r="M81" s="826" t="s">
        <v>2881</v>
      </c>
      <c r="N81" s="834" t="s">
        <v>549</v>
      </c>
      <c r="O81" s="69">
        <v>12</v>
      </c>
      <c r="P81" s="839">
        <v>22700712</v>
      </c>
      <c r="Q81" s="69">
        <v>12</v>
      </c>
      <c r="R81" s="839">
        <v>22700712</v>
      </c>
      <c r="S81" s="68">
        <v>12</v>
      </c>
      <c r="T81" s="839">
        <v>22700712</v>
      </c>
      <c r="U81" s="68">
        <v>12</v>
      </c>
      <c r="V81" s="839">
        <v>22700712</v>
      </c>
      <c r="W81" s="68">
        <v>12</v>
      </c>
      <c r="X81" s="839">
        <v>22700712</v>
      </c>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1:58" ht="144.4" customHeight="1" x14ac:dyDescent="0.2">
      <c r="A82" s="1037"/>
      <c r="B82" s="1037"/>
      <c r="C82" s="1038"/>
      <c r="D82" s="1006"/>
      <c r="E82" s="1006"/>
      <c r="F82" s="1006"/>
      <c r="G82" s="1006"/>
      <c r="H82" s="1006"/>
      <c r="I82" s="1007"/>
      <c r="J82" s="1007"/>
      <c r="K82" s="1007"/>
      <c r="L82" s="1011"/>
      <c r="M82" s="826" t="s">
        <v>2892</v>
      </c>
      <c r="N82" s="834" t="s">
        <v>2893</v>
      </c>
      <c r="O82" s="69">
        <v>2400000</v>
      </c>
      <c r="P82" s="839">
        <v>1200000000</v>
      </c>
      <c r="Q82" s="69">
        <v>2400000</v>
      </c>
      <c r="R82" s="839">
        <v>1200000000</v>
      </c>
      <c r="S82" s="69">
        <v>2400000</v>
      </c>
      <c r="T82" s="839">
        <v>1200000000</v>
      </c>
      <c r="U82" s="69">
        <v>2400000</v>
      </c>
      <c r="V82" s="839">
        <v>1200000000</v>
      </c>
      <c r="W82" s="69">
        <v>2400000</v>
      </c>
      <c r="X82" s="839">
        <v>1200000000</v>
      </c>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1:58" ht="32.25" customHeight="1" x14ac:dyDescent="0.2">
      <c r="A83" s="1039" t="s">
        <v>2895</v>
      </c>
      <c r="B83" s="1039" t="s">
        <v>2896</v>
      </c>
      <c r="C83" s="1007" t="s">
        <v>2897</v>
      </c>
      <c r="D83" s="1007" t="s">
        <v>2898</v>
      </c>
      <c r="E83" s="1007" t="s">
        <v>2899</v>
      </c>
      <c r="F83" s="1007" t="s">
        <v>2900</v>
      </c>
      <c r="G83" s="1007" t="s">
        <v>2901</v>
      </c>
      <c r="H83" s="1007" t="s">
        <v>500</v>
      </c>
      <c r="I83" s="1007" t="s">
        <v>2889</v>
      </c>
      <c r="J83" s="1007"/>
      <c r="K83" s="1007"/>
      <c r="L83" s="819" t="s">
        <v>2894</v>
      </c>
      <c r="M83" s="845"/>
      <c r="N83" s="824"/>
      <c r="O83" s="831">
        <v>4950</v>
      </c>
      <c r="P83" s="831">
        <f>SUM(P84:P86)</f>
        <v>10194820</v>
      </c>
      <c r="Q83" s="831">
        <v>5550</v>
      </c>
      <c r="R83" s="967">
        <f>SUM(R84:R86)</f>
        <v>7871965.79</v>
      </c>
      <c r="S83" s="831">
        <v>6150</v>
      </c>
      <c r="T83" s="967">
        <f>SUM(T84:T86)</f>
        <v>8340347.4175049998</v>
      </c>
      <c r="U83" s="831">
        <v>6750</v>
      </c>
      <c r="V83" s="967">
        <f>SUM(V84:V86)</f>
        <v>8836598.8203465473</v>
      </c>
      <c r="W83" s="831">
        <v>7350</v>
      </c>
      <c r="X83" s="967">
        <f>SUM(X84:X86)</f>
        <v>9362375.7536571659</v>
      </c>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1:58" ht="68.45" customHeight="1" x14ac:dyDescent="0.2">
      <c r="A84" s="1039"/>
      <c r="B84" s="1039"/>
      <c r="C84" s="1007"/>
      <c r="D84" s="1007"/>
      <c r="E84" s="1007"/>
      <c r="F84" s="1007"/>
      <c r="G84" s="1007"/>
      <c r="H84" s="1007"/>
      <c r="I84" s="1007"/>
      <c r="J84" s="1007"/>
      <c r="K84" s="1007"/>
      <c r="L84" s="1011" t="s">
        <v>2902</v>
      </c>
      <c r="M84" s="799" t="s">
        <v>469</v>
      </c>
      <c r="N84" s="68" t="s">
        <v>547</v>
      </c>
      <c r="O84" s="69">
        <v>3000</v>
      </c>
      <c r="P84" s="830">
        <v>2107560</v>
      </c>
      <c r="Q84" s="69">
        <v>3500</v>
      </c>
      <c r="R84" s="823">
        <v>2232959.8199999998</v>
      </c>
      <c r="S84" s="846">
        <v>4000</v>
      </c>
      <c r="T84" s="823">
        <v>2365820.9292899999</v>
      </c>
      <c r="U84" s="846">
        <v>4500</v>
      </c>
      <c r="V84" s="823">
        <v>2506587.2745827548</v>
      </c>
      <c r="W84" s="846">
        <v>5000</v>
      </c>
      <c r="X84" s="823">
        <v>2655729.2174204285</v>
      </c>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1:58" ht="84" customHeight="1" x14ac:dyDescent="0.2">
      <c r="A85" s="1039"/>
      <c r="B85" s="1039"/>
      <c r="C85" s="1007"/>
      <c r="D85" s="1007"/>
      <c r="E85" s="1007"/>
      <c r="F85" s="1007"/>
      <c r="G85" s="1007"/>
      <c r="H85" s="1007"/>
      <c r="I85" s="1007"/>
      <c r="J85" s="1007"/>
      <c r="K85" s="1007"/>
      <c r="L85" s="1011"/>
      <c r="M85" s="799" t="s">
        <v>2903</v>
      </c>
      <c r="N85" s="834" t="s">
        <v>547</v>
      </c>
      <c r="O85" s="69">
        <v>500</v>
      </c>
      <c r="P85" s="830">
        <v>351260</v>
      </c>
      <c r="Q85" s="69">
        <v>550</v>
      </c>
      <c r="R85" s="823">
        <v>372159.97</v>
      </c>
      <c r="S85" s="69">
        <v>600</v>
      </c>
      <c r="T85" s="823">
        <v>394303.48821499996</v>
      </c>
      <c r="U85" s="846">
        <v>650</v>
      </c>
      <c r="V85" s="823">
        <v>417764.54576379247</v>
      </c>
      <c r="W85" s="846">
        <v>700</v>
      </c>
      <c r="X85" s="823">
        <v>442621.53623673815</v>
      </c>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1:58" ht="49.15" customHeight="1" x14ac:dyDescent="0.2">
      <c r="A86" s="1039"/>
      <c r="B86" s="1039"/>
      <c r="C86" s="1007"/>
      <c r="D86" s="1007"/>
      <c r="E86" s="1007"/>
      <c r="F86" s="1007"/>
      <c r="G86" s="1007"/>
      <c r="H86" s="1007"/>
      <c r="I86" s="1007"/>
      <c r="J86" s="1007"/>
      <c r="K86" s="1007"/>
      <c r="L86" s="1011"/>
      <c r="M86" s="799" t="s">
        <v>538</v>
      </c>
      <c r="N86" s="834" t="s">
        <v>547</v>
      </c>
      <c r="O86" s="69">
        <v>1450</v>
      </c>
      <c r="P86" s="830">
        <v>7736000</v>
      </c>
      <c r="Q86" s="69">
        <v>1500</v>
      </c>
      <c r="R86" s="823">
        <v>5266846</v>
      </c>
      <c r="S86" s="69">
        <v>1550</v>
      </c>
      <c r="T86" s="823">
        <v>5580223</v>
      </c>
      <c r="U86" s="846">
        <v>1600</v>
      </c>
      <c r="V86" s="823">
        <v>5912247</v>
      </c>
      <c r="W86" s="846">
        <v>1650</v>
      </c>
      <c r="X86" s="823">
        <v>6264025</v>
      </c>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1:58" ht="31.15" customHeight="1" x14ac:dyDescent="0.2">
      <c r="A87" s="850"/>
      <c r="B87" s="850"/>
      <c r="C87" s="849"/>
      <c r="D87" s="849"/>
      <c r="E87" s="849"/>
      <c r="F87" s="849"/>
      <c r="G87" s="849"/>
      <c r="H87" s="849"/>
      <c r="I87" s="849"/>
      <c r="J87" s="849"/>
      <c r="K87" s="849"/>
      <c r="L87" s="817" t="s">
        <v>2904</v>
      </c>
      <c r="M87" s="818"/>
      <c r="N87" s="817"/>
      <c r="O87" s="831">
        <v>81054</v>
      </c>
      <c r="P87" s="829">
        <v>3893025</v>
      </c>
      <c r="Q87" s="831">
        <v>85106.7</v>
      </c>
      <c r="R87" s="829">
        <v>4124659.9874999998</v>
      </c>
      <c r="S87" s="831">
        <v>89362.035000000003</v>
      </c>
      <c r="T87" s="829">
        <v>4370077.2567562498</v>
      </c>
      <c r="U87" s="847">
        <v>93830.136749999991</v>
      </c>
      <c r="V87" s="829">
        <v>4630096.8535332475</v>
      </c>
      <c r="W87" s="847">
        <v>98521.643587500002</v>
      </c>
      <c r="X87" s="829">
        <v>4905587.6163184755</v>
      </c>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1:58" ht="127.15" customHeight="1" x14ac:dyDescent="0.2">
      <c r="A88" s="1007" t="s">
        <v>2905</v>
      </c>
      <c r="B88" s="1007" t="s">
        <v>2906</v>
      </c>
      <c r="C88" s="1007" t="s">
        <v>2907</v>
      </c>
      <c r="D88" s="1007" t="s">
        <v>2908</v>
      </c>
      <c r="E88" s="1007" t="s">
        <v>2909</v>
      </c>
      <c r="F88" s="1007" t="s">
        <v>2910</v>
      </c>
      <c r="G88" s="1007" t="s">
        <v>2901</v>
      </c>
      <c r="H88" s="49" t="s">
        <v>499</v>
      </c>
      <c r="I88" s="49" t="s">
        <v>2889</v>
      </c>
      <c r="J88" s="49"/>
      <c r="K88" s="835"/>
      <c r="L88" s="1011" t="s">
        <v>2911</v>
      </c>
      <c r="M88" s="799" t="s">
        <v>535</v>
      </c>
      <c r="N88" s="834" t="s">
        <v>553</v>
      </c>
      <c r="O88" s="69">
        <v>27272</v>
      </c>
      <c r="P88" s="823">
        <v>1309874</v>
      </c>
      <c r="Q88" s="69">
        <v>28635.599999999999</v>
      </c>
      <c r="R88" s="823">
        <v>1387811.503</v>
      </c>
      <c r="S88" s="69">
        <v>30067.379999999997</v>
      </c>
      <c r="T88" s="823">
        <v>1470386.2874285001</v>
      </c>
      <c r="U88" s="69">
        <v>31570.748999999996</v>
      </c>
      <c r="V88" s="823">
        <v>1557874.271530496</v>
      </c>
      <c r="W88" s="69">
        <v>33149.28645</v>
      </c>
      <c r="X88" s="823">
        <v>1650567.7906865606</v>
      </c>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1:58" ht="142.5" customHeight="1" x14ac:dyDescent="0.2">
      <c r="A89" s="1007"/>
      <c r="B89" s="1007"/>
      <c r="C89" s="1007"/>
      <c r="D89" s="1007"/>
      <c r="E89" s="1007"/>
      <c r="F89" s="1007"/>
      <c r="G89" s="1007"/>
      <c r="H89" s="49" t="s">
        <v>497</v>
      </c>
      <c r="I89" s="49" t="s">
        <v>2889</v>
      </c>
      <c r="J89" s="49"/>
      <c r="K89" s="835"/>
      <c r="L89" s="1011"/>
      <c r="M89" s="799" t="s">
        <v>536</v>
      </c>
      <c r="N89" s="834" t="s">
        <v>553</v>
      </c>
      <c r="O89" s="69">
        <v>27018</v>
      </c>
      <c r="P89" s="823">
        <v>1297676</v>
      </c>
      <c r="Q89" s="69">
        <v>28368.9</v>
      </c>
      <c r="R89" s="823">
        <v>1374887.7220000001</v>
      </c>
      <c r="S89" s="69">
        <v>29787.345000000001</v>
      </c>
      <c r="T89" s="823">
        <v>1456693.541459</v>
      </c>
      <c r="U89" s="69">
        <v>31276.71225</v>
      </c>
      <c r="V89" s="823">
        <v>1543366.8071758104</v>
      </c>
      <c r="W89" s="69">
        <v>32840.547862500003</v>
      </c>
      <c r="X89" s="823">
        <v>1635197.1322027713</v>
      </c>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1:58" ht="126.6" customHeight="1" x14ac:dyDescent="0.2">
      <c r="A90" s="1007"/>
      <c r="B90" s="1007"/>
      <c r="C90" s="1007"/>
      <c r="D90" s="1007"/>
      <c r="E90" s="1007"/>
      <c r="F90" s="1007"/>
      <c r="G90" s="1007"/>
      <c r="H90" s="49" t="s">
        <v>498</v>
      </c>
      <c r="I90" s="49"/>
      <c r="J90" s="49"/>
      <c r="K90" s="49" t="s">
        <v>2889</v>
      </c>
      <c r="L90" s="1011"/>
      <c r="M90" s="799" t="s">
        <v>2912</v>
      </c>
      <c r="N90" s="834" t="s">
        <v>553</v>
      </c>
      <c r="O90" s="69">
        <v>26764</v>
      </c>
      <c r="P90" s="823">
        <v>1285475</v>
      </c>
      <c r="Q90" s="69">
        <v>28102.2</v>
      </c>
      <c r="R90" s="823">
        <v>1361960.7625</v>
      </c>
      <c r="S90" s="69">
        <v>29507.31</v>
      </c>
      <c r="T90" s="823">
        <v>1442997.4278687499</v>
      </c>
      <c r="U90" s="69">
        <v>30982.675500000001</v>
      </c>
      <c r="V90" s="823">
        <v>1528855.7748269406</v>
      </c>
      <c r="W90" s="69">
        <v>32531.809275</v>
      </c>
      <c r="X90" s="823">
        <v>1619822.6934291436</v>
      </c>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1:58" ht="49.5" customHeight="1" x14ac:dyDescent="0.2">
      <c r="A91" s="1007"/>
      <c r="B91" s="1007"/>
      <c r="C91" s="1007"/>
      <c r="D91" s="1007"/>
      <c r="E91" s="1007"/>
      <c r="F91" s="1007"/>
      <c r="G91" s="1007"/>
      <c r="H91" s="1004" t="s">
        <v>2800</v>
      </c>
      <c r="I91" s="1004"/>
      <c r="J91" s="1004"/>
      <c r="K91" s="1004"/>
      <c r="L91" s="817" t="s">
        <v>2913</v>
      </c>
      <c r="M91" s="818"/>
      <c r="N91" s="817" t="s">
        <v>549</v>
      </c>
      <c r="O91" s="831">
        <v>11</v>
      </c>
      <c r="P91" s="844">
        <v>535775</v>
      </c>
      <c r="Q91" s="831">
        <v>12</v>
      </c>
      <c r="R91" s="825">
        <v>549195</v>
      </c>
      <c r="S91" s="831">
        <v>13</v>
      </c>
      <c r="T91" s="825">
        <v>562924.875</v>
      </c>
      <c r="U91" s="831">
        <v>14</v>
      </c>
      <c r="V91" s="825">
        <v>576997.99687499995</v>
      </c>
      <c r="W91" s="831">
        <v>15</v>
      </c>
      <c r="X91" s="825">
        <v>591422.94679687486</v>
      </c>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1:58" ht="19.5" customHeight="1" x14ac:dyDescent="0.2">
      <c r="A92" s="1007"/>
      <c r="B92" s="1007"/>
      <c r="C92" s="1007"/>
      <c r="D92" s="1007"/>
      <c r="E92" s="1007"/>
      <c r="F92" s="1007"/>
      <c r="G92" s="1007"/>
      <c r="H92" s="1005"/>
      <c r="I92" s="1005"/>
      <c r="J92" s="1005"/>
      <c r="K92" s="1005"/>
      <c r="L92" s="1011" t="s">
        <v>2914</v>
      </c>
      <c r="M92" s="1029" t="s">
        <v>2914</v>
      </c>
      <c r="N92" s="1014" t="s">
        <v>549</v>
      </c>
      <c r="O92" s="1032">
        <v>11</v>
      </c>
      <c r="P92" s="1008">
        <v>535775</v>
      </c>
      <c r="Q92" s="1019">
        <v>12</v>
      </c>
      <c r="R92" s="1026">
        <v>549195</v>
      </c>
      <c r="S92" s="1019">
        <v>13</v>
      </c>
      <c r="T92" s="1008">
        <v>562924.875</v>
      </c>
      <c r="U92" s="1019">
        <v>14</v>
      </c>
      <c r="V92" s="1008">
        <v>576997.99687499995</v>
      </c>
      <c r="W92" s="1019">
        <v>15</v>
      </c>
      <c r="X92" s="1008">
        <v>591422.94679687486</v>
      </c>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1:58" ht="19.5" customHeight="1" x14ac:dyDescent="0.2">
      <c r="A93" s="1007"/>
      <c r="B93" s="1007"/>
      <c r="C93" s="1007"/>
      <c r="D93" s="1007"/>
      <c r="E93" s="1007"/>
      <c r="F93" s="1007"/>
      <c r="G93" s="1007"/>
      <c r="H93" s="1005"/>
      <c r="I93" s="1005"/>
      <c r="J93" s="1005"/>
      <c r="K93" s="1005"/>
      <c r="L93" s="1011"/>
      <c r="M93" s="1030"/>
      <c r="N93" s="1015"/>
      <c r="O93" s="1033"/>
      <c r="P93" s="1009"/>
      <c r="Q93" s="1020"/>
      <c r="R93" s="1027"/>
      <c r="S93" s="1020"/>
      <c r="T93" s="1009"/>
      <c r="U93" s="1020"/>
      <c r="V93" s="1009"/>
      <c r="W93" s="1020"/>
      <c r="X93" s="1009"/>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1:58" ht="65.25" customHeight="1" x14ac:dyDescent="0.2">
      <c r="A94" s="1007"/>
      <c r="B94" s="1007"/>
      <c r="C94" s="1007"/>
      <c r="D94" s="1007"/>
      <c r="E94" s="1007"/>
      <c r="F94" s="1007"/>
      <c r="G94" s="1007"/>
      <c r="H94" s="1006"/>
      <c r="I94" s="1006"/>
      <c r="J94" s="1006"/>
      <c r="K94" s="1006"/>
      <c r="L94" s="1011"/>
      <c r="M94" s="1031"/>
      <c r="N94" s="1016"/>
      <c r="O94" s="1034"/>
      <c r="P94" s="1010"/>
      <c r="Q94" s="1021"/>
      <c r="R94" s="1028"/>
      <c r="S94" s="1021"/>
      <c r="T94" s="1010"/>
      <c r="U94" s="1021"/>
      <c r="V94" s="1010"/>
      <c r="W94" s="1021"/>
      <c r="X94" s="1010"/>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1:58" ht="45.75" customHeight="1" x14ac:dyDescent="0.2">
      <c r="A95" s="1007"/>
      <c r="B95" s="1007"/>
      <c r="C95" s="1007"/>
      <c r="D95" s="1007"/>
      <c r="E95" s="1007"/>
      <c r="F95" s="1007"/>
      <c r="G95" s="1007"/>
      <c r="H95" s="49"/>
      <c r="I95" s="49"/>
      <c r="J95" s="835"/>
      <c r="K95" s="809"/>
      <c r="L95" s="817" t="s">
        <v>2915</v>
      </c>
      <c r="M95" s="818"/>
      <c r="N95" s="817" t="s">
        <v>2916</v>
      </c>
      <c r="O95" s="831">
        <v>36000</v>
      </c>
      <c r="P95" s="820">
        <v>7250000</v>
      </c>
      <c r="Q95" s="831">
        <v>37000</v>
      </c>
      <c r="R95" s="820">
        <v>7757500</v>
      </c>
      <c r="S95" s="831">
        <v>38000</v>
      </c>
      <c r="T95" s="820">
        <v>8222950</v>
      </c>
      <c r="U95" s="831">
        <v>39000</v>
      </c>
      <c r="V95" s="820">
        <v>8634097.5</v>
      </c>
      <c r="W95" s="831">
        <v>39000</v>
      </c>
      <c r="X95" s="820">
        <v>8979461.4000000004</v>
      </c>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1:58" ht="126.6" customHeight="1" x14ac:dyDescent="0.2">
      <c r="A96" s="1007"/>
      <c r="B96" s="1007"/>
      <c r="C96" s="1007"/>
      <c r="D96" s="1007"/>
      <c r="E96" s="1007"/>
      <c r="F96" s="1007"/>
      <c r="G96" s="1007"/>
      <c r="H96" s="49" t="s">
        <v>501</v>
      </c>
      <c r="I96" s="49" t="s">
        <v>2808</v>
      </c>
      <c r="J96" s="49" t="s">
        <v>2808</v>
      </c>
      <c r="K96" s="49" t="s">
        <v>2889</v>
      </c>
      <c r="L96" s="1011" t="s">
        <v>525</v>
      </c>
      <c r="M96" s="799" t="s">
        <v>2917</v>
      </c>
      <c r="N96" s="68" t="s">
        <v>2916</v>
      </c>
      <c r="O96" s="836">
        <v>36000</v>
      </c>
      <c r="P96" s="828">
        <v>1385835</v>
      </c>
      <c r="Q96" s="836">
        <v>37000</v>
      </c>
      <c r="R96" s="828">
        <v>1482843.45</v>
      </c>
      <c r="S96" s="836">
        <v>38000</v>
      </c>
      <c r="T96" s="828">
        <v>1571814.057</v>
      </c>
      <c r="U96" s="836">
        <v>39000</v>
      </c>
      <c r="V96" s="828">
        <v>1650404.75985</v>
      </c>
      <c r="W96" s="836">
        <v>39000</v>
      </c>
      <c r="X96" s="828">
        <v>1716420.9502439999</v>
      </c>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1:60" ht="74.25" customHeight="1" x14ac:dyDescent="0.2">
      <c r="A97" s="1007"/>
      <c r="B97" s="1007"/>
      <c r="C97" s="1007"/>
      <c r="D97" s="1007"/>
      <c r="E97" s="1007"/>
      <c r="F97" s="1007"/>
      <c r="G97" s="1007"/>
      <c r="H97" s="49" t="s">
        <v>2800</v>
      </c>
      <c r="I97" s="49"/>
      <c r="J97" s="49"/>
      <c r="K97" s="49"/>
      <c r="L97" s="1011"/>
      <c r="M97" s="799" t="s">
        <v>2918</v>
      </c>
      <c r="N97" s="834" t="s">
        <v>547</v>
      </c>
      <c r="O97" s="836">
        <v>28000</v>
      </c>
      <c r="P97" s="828">
        <v>715310</v>
      </c>
      <c r="Q97" s="836">
        <v>29000</v>
      </c>
      <c r="R97" s="828">
        <v>765381.7</v>
      </c>
      <c r="S97" s="836">
        <v>29000</v>
      </c>
      <c r="T97" s="828">
        <v>811304.60199999996</v>
      </c>
      <c r="U97" s="836">
        <v>30000</v>
      </c>
      <c r="V97" s="828">
        <v>851869.8321</v>
      </c>
      <c r="W97" s="836">
        <v>30000</v>
      </c>
      <c r="X97" s="828">
        <v>885944.62538400001</v>
      </c>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1:60" ht="90.75" customHeight="1" x14ac:dyDescent="0.2">
      <c r="A98" s="1007"/>
      <c r="B98" s="1007"/>
      <c r="C98" s="1007"/>
      <c r="D98" s="1007"/>
      <c r="E98" s="1007"/>
      <c r="F98" s="1007"/>
      <c r="G98" s="1007"/>
      <c r="H98" s="49" t="s">
        <v>2800</v>
      </c>
      <c r="I98" s="49"/>
      <c r="J98" s="49"/>
      <c r="K98" s="49"/>
      <c r="L98" s="1011"/>
      <c r="M98" s="799" t="s">
        <v>2919</v>
      </c>
      <c r="N98" s="834" t="s">
        <v>549</v>
      </c>
      <c r="O98" s="836">
        <v>12000</v>
      </c>
      <c r="P98" s="828">
        <v>1753500</v>
      </c>
      <c r="Q98" s="836">
        <v>13000</v>
      </c>
      <c r="R98" s="828">
        <v>1876245</v>
      </c>
      <c r="S98" s="836">
        <v>13000</v>
      </c>
      <c r="T98" s="828">
        <v>1988819.7</v>
      </c>
      <c r="U98" s="836">
        <v>14000</v>
      </c>
      <c r="V98" s="828">
        <v>2088260.6850000001</v>
      </c>
      <c r="W98" s="836">
        <v>15000</v>
      </c>
      <c r="X98" s="828">
        <v>2171791.1124</v>
      </c>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1:60" ht="69.75" customHeight="1" x14ac:dyDescent="0.2">
      <c r="A99" s="1007"/>
      <c r="B99" s="1007"/>
      <c r="C99" s="1007"/>
      <c r="D99" s="1007"/>
      <c r="E99" s="1007"/>
      <c r="F99" s="1007"/>
      <c r="G99" s="1007"/>
      <c r="H99" s="49" t="s">
        <v>2800</v>
      </c>
      <c r="I99" s="49"/>
      <c r="J99" s="49"/>
      <c r="K99" s="49"/>
      <c r="L99" s="1011"/>
      <c r="M99" s="799" t="s">
        <v>2920</v>
      </c>
      <c r="N99" s="68" t="s">
        <v>547</v>
      </c>
      <c r="O99" s="836">
        <v>11000</v>
      </c>
      <c r="P99" s="828">
        <v>3395355</v>
      </c>
      <c r="Q99" s="836">
        <v>12000</v>
      </c>
      <c r="R99" s="828">
        <v>3633029.85</v>
      </c>
      <c r="S99" s="836">
        <v>12000</v>
      </c>
      <c r="T99" s="828">
        <v>3851011.6410000003</v>
      </c>
      <c r="U99" s="836">
        <v>13000</v>
      </c>
      <c r="V99" s="828">
        <v>4043562.2230500001</v>
      </c>
      <c r="W99" s="836">
        <v>13000</v>
      </c>
      <c r="X99" s="828">
        <v>4205304.7119720001</v>
      </c>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1:60" ht="46.5" customHeight="1" x14ac:dyDescent="0.2">
      <c r="A100" s="1007"/>
      <c r="B100" s="1007"/>
      <c r="C100" s="1007"/>
      <c r="D100" s="1007"/>
      <c r="E100" s="1007"/>
      <c r="F100" s="1007"/>
      <c r="G100" s="1007"/>
      <c r="H100" s="49"/>
      <c r="I100" s="49"/>
      <c r="J100" s="49"/>
      <c r="K100" s="49"/>
      <c r="L100" s="817" t="s">
        <v>2921</v>
      </c>
      <c r="M100" s="818"/>
      <c r="N100" s="817"/>
      <c r="O100" s="831">
        <v>1500</v>
      </c>
      <c r="P100" s="843">
        <v>596940</v>
      </c>
      <c r="Q100" s="831">
        <v>1550</v>
      </c>
      <c r="R100" s="843">
        <v>632457</v>
      </c>
      <c r="S100" s="831">
        <v>1600</v>
      </c>
      <c r="T100" s="843">
        <v>692541</v>
      </c>
      <c r="U100" s="831">
        <v>1700</v>
      </c>
      <c r="V100" s="843">
        <v>733747</v>
      </c>
      <c r="W100" s="831">
        <v>1750</v>
      </c>
      <c r="X100" s="843">
        <v>777405</v>
      </c>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1:60" ht="120.75" customHeight="1" x14ac:dyDescent="0.2">
      <c r="A101" s="1007"/>
      <c r="B101" s="1007"/>
      <c r="C101" s="1007"/>
      <c r="D101" s="1007"/>
      <c r="E101" s="1007"/>
      <c r="F101" s="1007"/>
      <c r="G101" s="1007"/>
      <c r="H101" s="49" t="s">
        <v>2800</v>
      </c>
      <c r="I101" s="835"/>
      <c r="J101" s="835"/>
      <c r="K101" s="835"/>
      <c r="L101" s="821" t="s">
        <v>2922</v>
      </c>
      <c r="M101" s="799" t="s">
        <v>2923</v>
      </c>
      <c r="N101" s="834" t="s">
        <v>547</v>
      </c>
      <c r="O101" s="836">
        <v>1500</v>
      </c>
      <c r="P101" s="828">
        <v>596940</v>
      </c>
      <c r="Q101" s="68">
        <v>1550</v>
      </c>
      <c r="R101" s="823">
        <v>632457</v>
      </c>
      <c r="S101" s="68">
        <v>1600</v>
      </c>
      <c r="T101" s="823">
        <v>692541</v>
      </c>
      <c r="U101" s="68">
        <v>1700</v>
      </c>
      <c r="V101" s="823">
        <v>733747</v>
      </c>
      <c r="W101" s="68">
        <v>1750</v>
      </c>
      <c r="X101" s="823">
        <v>777405</v>
      </c>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1:60" ht="40.5" customHeight="1" x14ac:dyDescent="0.2">
      <c r="A102" s="804"/>
      <c r="B102" s="804"/>
      <c r="C102" s="804"/>
      <c r="D102" s="804"/>
      <c r="E102" s="804"/>
      <c r="F102" s="804"/>
      <c r="G102" s="805"/>
      <c r="H102" s="804"/>
      <c r="I102" s="804"/>
      <c r="J102" s="804"/>
      <c r="K102" s="804"/>
      <c r="L102" s="1012" t="s">
        <v>57</v>
      </c>
      <c r="M102" s="1012"/>
      <c r="N102" s="1012"/>
      <c r="O102" s="1012"/>
      <c r="P102" s="848">
        <f>+P100+P95+P91+P87+P83+P81+P64+P60+P58+P55+P53+P49+P26+P24+P22+P20+P18+P16+P14+P12+P10+P8+P77+P75+P72</f>
        <v>117625916.81999999</v>
      </c>
      <c r="Q102" s="848"/>
      <c r="R102" s="848">
        <f>+R100+R95+R91+R87+R83+R81+R64+R60+R58+R55+R53+R49+R26+R24+R22+R20+R18+R16+R14+R12+R10+R8+R77+R75+R72</f>
        <v>125228832.565</v>
      </c>
      <c r="S102" s="848"/>
      <c r="T102" s="848">
        <f>+T100+T95+T91+T87+T83+T81+T64+T60+T58+T55+T53+T49+T26+T24+T22+T20+T18+T16+T14+T12+T10+T8+T77+T75+T72</f>
        <v>129985891.9644925</v>
      </c>
      <c r="U102" s="848"/>
      <c r="V102" s="848">
        <f>+V100+V95+V91+V87+V83+V81+V64+V60+V58+V55+V53+V49+V26+V24+V22+V20+V18+V16+V14+V12+V10+V8+V77+V75+V72</f>
        <v>136070365.18406519</v>
      </c>
      <c r="W102" s="848"/>
      <c r="X102" s="848">
        <f>+X100+X95+X91+X87+X83+X81+X64+X60+X58+X55+X53+X49+X26+X24+X22+X20+X18+X16+X14+X12+X10+X8+X77+X75+X72</f>
        <v>140650924.83390436</v>
      </c>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1:60" x14ac:dyDescent="0.2">
      <c r="A103" s="2"/>
      <c r="B103" s="2"/>
      <c r="C103" s="2"/>
      <c r="D103" s="2"/>
      <c r="E103" s="2"/>
      <c r="F103" s="2"/>
      <c r="G103" s="2"/>
      <c r="H103" s="2"/>
      <c r="I103" s="2"/>
      <c r="J103" s="2"/>
      <c r="K103" s="2"/>
      <c r="L103" s="810"/>
      <c r="M103" s="811"/>
      <c r="N103" s="810"/>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2">
      <c r="A104" s="2"/>
      <c r="B104" s="2"/>
      <c r="C104" s="2"/>
      <c r="D104" s="2"/>
      <c r="E104" s="2"/>
      <c r="F104" s="2"/>
      <c r="G104" s="2"/>
      <c r="H104" s="2"/>
      <c r="I104" s="2"/>
      <c r="J104" s="2"/>
      <c r="K104" s="2"/>
      <c r="L104" s="810"/>
      <c r="M104" s="811"/>
      <c r="N104" s="810"/>
      <c r="O104" s="2"/>
      <c r="P104" s="81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2">
      <c r="A105" s="2"/>
      <c r="B105" s="2"/>
      <c r="C105" s="2"/>
      <c r="D105" s="2"/>
      <c r="E105" s="2"/>
      <c r="F105" s="2"/>
      <c r="G105" s="2"/>
      <c r="H105" s="2"/>
      <c r="I105" s="2"/>
      <c r="J105" s="2"/>
      <c r="K105" s="2"/>
      <c r="L105" s="810"/>
      <c r="M105" s="811"/>
      <c r="N105" s="810"/>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2">
      <c r="A106" s="2"/>
      <c r="B106" s="2"/>
      <c r="C106" s="2"/>
      <c r="D106" s="2"/>
      <c r="E106" s="2"/>
      <c r="F106" s="2"/>
      <c r="G106" s="2"/>
      <c r="H106" s="2"/>
      <c r="I106" s="2"/>
      <c r="J106" s="2"/>
      <c r="K106" s="2"/>
      <c r="L106" s="810"/>
      <c r="M106" s="811"/>
      <c r="N106" s="810"/>
      <c r="O106" s="2"/>
      <c r="P106" s="813"/>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2">
      <c r="A107" s="2"/>
      <c r="B107" s="2"/>
      <c r="C107" s="2"/>
      <c r="D107" s="2"/>
      <c r="E107" s="2"/>
      <c r="F107" s="2"/>
      <c r="G107" s="2"/>
      <c r="H107" s="2"/>
      <c r="I107" s="2"/>
      <c r="J107" s="2"/>
      <c r="K107" s="2"/>
      <c r="L107" s="810"/>
      <c r="M107" s="811"/>
      <c r="N107" s="810"/>
      <c r="O107" s="2"/>
      <c r="P107" s="812"/>
      <c r="Q107" s="2"/>
      <c r="R107" s="812"/>
      <c r="S107" s="2"/>
      <c r="T107" s="812"/>
      <c r="U107" s="2"/>
      <c r="V107" s="812"/>
      <c r="W107" s="2"/>
      <c r="X107" s="81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2">
      <c r="A108" s="2"/>
      <c r="B108" s="2"/>
      <c r="C108" s="2"/>
      <c r="D108" s="2"/>
      <c r="E108" s="2"/>
      <c r="F108" s="2"/>
      <c r="G108" s="2"/>
      <c r="H108" s="2"/>
      <c r="I108" s="2"/>
      <c r="J108" s="2"/>
      <c r="K108" s="2"/>
      <c r="L108" s="810"/>
      <c r="M108" s="811"/>
      <c r="N108" s="810"/>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2">
      <c r="A109" s="2"/>
      <c r="B109" s="2"/>
      <c r="C109" s="2"/>
      <c r="D109" s="2"/>
      <c r="E109" s="2"/>
      <c r="F109" s="2"/>
      <c r="G109" s="2"/>
      <c r="H109" s="2"/>
      <c r="I109" s="2"/>
      <c r="J109" s="2"/>
      <c r="K109" s="2"/>
      <c r="L109" s="810"/>
      <c r="M109" s="811"/>
      <c r="N109" s="810"/>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2">
      <c r="A110" s="2"/>
      <c r="B110" s="2"/>
      <c r="C110" s="2"/>
      <c r="D110" s="2"/>
      <c r="E110" s="2"/>
      <c r="F110" s="2"/>
      <c r="G110" s="2"/>
      <c r="H110" s="2"/>
      <c r="I110" s="2"/>
      <c r="J110" s="2"/>
      <c r="K110" s="2"/>
      <c r="L110" s="810"/>
      <c r="M110" s="811"/>
      <c r="N110" s="810"/>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x14ac:dyDescent="0.2">
      <c r="A111" s="2"/>
      <c r="B111" s="2"/>
      <c r="C111" s="2"/>
      <c r="D111" s="2"/>
      <c r="E111" s="2"/>
      <c r="F111" s="2"/>
      <c r="G111" s="2"/>
      <c r="H111" s="2"/>
      <c r="I111" s="2"/>
      <c r="J111" s="2"/>
      <c r="K111" s="2"/>
      <c r="L111" s="810"/>
      <c r="M111" s="811"/>
      <c r="N111" s="810"/>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x14ac:dyDescent="0.2">
      <c r="A112" s="2"/>
      <c r="B112" s="2"/>
      <c r="C112" s="2"/>
      <c r="D112" s="2"/>
      <c r="E112" s="2"/>
      <c r="F112" s="2"/>
      <c r="G112" s="2"/>
      <c r="H112" s="2"/>
      <c r="I112" s="2"/>
      <c r="J112" s="2"/>
      <c r="K112" s="2"/>
      <c r="L112" s="810"/>
      <c r="M112" s="811"/>
      <c r="N112" s="810"/>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x14ac:dyDescent="0.2">
      <c r="A113" s="2"/>
      <c r="B113" s="2"/>
      <c r="C113" s="2"/>
      <c r="D113" s="2"/>
      <c r="E113" s="2"/>
      <c r="F113" s="2"/>
      <c r="G113" s="2"/>
      <c r="H113" s="2"/>
      <c r="I113" s="2"/>
      <c r="J113" s="2"/>
      <c r="K113" s="2"/>
      <c r="L113" s="810"/>
      <c r="M113" s="811"/>
      <c r="N113" s="810"/>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x14ac:dyDescent="0.2">
      <c r="A114" s="2"/>
      <c r="B114" s="2"/>
      <c r="C114" s="2"/>
      <c r="D114" s="2"/>
      <c r="E114" s="2"/>
      <c r="F114" s="2"/>
      <c r="G114" s="2"/>
      <c r="H114" s="2"/>
      <c r="I114" s="2"/>
      <c r="J114" s="2"/>
      <c r="K114" s="2"/>
      <c r="L114" s="810"/>
      <c r="M114" s="811"/>
      <c r="N114" s="810"/>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x14ac:dyDescent="0.2">
      <c r="A115" s="2"/>
      <c r="B115" s="2"/>
      <c r="C115" s="2"/>
      <c r="D115" s="2"/>
      <c r="E115" s="2"/>
      <c r="F115" s="2"/>
      <c r="G115" s="2"/>
      <c r="H115" s="2"/>
      <c r="I115" s="2"/>
      <c r="J115" s="2"/>
      <c r="K115" s="2"/>
      <c r="L115" s="810"/>
      <c r="M115" s="811"/>
      <c r="N115" s="810"/>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x14ac:dyDescent="0.2">
      <c r="A116" s="2"/>
      <c r="B116" s="2"/>
      <c r="C116" s="2"/>
      <c r="D116" s="2"/>
      <c r="E116" s="2"/>
      <c r="F116" s="2"/>
      <c r="G116" s="2"/>
      <c r="H116" s="2"/>
      <c r="I116" s="2"/>
      <c r="J116" s="2"/>
      <c r="K116" s="2"/>
      <c r="L116" s="810"/>
      <c r="M116" s="811"/>
      <c r="N116" s="810"/>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x14ac:dyDescent="0.2">
      <c r="A117" s="2"/>
      <c r="B117" s="2"/>
      <c r="C117" s="2"/>
      <c r="D117" s="2"/>
      <c r="E117" s="2"/>
      <c r="F117" s="2"/>
      <c r="G117" s="2"/>
      <c r="H117" s="2"/>
      <c r="I117" s="2"/>
      <c r="J117" s="2"/>
      <c r="K117" s="2"/>
      <c r="L117" s="810"/>
      <c r="M117" s="811"/>
      <c r="N117" s="810"/>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x14ac:dyDescent="0.2">
      <c r="A118" s="2"/>
      <c r="B118" s="2"/>
      <c r="C118" s="2"/>
      <c r="D118" s="2"/>
      <c r="E118" s="2"/>
      <c r="F118" s="2"/>
      <c r="G118" s="2"/>
      <c r="H118" s="2"/>
      <c r="I118" s="2"/>
      <c r="J118" s="2"/>
      <c r="K118" s="2"/>
      <c r="L118" s="810"/>
      <c r="M118" s="811"/>
      <c r="N118" s="810"/>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x14ac:dyDescent="0.2">
      <c r="A119" s="2"/>
      <c r="B119" s="2"/>
      <c r="C119" s="2"/>
      <c r="D119" s="2"/>
      <c r="E119" s="2"/>
      <c r="F119" s="2"/>
      <c r="G119" s="2"/>
      <c r="H119" s="2"/>
      <c r="I119" s="2"/>
      <c r="J119" s="2"/>
      <c r="K119" s="2"/>
      <c r="L119" s="810"/>
      <c r="M119" s="811"/>
      <c r="N119" s="810"/>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x14ac:dyDescent="0.2">
      <c r="A120" s="2"/>
      <c r="B120" s="2"/>
      <c r="C120" s="2"/>
      <c r="D120" s="2"/>
      <c r="E120" s="2"/>
      <c r="F120" s="2"/>
      <c r="G120" s="2"/>
      <c r="H120" s="2"/>
      <c r="I120" s="2"/>
      <c r="J120" s="2"/>
      <c r="K120" s="2"/>
      <c r="L120" s="810"/>
      <c r="M120" s="811"/>
      <c r="N120" s="810"/>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x14ac:dyDescent="0.2">
      <c r="A121" s="2"/>
      <c r="B121" s="2"/>
      <c r="C121" s="2"/>
      <c r="D121" s="2"/>
      <c r="E121" s="2"/>
      <c r="F121" s="2"/>
      <c r="G121" s="2"/>
      <c r="H121" s="2"/>
      <c r="I121" s="2"/>
      <c r="J121" s="2"/>
      <c r="K121" s="2"/>
      <c r="L121" s="810"/>
      <c r="M121" s="811"/>
      <c r="N121" s="810"/>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x14ac:dyDescent="0.2">
      <c r="A122" s="2"/>
      <c r="B122" s="2"/>
      <c r="C122" s="2"/>
      <c r="D122" s="2"/>
      <c r="E122" s="2"/>
      <c r="F122" s="2"/>
      <c r="G122" s="2"/>
      <c r="H122" s="2"/>
      <c r="I122" s="2"/>
      <c r="J122" s="2"/>
      <c r="K122" s="2"/>
      <c r="L122" s="810"/>
      <c r="M122" s="811"/>
      <c r="N122" s="810"/>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x14ac:dyDescent="0.2">
      <c r="A123" s="2"/>
      <c r="B123" s="2"/>
      <c r="C123" s="2"/>
      <c r="D123" s="2"/>
      <c r="E123" s="2"/>
      <c r="F123" s="2"/>
      <c r="G123" s="2"/>
      <c r="H123" s="2"/>
      <c r="I123" s="2"/>
      <c r="J123" s="2"/>
      <c r="K123" s="2"/>
      <c r="L123" s="810"/>
      <c r="M123" s="811"/>
      <c r="N123" s="810"/>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x14ac:dyDescent="0.2">
      <c r="A124" s="2"/>
      <c r="B124" s="2"/>
      <c r="C124" s="2"/>
      <c r="D124" s="2"/>
      <c r="E124" s="2"/>
      <c r="F124" s="2"/>
      <c r="G124" s="2"/>
      <c r="H124" s="2"/>
      <c r="I124" s="2"/>
      <c r="J124" s="2"/>
      <c r="K124" s="2"/>
      <c r="L124" s="810"/>
      <c r="M124" s="811"/>
      <c r="N124" s="810"/>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x14ac:dyDescent="0.2">
      <c r="A125" s="2"/>
      <c r="B125" s="2"/>
      <c r="C125" s="2"/>
      <c r="D125" s="2"/>
      <c r="E125" s="2"/>
      <c r="F125" s="2"/>
      <c r="G125" s="2"/>
      <c r="H125" s="2"/>
      <c r="I125" s="2"/>
      <c r="J125" s="2"/>
      <c r="K125" s="2"/>
      <c r="L125" s="810"/>
      <c r="M125" s="811"/>
      <c r="N125" s="810"/>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sheetData>
  <protectedRanges>
    <protectedRange sqref="O53 L60:N60 L56:L58 P58 P53:P55 P17 P13:P15 R24 T24 V24 X24 R49 T49 V49 X49 R54:R55 V54:V55 X54:X55 R20 T20 V20 X20 O8:X8 N54:N59 T54:T55 P49 R26 T26 V26 X26 Q14:X14 N9:N52 L8:M55 P19:P27" name="Rango2_15_3"/>
    <protectedRange sqref="T58 V58 X58 R58 P10 P28:P48 P12 R10:R13 R15 R21:X23 S24 U24 W24 S49 U49 W49 R17 R25:X25 T10:T13 T15 T17 S11:S13 V10:V13 V15 U11:U13 X10:X13 X15 W11:W13 V17 X17 Q11:Q13 S26 U26 W26 S15:S17 U15:U17 W15:W17 Q15:Q17 S20 U20 W20 P18:X18 Q19:X19 O11:O49 Q20:Q49 R27:X48" name="Rango2_2_1_1"/>
    <protectedRange sqref="S55 Q55 U55 W55 Q53:X53" name="Rango2_3_1_1"/>
    <protectedRange sqref="N61" name="Rango2_1_2_1_2"/>
    <protectedRange sqref="M56" name="Rango2_1_1_1_2"/>
    <protectedRange sqref="M57:M58" name="Rango2_1_1_1_1_2"/>
    <protectedRange sqref="R56:R57 T56:T57 V56:V57 X56:X57" name="Rango2_2_3_1"/>
    <protectedRange sqref="O56:O57" name="Rango2_45_1_1"/>
    <protectedRange sqref="P56:P57" name="Rango2_46_1_1_1"/>
    <protectedRange sqref="Q56:Q57" name="Rango2_47_1_1"/>
    <protectedRange sqref="S56:S57" name="Rango2_48_1_1"/>
    <protectedRange sqref="U56:U57" name="Rango2_49_1_1"/>
    <protectedRange sqref="W56:W57" name="Rango2_50_1_1_1"/>
    <protectedRange sqref="R59 T59 V59 X59" name="Rango2_2_4_1"/>
    <protectedRange sqref="O59" name="Rango2_45_2_1"/>
    <protectedRange sqref="P59" name="Rango2_46_2_1"/>
    <protectedRange sqref="Q59" name="Rango2_47_2_1"/>
    <protectedRange sqref="S59" name="Rango2_48_2_1"/>
    <protectedRange sqref="U59" name="Rango2_49_2_1"/>
    <protectedRange sqref="W59" name="Rango2_50_2_1"/>
    <protectedRange sqref="P50:P52" name="Rango2_19_1_1"/>
    <protectedRange sqref="R50:R52 T50:T52 V50:V52 X50:X52" name="Rango2_2_8_1"/>
    <protectedRange sqref="O50:O52" name="Rango2_1_1_2_1"/>
    <protectedRange sqref="Q50:Q52" name="Rango2_4_1_1"/>
    <protectedRange sqref="S50:S52 U50:U52 W50:W52" name="Rango2_5_1_1"/>
    <protectedRange sqref="O61 Q61 S61 U61 W61" name="Rango2_8_1_1_2"/>
    <protectedRange sqref="P61 R61 T61 V61 X61" name="Rango2_9_1_1_2"/>
    <protectedRange sqref="P9" name="Rango2_1_7_1"/>
    <protectedRange sqref="O9 Q9:X9" name="Rango2_2_9_1"/>
    <protectedRange sqref="Q54" name="Rango2_3_4_1"/>
    <protectedRange sqref="S54" name="Rango2_3_5_1"/>
    <protectedRange sqref="U54" name="Rango2_3_6_1"/>
    <protectedRange sqref="W54" name="Rango2_3_7_1"/>
    <protectedRange sqref="L64:N64 L72:M73 L74 L70:L71 N65:N71 L75:N76 L65:L68 L81:N83 N73:N74 L61 L78:N79 O75:X75 L77:X77 N72:X72 L80:X80" name="Rango2_15_1_2"/>
    <protectedRange sqref="N62:N63" name="Rango2_1_2_1_1_1"/>
    <protectedRange sqref="O64 Q64 S64 U64 W64" name="Rango2_8_1_2"/>
    <protectedRange sqref="P64 R64 T64 V64 X64" name="Rango2_9_1_2"/>
    <protectedRange sqref="O83:X83" name="Rango2_33_1_2"/>
    <protectedRange sqref="P82 O81:Q81 R81:R82 T81:T82 V81:V82 X81:X82" name="Rango2_16_1"/>
    <protectedRange sqref="U81 W81 S81" name="Rango2_3_2_1"/>
    <protectedRange sqref="O82 Q82 S82 U82 W82" name="Rango2_33_1_1_1"/>
    <protectedRange sqref="O76:P76 R76 T76 V76 X76" name="Rango2_17_1"/>
    <protectedRange sqref="U76 W76 Q76 S76" name="Rango2_3_3_1"/>
    <protectedRange sqref="P79 R79 T79 V79 X79" name="Rango2_25_1_1"/>
    <protectedRange sqref="P78 R78 T78 V78 X78" name="Rango2_26_1_1"/>
    <protectedRange sqref="O78" name="Rango2_27_1_1"/>
    <protectedRange sqref="O79" name="Rango2_28_1_1"/>
    <protectedRange sqref="Q78:Q79" name="Rango2_29_1_1"/>
    <protectedRange sqref="S78:S79" name="Rango2_30_1_1"/>
    <protectedRange sqref="U78:U79" name="Rango2_31_1_1"/>
    <protectedRange sqref="W78:W79" name="Rango2_32_1_1"/>
    <protectedRange sqref="P65:P66 R65:R66 T65:T66 O67:U71 W67:W71 V65:V71 X65:X71" name="Rango2_18_1"/>
    <protectedRange sqref="O65:O66 Q65:Q66 S65:S66 U65:U66 W65:W66" name="Rango2_23_1_1"/>
    <protectedRange sqref="O62:O63 Q62:Q63 S62:S63 U62:U63 W62:W63" name="Rango2_8_1_1_1_1"/>
    <protectedRange sqref="P62:P63 R62:R63 T62:T63 V62:V63 X62:X63" name="Rango2_9_1_1_1_1"/>
    <protectedRange sqref="O73:P74" name="Rango2_4_2_1"/>
    <protectedRange sqref="Q73:X74" name="Rango2_3_8_1"/>
    <protectedRange sqref="L92 N92 N88:N90 N84:N86 L100 L88:L90 L93:N99 L91:N91 N100:N101 L84:L86 L87:X87" name="Rango2_15_2_1"/>
    <protectedRange sqref="T91 R91 V93:V94 X93:X94 T93:T94 R93:R94 V91 X91" name="Rango2_2_1_2_1"/>
    <protectedRange sqref="O93:O95 Q95 S95 U95 W95" name="Rango2_38_1_2"/>
    <protectedRange sqref="Q93:Q94" name="Rango2_39_1_2"/>
    <protectedRange sqref="S93:S94" name="Rango2_40_1_2"/>
    <protectedRange sqref="U93:U94" name="Rango2_41_1_2"/>
    <protectedRange sqref="W91 W93:W94 U91 S91 Q91 O91" name="Rango2_42_1_2"/>
    <protectedRange sqref="P91 P93:P95 R95 T95 V95 X95" name="Rango2_43_1_2"/>
    <protectedRange sqref="P100 R100 T100 V100 X100" name="Rango2_46_1_2"/>
    <protectedRange sqref="W100 U100 S100 Q100 O100" name="Rango2_50_1_2"/>
    <protectedRange sqref="M100" name="Rango2_1_1_1_1_1_1"/>
    <protectedRange sqref="O92:X92" name="Rango2_14_1_2"/>
    <protectedRange sqref="O88:O90 Q88:Q90 S88:S90" name="Rango2_15_1_1_1"/>
    <protectedRange sqref="P88:P90 R88:R90 T88:T90 V88:V90 X88:X90" name="Rango2_2_1_1_1_1"/>
    <protectedRange sqref="U88:U90 W88:W90" name="Rango2_3_1_1_1_1"/>
    <protectedRange sqref="R84:R86 T84:T86 V84:V86 X84:X86" name="Rango2_2_2_1"/>
    <protectedRange sqref="O84:O86" name="Rango2_38_1_1_1"/>
    <protectedRange sqref="Q84:Q86" name="Rango2_39_1_1_1"/>
    <protectedRange sqref="S84:S86" name="Rango2_40_1_1_1"/>
    <protectedRange sqref="U84:U86" name="Rango2_41_1_1_1"/>
    <protectedRange sqref="W84:W86" name="Rango2_42_1_1_1"/>
    <protectedRange sqref="P84:P86" name="Rango2_43_1_1_1"/>
    <protectedRange sqref="R101 T101 V101 X101" name="Rango2_2_5_1"/>
    <protectedRange sqref="O101" name="Rango2_45_3_1"/>
    <protectedRange sqref="P101" name="Rango2_46_3_1"/>
    <protectedRange sqref="Q101" name="Rango2_47_3_1"/>
    <protectedRange sqref="S101" name="Rango2_48_3_1"/>
    <protectedRange sqref="U101" name="Rango2_49_3_1"/>
    <protectedRange sqref="W101" name="Rango2_50_3_1"/>
    <protectedRange sqref="O96:X99" name="Rango2_14_1_1_1"/>
  </protectedRanges>
  <mergeCells count="218">
    <mergeCell ref="A4:G5"/>
    <mergeCell ref="H4:K4"/>
    <mergeCell ref="L4:M7"/>
    <mergeCell ref="N4:N7"/>
    <mergeCell ref="O4:X4"/>
    <mergeCell ref="H5:H7"/>
    <mergeCell ref="I5:K5"/>
    <mergeCell ref="O5:P5"/>
    <mergeCell ref="Q5:R5"/>
    <mergeCell ref="S5:T5"/>
    <mergeCell ref="U5:V5"/>
    <mergeCell ref="W5:X5"/>
    <mergeCell ref="A6:A7"/>
    <mergeCell ref="B6:B7"/>
    <mergeCell ref="C6:G6"/>
    <mergeCell ref="W6:W7"/>
    <mergeCell ref="X6:X7"/>
    <mergeCell ref="T6:T7"/>
    <mergeCell ref="U6:U7"/>
    <mergeCell ref="P6:P7"/>
    <mergeCell ref="Q6:Q7"/>
    <mergeCell ref="R6:R7"/>
    <mergeCell ref="S6:S7"/>
    <mergeCell ref="V6:V7"/>
    <mergeCell ref="Y8:Y9"/>
    <mergeCell ref="F8:F19"/>
    <mergeCell ref="G8:G19"/>
    <mergeCell ref="H8:H19"/>
    <mergeCell ref="I8:I19"/>
    <mergeCell ref="J8:J19"/>
    <mergeCell ref="I6:I7"/>
    <mergeCell ref="J6:J7"/>
    <mergeCell ref="K6:K7"/>
    <mergeCell ref="O6:O7"/>
    <mergeCell ref="A8:A19"/>
    <mergeCell ref="B8:B19"/>
    <mergeCell ref="C8:C19"/>
    <mergeCell ref="D8:D19"/>
    <mergeCell ref="E8:E19"/>
    <mergeCell ref="F49:F52"/>
    <mergeCell ref="G49:G52"/>
    <mergeCell ref="H49:H52"/>
    <mergeCell ref="I49:I52"/>
    <mergeCell ref="H24:H25"/>
    <mergeCell ref="I24:I25"/>
    <mergeCell ref="I20:I21"/>
    <mergeCell ref="A26:A48"/>
    <mergeCell ref="B26:B48"/>
    <mergeCell ref="C26:C48"/>
    <mergeCell ref="D26:D48"/>
    <mergeCell ref="E26:E48"/>
    <mergeCell ref="A24:A25"/>
    <mergeCell ref="B24:B25"/>
    <mergeCell ref="C24:C25"/>
    <mergeCell ref="D24:D25"/>
    <mergeCell ref="E24:E25"/>
    <mergeCell ref="J49:J52"/>
    <mergeCell ref="A49:A52"/>
    <mergeCell ref="B49:B52"/>
    <mergeCell ref="C49:C52"/>
    <mergeCell ref="D49:D52"/>
    <mergeCell ref="E49:E52"/>
    <mergeCell ref="J61:J63"/>
    <mergeCell ref="A61:A74"/>
    <mergeCell ref="B61:B74"/>
    <mergeCell ref="C61:C63"/>
    <mergeCell ref="D61:D63"/>
    <mergeCell ref="E61:E63"/>
    <mergeCell ref="C72:C74"/>
    <mergeCell ref="D72:D74"/>
    <mergeCell ref="E72:E74"/>
    <mergeCell ref="J58:J59"/>
    <mergeCell ref="A58:A59"/>
    <mergeCell ref="B58:B59"/>
    <mergeCell ref="C58:C59"/>
    <mergeCell ref="D58:D59"/>
    <mergeCell ref="E58:E59"/>
    <mergeCell ref="F55:F57"/>
    <mergeCell ref="G55:G57"/>
    <mergeCell ref="H55:H57"/>
    <mergeCell ref="E75:E79"/>
    <mergeCell ref="D75:D79"/>
    <mergeCell ref="C75:C79"/>
    <mergeCell ref="B75:B79"/>
    <mergeCell ref="A75:A79"/>
    <mergeCell ref="F61:F63"/>
    <mergeCell ref="G61:G63"/>
    <mergeCell ref="H61:H63"/>
    <mergeCell ref="I61:I63"/>
    <mergeCell ref="J83:J86"/>
    <mergeCell ref="K83:K86"/>
    <mergeCell ref="A80:A82"/>
    <mergeCell ref="B80:B82"/>
    <mergeCell ref="F80:F82"/>
    <mergeCell ref="G80:G82"/>
    <mergeCell ref="H80:H82"/>
    <mergeCell ref="I80:I82"/>
    <mergeCell ref="J80:J82"/>
    <mergeCell ref="C80:C82"/>
    <mergeCell ref="D80:D82"/>
    <mergeCell ref="E80:E82"/>
    <mergeCell ref="A83:A86"/>
    <mergeCell ref="B83:B86"/>
    <mergeCell ref="C83:C86"/>
    <mergeCell ref="D83:D86"/>
    <mergeCell ref="E83:E86"/>
    <mergeCell ref="F83:F86"/>
    <mergeCell ref="G83:G86"/>
    <mergeCell ref="H83:H86"/>
    <mergeCell ref="I83:I86"/>
    <mergeCell ref="A3:W3"/>
    <mergeCell ref="R92:R94"/>
    <mergeCell ref="S92:S94"/>
    <mergeCell ref="T92:T94"/>
    <mergeCell ref="U92:U94"/>
    <mergeCell ref="V92:V94"/>
    <mergeCell ref="M92:M94"/>
    <mergeCell ref="N92:N94"/>
    <mergeCell ref="O92:O94"/>
    <mergeCell ref="P92:P94"/>
    <mergeCell ref="Q92:Q94"/>
    <mergeCell ref="F88:F101"/>
    <mergeCell ref="G88:G101"/>
    <mergeCell ref="L88:L90"/>
    <mergeCell ref="H91:H94"/>
    <mergeCell ref="I91:I94"/>
    <mergeCell ref="J91:J94"/>
    <mergeCell ref="K91:K94"/>
    <mergeCell ref="L92:L94"/>
    <mergeCell ref="A88:A101"/>
    <mergeCell ref="B88:B101"/>
    <mergeCell ref="C88:C101"/>
    <mergeCell ref="D88:D101"/>
    <mergeCell ref="E88:E101"/>
    <mergeCell ref="J24:J25"/>
    <mergeCell ref="H26:H48"/>
    <mergeCell ref="I26:I48"/>
    <mergeCell ref="J26:J48"/>
    <mergeCell ref="F24:F25"/>
    <mergeCell ref="G24:G25"/>
    <mergeCell ref="F26:F48"/>
    <mergeCell ref="G26:G48"/>
    <mergeCell ref="W92:W94"/>
    <mergeCell ref="I72:I74"/>
    <mergeCell ref="J72:J74"/>
    <mergeCell ref="I75:I79"/>
    <mergeCell ref="J75:J79"/>
    <mergeCell ref="K75:K79"/>
    <mergeCell ref="H75:H79"/>
    <mergeCell ref="G75:G79"/>
    <mergeCell ref="F75:F79"/>
    <mergeCell ref="F72:F74"/>
    <mergeCell ref="G72:G74"/>
    <mergeCell ref="H72:H74"/>
    <mergeCell ref="F58:F59"/>
    <mergeCell ref="G58:G59"/>
    <mergeCell ref="H58:H59"/>
    <mergeCell ref="I58:I59"/>
    <mergeCell ref="X92:X94"/>
    <mergeCell ref="L96:L99"/>
    <mergeCell ref="L102:O102"/>
    <mergeCell ref="K8:K19"/>
    <mergeCell ref="K20:K21"/>
    <mergeCell ref="K22:K23"/>
    <mergeCell ref="K24:K25"/>
    <mergeCell ref="K26:K48"/>
    <mergeCell ref="K58:K59"/>
    <mergeCell ref="K55:K57"/>
    <mergeCell ref="K53:K54"/>
    <mergeCell ref="K49:K52"/>
    <mergeCell ref="K80:K82"/>
    <mergeCell ref="L81:L82"/>
    <mergeCell ref="L84:L86"/>
    <mergeCell ref="K61:K63"/>
    <mergeCell ref="L61:L63"/>
    <mergeCell ref="L65:L71"/>
    <mergeCell ref="L73:L74"/>
    <mergeCell ref="L76:L79"/>
    <mergeCell ref="L50:L52"/>
    <mergeCell ref="L56:L57"/>
    <mergeCell ref="L27:L48"/>
    <mergeCell ref="K72:K74"/>
    <mergeCell ref="J20:J21"/>
    <mergeCell ref="A22:A23"/>
    <mergeCell ref="B22:B23"/>
    <mergeCell ref="C22:C23"/>
    <mergeCell ref="D22:D23"/>
    <mergeCell ref="E22:E23"/>
    <mergeCell ref="F22:F23"/>
    <mergeCell ref="G22:G23"/>
    <mergeCell ref="H22:H23"/>
    <mergeCell ref="I22:I23"/>
    <mergeCell ref="J22:J23"/>
    <mergeCell ref="C20:C21"/>
    <mergeCell ref="D20:D21"/>
    <mergeCell ref="E20:E21"/>
    <mergeCell ref="G20:G21"/>
    <mergeCell ref="H20:H21"/>
    <mergeCell ref="F20:F21"/>
    <mergeCell ref="A20:A21"/>
    <mergeCell ref="B20:B21"/>
    <mergeCell ref="I55:I57"/>
    <mergeCell ref="J55:J57"/>
    <mergeCell ref="A55:A57"/>
    <mergeCell ref="B55:B57"/>
    <mergeCell ref="C55:C57"/>
    <mergeCell ref="D55:D57"/>
    <mergeCell ref="E55:E57"/>
    <mergeCell ref="F53:F54"/>
    <mergeCell ref="G53:G54"/>
    <mergeCell ref="H53:H54"/>
    <mergeCell ref="I53:I54"/>
    <mergeCell ref="J53:J54"/>
    <mergeCell ref="A53:A54"/>
    <mergeCell ref="B53:B54"/>
    <mergeCell ref="C53:C54"/>
    <mergeCell ref="D53:D54"/>
    <mergeCell ref="E53:E54"/>
  </mergeCells>
  <pageMargins left="0.19685039370078741" right="0.19685039370078741" top="0.74803149606299213" bottom="0.74803149606299213" header="0.31496062992125984" footer="0.31496062992125984"/>
  <pageSetup scale="30" orientation="landscape" r:id="rId1"/>
  <rowBreaks count="1" manualBreakCount="1">
    <brk id="59" max="2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S188"/>
  <sheetViews>
    <sheetView topLeftCell="A19" zoomScale="90" zoomScaleNormal="90" zoomScaleSheetLayoutView="80" workbookViewId="0">
      <selection activeCell="E23" sqref="E23"/>
    </sheetView>
  </sheetViews>
  <sheetFormatPr baseColWidth="10" defaultColWidth="11.42578125" defaultRowHeight="12.75" x14ac:dyDescent="0.2"/>
  <cols>
    <col min="1" max="1" width="31.140625" style="1" customWidth="1"/>
    <col min="2" max="2" width="20" style="1" customWidth="1"/>
    <col min="3" max="3" width="26" style="1" customWidth="1"/>
    <col min="4" max="4" width="6.42578125" style="1" customWidth="1"/>
    <col min="5" max="5" width="10.7109375" style="1" customWidth="1"/>
    <col min="6" max="6" width="12.28515625" style="1" customWidth="1"/>
    <col min="7" max="8" width="10.28515625" style="1" customWidth="1"/>
    <col min="9" max="9" width="11.42578125" style="1" customWidth="1"/>
    <col min="10" max="11" width="11" style="1" customWidth="1"/>
    <col min="12" max="12" width="12.28515625" style="1" customWidth="1"/>
    <col min="13" max="14" width="11" style="1" customWidth="1"/>
    <col min="15" max="15" width="12.28515625" style="1" customWidth="1"/>
    <col min="16" max="17" width="11" style="1" customWidth="1"/>
    <col min="18" max="18" width="12.28515625" style="1" customWidth="1"/>
    <col min="19" max="19" width="10.7109375" style="1" customWidth="1"/>
    <col min="20" max="20" width="10.85546875" style="1" customWidth="1"/>
    <col min="21" max="21" width="13.7109375" style="1" customWidth="1"/>
    <col min="22" max="22" width="16.42578125" style="1" customWidth="1"/>
    <col min="23" max="24" width="11.42578125" style="2"/>
    <col min="25" max="16384" width="11.42578125" style="1"/>
  </cols>
  <sheetData>
    <row r="1" spans="1:45" x14ac:dyDescent="0.2">
      <c r="A1" s="10" t="s">
        <v>483</v>
      </c>
    </row>
    <row r="3" spans="1:45" x14ac:dyDescent="0.2">
      <c r="A3" s="1079" t="s">
        <v>58</v>
      </c>
      <c r="B3" s="1079"/>
      <c r="C3" s="1079"/>
      <c r="D3" s="1079"/>
      <c r="E3" s="1079"/>
      <c r="F3" s="1079"/>
      <c r="G3" s="1079"/>
      <c r="H3" s="1079"/>
      <c r="I3" s="1079"/>
      <c r="J3" s="1079"/>
      <c r="K3" s="1079"/>
      <c r="L3" s="1079"/>
      <c r="M3" s="1079"/>
      <c r="N3" s="1079"/>
      <c r="O3" s="1079"/>
      <c r="P3" s="1079"/>
      <c r="Q3" s="1079"/>
      <c r="R3" s="1079"/>
      <c r="S3" s="1079"/>
      <c r="T3" s="1079"/>
      <c r="U3" s="1079"/>
      <c r="V3" s="2"/>
      <c r="Y3" s="2"/>
      <c r="Z3" s="2"/>
      <c r="AA3" s="2"/>
      <c r="AB3" s="2"/>
      <c r="AC3" s="2"/>
      <c r="AD3" s="2"/>
      <c r="AE3" s="2"/>
      <c r="AF3" s="2"/>
      <c r="AG3" s="2"/>
      <c r="AH3" s="2"/>
      <c r="AI3" s="2"/>
      <c r="AJ3" s="2"/>
      <c r="AK3" s="2"/>
      <c r="AL3" s="2"/>
      <c r="AM3" s="2"/>
      <c r="AN3" s="2"/>
      <c r="AO3" s="2"/>
      <c r="AP3" s="2"/>
      <c r="AQ3" s="2"/>
      <c r="AR3" s="2"/>
      <c r="AS3" s="2"/>
    </row>
    <row r="4" spans="1:45" ht="27.75" customHeight="1" x14ac:dyDescent="0.2">
      <c r="A4" s="1077" t="s">
        <v>503</v>
      </c>
      <c r="B4" s="1077" t="s">
        <v>510</v>
      </c>
      <c r="C4" s="1077" t="s">
        <v>59</v>
      </c>
      <c r="D4" s="1077"/>
      <c r="E4" s="1077"/>
      <c r="F4" s="1077"/>
      <c r="G4" s="1077"/>
      <c r="H4" s="1077"/>
      <c r="I4" s="1077"/>
      <c r="J4" s="1077"/>
      <c r="K4" s="1077"/>
      <c r="L4" s="1077"/>
      <c r="M4" s="1077"/>
      <c r="N4" s="1077"/>
      <c r="O4" s="1077"/>
      <c r="P4" s="1077"/>
      <c r="Q4" s="1077"/>
      <c r="R4" s="1077"/>
      <c r="S4" s="1077"/>
      <c r="T4" s="1077"/>
      <c r="U4" s="1077"/>
      <c r="V4" s="2"/>
      <c r="Y4" s="2"/>
      <c r="Z4" s="2"/>
      <c r="AA4" s="2"/>
      <c r="AB4" s="2"/>
      <c r="AC4" s="2"/>
      <c r="AD4" s="2"/>
      <c r="AE4" s="2"/>
      <c r="AF4" s="2"/>
      <c r="AG4" s="2"/>
      <c r="AH4" s="2"/>
      <c r="AI4" s="2"/>
      <c r="AJ4" s="2"/>
      <c r="AK4" s="2"/>
      <c r="AL4" s="2"/>
      <c r="AM4" s="2"/>
      <c r="AN4" s="2"/>
      <c r="AO4" s="2"/>
      <c r="AP4" s="2"/>
      <c r="AQ4" s="2"/>
      <c r="AR4" s="2"/>
      <c r="AS4" s="2"/>
    </row>
    <row r="5" spans="1:45" ht="20.100000000000001" customHeight="1" x14ac:dyDescent="0.2">
      <c r="A5" s="1077"/>
      <c r="B5" s="1077"/>
      <c r="C5" s="1077" t="s">
        <v>523</v>
      </c>
      <c r="D5" s="1077" t="s">
        <v>60</v>
      </c>
      <c r="E5" s="1077"/>
      <c r="F5" s="1077"/>
      <c r="G5" s="1077">
        <v>2024</v>
      </c>
      <c r="H5" s="1077"/>
      <c r="I5" s="1077"/>
      <c r="J5" s="1077">
        <v>2025</v>
      </c>
      <c r="K5" s="1077"/>
      <c r="L5" s="1077"/>
      <c r="M5" s="1077">
        <v>2026</v>
      </c>
      <c r="N5" s="1077"/>
      <c r="O5" s="1077"/>
      <c r="P5" s="1077">
        <v>2027</v>
      </c>
      <c r="Q5" s="1077"/>
      <c r="R5" s="1077"/>
      <c r="S5" s="1077">
        <v>2028</v>
      </c>
      <c r="T5" s="1077"/>
      <c r="U5" s="1077"/>
      <c r="V5" s="2"/>
      <c r="Y5" s="2"/>
      <c r="Z5" s="2"/>
      <c r="AA5" s="2"/>
      <c r="AB5" s="2"/>
      <c r="AC5" s="2"/>
      <c r="AD5" s="2"/>
      <c r="AE5" s="2"/>
      <c r="AF5" s="2"/>
      <c r="AG5" s="2"/>
      <c r="AH5" s="2"/>
      <c r="AI5" s="2"/>
      <c r="AJ5" s="2"/>
      <c r="AK5" s="2"/>
      <c r="AL5" s="2"/>
      <c r="AM5" s="2"/>
      <c r="AN5" s="2"/>
      <c r="AO5" s="2"/>
      <c r="AP5" s="2"/>
      <c r="AQ5" s="2"/>
      <c r="AR5" s="2"/>
      <c r="AS5" s="2"/>
    </row>
    <row r="6" spans="1:45" ht="24" customHeight="1" x14ac:dyDescent="0.2">
      <c r="A6" s="1077"/>
      <c r="B6" s="1077"/>
      <c r="C6" s="1077"/>
      <c r="D6" s="1077" t="s">
        <v>61</v>
      </c>
      <c r="E6" s="1077" t="s">
        <v>62</v>
      </c>
      <c r="F6" s="1077"/>
      <c r="G6" s="1077" t="s">
        <v>62</v>
      </c>
      <c r="H6" s="1077"/>
      <c r="I6" s="1077"/>
      <c r="J6" s="1077" t="s">
        <v>62</v>
      </c>
      <c r="K6" s="1077"/>
      <c r="L6" s="1077"/>
      <c r="M6" s="1077" t="s">
        <v>62</v>
      </c>
      <c r="N6" s="1077"/>
      <c r="O6" s="1077"/>
      <c r="P6" s="1077" t="s">
        <v>62</v>
      </c>
      <c r="Q6" s="1077"/>
      <c r="R6" s="1077"/>
      <c r="S6" s="1077" t="s">
        <v>62</v>
      </c>
      <c r="T6" s="1077"/>
      <c r="U6" s="1077"/>
      <c r="V6" s="2"/>
      <c r="Y6" s="2"/>
      <c r="Z6" s="2"/>
      <c r="AA6" s="2"/>
      <c r="AB6" s="2"/>
      <c r="AC6" s="2"/>
      <c r="AD6" s="2"/>
      <c r="AE6" s="2"/>
      <c r="AF6" s="2"/>
      <c r="AG6" s="2"/>
      <c r="AH6" s="2"/>
      <c r="AI6" s="2"/>
      <c r="AJ6" s="2"/>
      <c r="AK6" s="2"/>
      <c r="AL6" s="2"/>
      <c r="AM6" s="2"/>
      <c r="AN6" s="2"/>
      <c r="AO6" s="2"/>
      <c r="AP6" s="2"/>
      <c r="AQ6" s="2"/>
      <c r="AR6" s="2"/>
      <c r="AS6" s="2"/>
    </row>
    <row r="7" spans="1:45" ht="33.75" customHeight="1" x14ac:dyDescent="0.2">
      <c r="A7" s="1077"/>
      <c r="B7" s="1077"/>
      <c r="C7" s="1077"/>
      <c r="D7" s="1077"/>
      <c r="E7" s="52" t="s">
        <v>63</v>
      </c>
      <c r="F7" s="52" t="s">
        <v>64</v>
      </c>
      <c r="G7" s="52" t="s">
        <v>63</v>
      </c>
      <c r="H7" s="52" t="s">
        <v>64</v>
      </c>
      <c r="I7" s="52" t="s">
        <v>65</v>
      </c>
      <c r="J7" s="52" t="s">
        <v>63</v>
      </c>
      <c r="K7" s="52" t="s">
        <v>64</v>
      </c>
      <c r="L7" s="52" t="s">
        <v>65</v>
      </c>
      <c r="M7" s="52" t="s">
        <v>63</v>
      </c>
      <c r="N7" s="52" t="s">
        <v>64</v>
      </c>
      <c r="O7" s="52" t="s">
        <v>65</v>
      </c>
      <c r="P7" s="52" t="s">
        <v>63</v>
      </c>
      <c r="Q7" s="52" t="s">
        <v>64</v>
      </c>
      <c r="R7" s="52" t="s">
        <v>65</v>
      </c>
      <c r="S7" s="52" t="s">
        <v>63</v>
      </c>
      <c r="T7" s="52" t="s">
        <v>64</v>
      </c>
      <c r="U7" s="52" t="s">
        <v>65</v>
      </c>
      <c r="V7" s="2"/>
      <c r="Y7" s="2"/>
      <c r="Z7" s="2"/>
      <c r="AA7" s="2"/>
      <c r="AB7" s="2"/>
      <c r="AC7" s="2"/>
      <c r="AD7" s="2"/>
      <c r="AE7" s="2"/>
      <c r="AF7" s="2"/>
      <c r="AG7" s="2"/>
      <c r="AH7" s="2"/>
      <c r="AI7" s="2"/>
      <c r="AJ7" s="2"/>
      <c r="AK7" s="2"/>
      <c r="AL7" s="2"/>
      <c r="AM7" s="2"/>
      <c r="AN7" s="2"/>
      <c r="AO7" s="2"/>
      <c r="AP7" s="2"/>
      <c r="AQ7" s="2"/>
      <c r="AR7" s="2"/>
      <c r="AS7" s="2"/>
    </row>
    <row r="8" spans="1:45" ht="120.75" customHeight="1" x14ac:dyDescent="0.2">
      <c r="A8" s="49" t="s">
        <v>497</v>
      </c>
      <c r="B8" s="49" t="s">
        <v>504</v>
      </c>
      <c r="C8" s="50" t="s">
        <v>511</v>
      </c>
      <c r="D8" s="44">
        <v>2021</v>
      </c>
      <c r="E8" s="45">
        <v>19741</v>
      </c>
      <c r="F8" s="46">
        <f>E8/164557</f>
        <v>0.1199645107774206</v>
      </c>
      <c r="G8" s="51">
        <v>27018</v>
      </c>
      <c r="H8" s="46">
        <f>G8/164557</f>
        <v>0.1641862698031685</v>
      </c>
      <c r="I8" s="57">
        <v>1</v>
      </c>
      <c r="J8" s="51">
        <v>28369</v>
      </c>
      <c r="K8" s="46">
        <f>J8/164557</f>
        <v>0.17239619098549439</v>
      </c>
      <c r="L8" s="57">
        <v>1</v>
      </c>
      <c r="M8" s="51">
        <v>29787</v>
      </c>
      <c r="N8" s="46">
        <f>M8/164557</f>
        <v>0.18101326592001557</v>
      </c>
      <c r="O8" s="57">
        <v>1</v>
      </c>
      <c r="P8" s="51">
        <v>31277</v>
      </c>
      <c r="Q8" s="46">
        <f>P8/164557</f>
        <v>0.19006787921510479</v>
      </c>
      <c r="R8" s="57">
        <v>1</v>
      </c>
      <c r="S8" s="51">
        <v>32841</v>
      </c>
      <c r="T8" s="46">
        <f>S8/164557</f>
        <v>0.19957218471411123</v>
      </c>
      <c r="U8" s="57">
        <v>1</v>
      </c>
      <c r="V8" s="2"/>
      <c r="Y8" s="2"/>
      <c r="Z8" s="2"/>
      <c r="AA8" s="2"/>
      <c r="AB8" s="2"/>
      <c r="AC8" s="2"/>
      <c r="AD8" s="2"/>
      <c r="AE8" s="2"/>
      <c r="AF8" s="2"/>
      <c r="AG8" s="2"/>
      <c r="AH8" s="2"/>
      <c r="AI8" s="2"/>
      <c r="AJ8" s="2"/>
      <c r="AK8" s="2"/>
      <c r="AL8" s="2"/>
      <c r="AM8" s="2"/>
      <c r="AN8" s="2"/>
      <c r="AO8" s="2"/>
      <c r="AP8" s="2"/>
      <c r="AQ8" s="2"/>
      <c r="AR8" s="2"/>
      <c r="AS8" s="2"/>
    </row>
    <row r="9" spans="1:45" ht="99" customHeight="1" x14ac:dyDescent="0.2">
      <c r="A9" s="49" t="s">
        <v>498</v>
      </c>
      <c r="B9" s="49" t="s">
        <v>505</v>
      </c>
      <c r="C9" s="50" t="s">
        <v>512</v>
      </c>
      <c r="D9" s="44">
        <v>2021</v>
      </c>
      <c r="E9" s="45">
        <v>24962</v>
      </c>
      <c r="F9" s="46">
        <f>E9/164557</f>
        <v>0.15169211884028028</v>
      </c>
      <c r="G9" s="51">
        <v>51036</v>
      </c>
      <c r="H9" s="46">
        <f>G9/164557</f>
        <v>0.3101417745826674</v>
      </c>
      <c r="I9" s="57">
        <v>1</v>
      </c>
      <c r="J9" s="51">
        <v>51036</v>
      </c>
      <c r="K9" s="46">
        <f>J9/164557</f>
        <v>0.3101417745826674</v>
      </c>
      <c r="L9" s="57">
        <v>1</v>
      </c>
      <c r="M9" s="51">
        <v>51036</v>
      </c>
      <c r="N9" s="46">
        <f>M9/164557</f>
        <v>0.3101417745826674</v>
      </c>
      <c r="O9" s="57">
        <v>1</v>
      </c>
      <c r="P9" s="51">
        <v>51036</v>
      </c>
      <c r="Q9" s="46">
        <f>P9/164557</f>
        <v>0.3101417745826674</v>
      </c>
      <c r="R9" s="57">
        <v>1</v>
      </c>
      <c r="S9" s="51">
        <v>51036</v>
      </c>
      <c r="T9" s="46">
        <f>S9/164557</f>
        <v>0.3101417745826674</v>
      </c>
      <c r="U9" s="57">
        <v>1</v>
      </c>
      <c r="V9" s="2"/>
      <c r="Y9" s="2"/>
      <c r="Z9" s="2"/>
      <c r="AA9" s="2"/>
      <c r="AB9" s="2"/>
      <c r="AC9" s="2"/>
      <c r="AD9" s="2"/>
      <c r="AE9" s="2"/>
      <c r="AF9" s="2"/>
      <c r="AG9" s="2"/>
      <c r="AH9" s="2"/>
      <c r="AI9" s="2"/>
      <c r="AJ9" s="2"/>
      <c r="AK9" s="2"/>
      <c r="AL9" s="2"/>
      <c r="AM9" s="2"/>
      <c r="AN9" s="2"/>
      <c r="AO9" s="2"/>
      <c r="AP9" s="2"/>
      <c r="AQ9" s="2"/>
      <c r="AR9" s="2"/>
      <c r="AS9" s="2"/>
    </row>
    <row r="10" spans="1:45" ht="102" x14ac:dyDescent="0.2">
      <c r="A10" s="49" t="s">
        <v>499</v>
      </c>
      <c r="B10" s="49" t="s">
        <v>506</v>
      </c>
      <c r="C10" s="50" t="s">
        <v>513</v>
      </c>
      <c r="D10" s="44">
        <v>2021</v>
      </c>
      <c r="E10" s="51">
        <v>20000</v>
      </c>
      <c r="F10" s="47">
        <f>E10/164600</f>
        <v>0.12150668286755771</v>
      </c>
      <c r="G10" s="51">
        <v>27272</v>
      </c>
      <c r="H10" s="46">
        <f>G10/164557</f>
        <v>0.16572980790850586</v>
      </c>
      <c r="I10" s="57">
        <v>1</v>
      </c>
      <c r="J10" s="51">
        <v>28636</v>
      </c>
      <c r="K10" s="47">
        <f>J10/164557</f>
        <v>0.17401872907260099</v>
      </c>
      <c r="L10" s="57">
        <v>1</v>
      </c>
      <c r="M10" s="51">
        <v>30067</v>
      </c>
      <c r="N10" s="47">
        <f>M10/164557</f>
        <v>0.18271480398889139</v>
      </c>
      <c r="O10" s="57">
        <v>1</v>
      </c>
      <c r="P10" s="51">
        <v>31531</v>
      </c>
      <c r="Q10" s="47">
        <f>P10/164557</f>
        <v>0.19161141732044215</v>
      </c>
      <c r="R10" s="57">
        <v>1</v>
      </c>
      <c r="S10" s="51">
        <v>33149</v>
      </c>
      <c r="T10" s="47">
        <f>S10/164557</f>
        <v>0.20144387658987464</v>
      </c>
      <c r="U10" s="57">
        <v>1</v>
      </c>
      <c r="V10" s="2"/>
      <c r="Y10" s="2"/>
      <c r="Z10" s="2"/>
      <c r="AA10" s="2"/>
      <c r="AB10" s="2"/>
      <c r="AC10" s="2"/>
      <c r="AD10" s="2"/>
      <c r="AE10" s="2"/>
      <c r="AF10" s="2"/>
      <c r="AG10" s="2"/>
      <c r="AH10" s="2"/>
      <c r="AI10" s="2"/>
      <c r="AJ10" s="2"/>
      <c r="AK10" s="2"/>
      <c r="AL10" s="2"/>
      <c r="AM10" s="2"/>
      <c r="AN10" s="2"/>
      <c r="AO10" s="2"/>
      <c r="AP10" s="2"/>
      <c r="AQ10" s="2"/>
      <c r="AR10" s="2"/>
      <c r="AS10" s="2"/>
    </row>
    <row r="11" spans="1:45" ht="89.25" x14ac:dyDescent="0.2">
      <c r="A11" s="49" t="s">
        <v>500</v>
      </c>
      <c r="B11" s="49" t="s">
        <v>507</v>
      </c>
      <c r="C11" s="50" t="s">
        <v>514</v>
      </c>
      <c r="D11" s="44">
        <v>2021</v>
      </c>
      <c r="E11" s="51">
        <v>2639</v>
      </c>
      <c r="F11" s="46">
        <f>E11/164600</f>
        <v>1.6032806804374241E-2</v>
      </c>
      <c r="G11" s="51">
        <v>3000</v>
      </c>
      <c r="H11" s="47">
        <f>G11/164557</f>
        <v>1.8230765023669611E-2</v>
      </c>
      <c r="I11" s="57">
        <v>1</v>
      </c>
      <c r="J11" s="51">
        <v>3500</v>
      </c>
      <c r="K11" s="47">
        <f>J11/164557</f>
        <v>2.1269225860947878E-2</v>
      </c>
      <c r="L11" s="57">
        <v>1</v>
      </c>
      <c r="M11" s="51">
        <v>4000</v>
      </c>
      <c r="N11" s="47">
        <f>M11/164557</f>
        <v>2.4307686698226146E-2</v>
      </c>
      <c r="O11" s="57">
        <v>1</v>
      </c>
      <c r="P11" s="51">
        <v>4500</v>
      </c>
      <c r="Q11" s="47">
        <f>P11/164557</f>
        <v>2.7346147535504416E-2</v>
      </c>
      <c r="R11" s="57">
        <v>1</v>
      </c>
      <c r="S11" s="51">
        <v>5000</v>
      </c>
      <c r="T11" s="47">
        <f>S11/164557</f>
        <v>3.0384608372782684E-2</v>
      </c>
      <c r="U11" s="57">
        <v>1</v>
      </c>
      <c r="V11" s="2"/>
      <c r="Y11" s="2"/>
      <c r="Z11" s="2"/>
      <c r="AA11" s="2"/>
      <c r="AB11" s="2"/>
      <c r="AC11" s="2"/>
      <c r="AD11" s="2"/>
      <c r="AE11" s="2"/>
      <c r="AF11" s="2"/>
      <c r="AG11" s="2"/>
      <c r="AH11" s="2"/>
      <c r="AI11" s="2"/>
      <c r="AJ11" s="2"/>
      <c r="AK11" s="2"/>
      <c r="AL11" s="2"/>
      <c r="AM11" s="2"/>
      <c r="AN11" s="2"/>
      <c r="AO11" s="2"/>
      <c r="AP11" s="2"/>
      <c r="AQ11" s="2"/>
      <c r="AR11" s="2"/>
      <c r="AS11" s="2"/>
    </row>
    <row r="12" spans="1:45" ht="101.25" customHeight="1" x14ac:dyDescent="0.2">
      <c r="A12" s="49" t="s">
        <v>501</v>
      </c>
      <c r="B12" s="49" t="s">
        <v>508</v>
      </c>
      <c r="C12" s="50" t="s">
        <v>515</v>
      </c>
      <c r="D12" s="44">
        <v>2019</v>
      </c>
      <c r="E12" s="51">
        <v>10773</v>
      </c>
      <c r="F12" s="47">
        <v>0</v>
      </c>
      <c r="G12" s="51">
        <v>36000</v>
      </c>
      <c r="H12" s="47">
        <f>(G12/E12-1)</f>
        <v>2.3416875522138678</v>
      </c>
      <c r="I12" s="57">
        <v>1</v>
      </c>
      <c r="J12" s="51">
        <v>37000</v>
      </c>
      <c r="K12" s="47">
        <f>(J12/E12-1)</f>
        <v>2.4345122064420308</v>
      </c>
      <c r="L12" s="57">
        <v>1</v>
      </c>
      <c r="M12" s="51">
        <v>38000</v>
      </c>
      <c r="N12" s="47">
        <f>(M12/E12-1)</f>
        <v>2.5273368606701938</v>
      </c>
      <c r="O12" s="57">
        <v>1</v>
      </c>
      <c r="P12" s="51">
        <v>39000</v>
      </c>
      <c r="Q12" s="47">
        <f>(P12/E12-1)</f>
        <v>2.6201615148983568</v>
      </c>
      <c r="R12" s="57">
        <v>1</v>
      </c>
      <c r="S12" s="51">
        <v>39000</v>
      </c>
      <c r="T12" s="47">
        <f>(S12/E12-1)</f>
        <v>2.6201615148983568</v>
      </c>
      <c r="U12" s="57">
        <v>1</v>
      </c>
      <c r="V12" s="2"/>
      <c r="Y12" s="2"/>
      <c r="Z12" s="2"/>
      <c r="AA12" s="2"/>
      <c r="AB12" s="2"/>
      <c r="AC12" s="2"/>
      <c r="AD12" s="2"/>
      <c r="AE12" s="2"/>
      <c r="AF12" s="2"/>
      <c r="AG12" s="2"/>
      <c r="AH12" s="2"/>
      <c r="AI12" s="2"/>
      <c r="AJ12" s="2"/>
      <c r="AK12" s="2"/>
      <c r="AL12" s="2"/>
      <c r="AM12" s="2"/>
      <c r="AN12" s="2"/>
      <c r="AO12" s="2"/>
      <c r="AP12" s="2"/>
      <c r="AQ12" s="2"/>
      <c r="AR12" s="2"/>
      <c r="AS12" s="2"/>
    </row>
    <row r="13" spans="1:45" ht="156.75" customHeight="1" x14ac:dyDescent="0.2">
      <c r="A13" s="49" t="s">
        <v>502</v>
      </c>
      <c r="B13" s="49" t="s">
        <v>509</v>
      </c>
      <c r="C13" s="50" t="s">
        <v>516</v>
      </c>
      <c r="D13" s="44">
        <v>2021</v>
      </c>
      <c r="E13" s="51">
        <v>107291</v>
      </c>
      <c r="F13" s="48">
        <f>107291/577483*100</f>
        <v>18.579075055023264</v>
      </c>
      <c r="G13" s="51">
        <v>200000</v>
      </c>
      <c r="H13" s="48">
        <f>200000/577483*100</f>
        <v>34.633054133195259</v>
      </c>
      <c r="I13" s="57">
        <v>1</v>
      </c>
      <c r="J13" s="51">
        <v>200000</v>
      </c>
      <c r="K13" s="48">
        <f>200000/577483*100</f>
        <v>34.633054133195259</v>
      </c>
      <c r="L13" s="57">
        <v>1</v>
      </c>
      <c r="M13" s="51">
        <v>200000</v>
      </c>
      <c r="N13" s="48">
        <f>200000/577483*100</f>
        <v>34.633054133195259</v>
      </c>
      <c r="O13" s="57">
        <v>1</v>
      </c>
      <c r="P13" s="51">
        <v>200000</v>
      </c>
      <c r="Q13" s="48">
        <f>200000/577483*100</f>
        <v>34.633054133195259</v>
      </c>
      <c r="R13" s="57">
        <v>1</v>
      </c>
      <c r="S13" s="51">
        <v>200000</v>
      </c>
      <c r="T13" s="48">
        <f>200000/577483*100</f>
        <v>34.633054133195259</v>
      </c>
      <c r="U13" s="57">
        <v>1</v>
      </c>
      <c r="V13" s="2"/>
      <c r="Y13" s="2"/>
      <c r="Z13" s="2"/>
      <c r="AA13" s="2"/>
      <c r="AB13" s="2"/>
      <c r="AC13" s="2"/>
      <c r="AD13" s="2"/>
      <c r="AE13" s="2"/>
      <c r="AF13" s="2"/>
      <c r="AG13" s="2"/>
      <c r="AH13" s="2"/>
      <c r="AI13" s="2"/>
      <c r="AJ13" s="2"/>
      <c r="AK13" s="2"/>
      <c r="AL13" s="2"/>
      <c r="AM13" s="2"/>
      <c r="AN13" s="2"/>
      <c r="AO13" s="2"/>
      <c r="AP13" s="2"/>
      <c r="AQ13" s="2"/>
      <c r="AR13" s="2"/>
      <c r="AS13" s="2"/>
    </row>
    <row r="14" spans="1:45" ht="53.25" customHeight="1" x14ac:dyDescent="0.2">
      <c r="A14" s="53"/>
      <c r="B14" s="53"/>
      <c r="C14" s="53"/>
      <c r="D14" s="53"/>
      <c r="E14" s="53"/>
      <c r="F14" s="53"/>
      <c r="G14" s="53"/>
      <c r="H14" s="53"/>
      <c r="I14" s="58" t="s">
        <v>528</v>
      </c>
      <c r="J14" s="2"/>
      <c r="K14" s="2"/>
      <c r="L14" s="58" t="s">
        <v>528</v>
      </c>
      <c r="M14" s="2"/>
      <c r="N14" s="2"/>
      <c r="O14" s="58" t="s">
        <v>528</v>
      </c>
      <c r="P14" s="2"/>
      <c r="Q14" s="2"/>
      <c r="R14" s="58" t="s">
        <v>528</v>
      </c>
      <c r="S14" s="2"/>
      <c r="T14" s="2"/>
      <c r="U14" s="58" t="s">
        <v>528</v>
      </c>
      <c r="V14" s="2"/>
      <c r="Y14" s="2"/>
      <c r="Z14" s="2"/>
      <c r="AA14" s="2"/>
      <c r="AB14" s="2"/>
      <c r="AC14" s="2"/>
      <c r="AD14" s="2"/>
      <c r="AE14" s="2"/>
      <c r="AF14" s="2"/>
      <c r="AG14" s="2"/>
      <c r="AH14" s="2"/>
      <c r="AI14" s="2"/>
      <c r="AJ14" s="2"/>
      <c r="AK14" s="2"/>
      <c r="AL14" s="2"/>
      <c r="AM14" s="2"/>
      <c r="AN14" s="2"/>
      <c r="AO14" s="2"/>
      <c r="AP14" s="2"/>
      <c r="AQ14" s="2"/>
      <c r="AR14" s="2"/>
      <c r="AS14" s="2"/>
    </row>
    <row r="15" spans="1:45" x14ac:dyDescent="0.2">
      <c r="A15" s="53"/>
      <c r="B15" s="53"/>
      <c r="C15" s="53"/>
      <c r="D15" s="53"/>
      <c r="E15" s="53"/>
      <c r="F15" s="53"/>
      <c r="G15" s="53"/>
      <c r="H15" s="53"/>
      <c r="I15" s="54"/>
      <c r="J15" s="2"/>
      <c r="K15" s="2"/>
      <c r="L15" s="59"/>
      <c r="M15" s="2"/>
      <c r="N15" s="2"/>
      <c r="O15" s="59"/>
      <c r="P15" s="2"/>
      <c r="Q15" s="2"/>
      <c r="R15" s="59"/>
      <c r="S15" s="2"/>
      <c r="T15" s="2"/>
      <c r="U15" s="59"/>
      <c r="V15" s="2"/>
      <c r="Y15" s="2"/>
      <c r="Z15" s="2"/>
      <c r="AA15" s="2"/>
      <c r="AB15" s="2"/>
      <c r="AC15" s="2"/>
      <c r="AD15" s="2"/>
      <c r="AE15" s="2"/>
      <c r="AF15" s="2"/>
      <c r="AG15" s="2"/>
      <c r="AH15" s="2"/>
      <c r="AI15" s="2"/>
      <c r="AJ15" s="2"/>
      <c r="AK15" s="2"/>
      <c r="AL15" s="2"/>
      <c r="AM15" s="2"/>
      <c r="AN15" s="2"/>
      <c r="AO15" s="2"/>
      <c r="AP15" s="2"/>
      <c r="AQ15" s="2"/>
      <c r="AR15" s="2"/>
      <c r="AS15" s="2"/>
    </row>
    <row r="16" spans="1:45" x14ac:dyDescent="0.2">
      <c r="A16" s="1078" t="s">
        <v>66</v>
      </c>
      <c r="B16" s="1078"/>
      <c r="C16" s="1078"/>
      <c r="D16" s="1078"/>
      <c r="E16" s="1078"/>
      <c r="F16" s="1078"/>
      <c r="G16" s="1078"/>
      <c r="H16" s="1078"/>
      <c r="I16" s="1078"/>
      <c r="J16" s="1078"/>
      <c r="K16" s="1078"/>
      <c r="L16" s="1078"/>
      <c r="M16" s="1078"/>
      <c r="N16" s="1078"/>
      <c r="O16" s="1078"/>
      <c r="P16" s="1078"/>
      <c r="Q16" s="1078"/>
      <c r="R16" s="1078"/>
      <c r="S16" s="1078"/>
      <c r="T16" s="1078"/>
      <c r="U16" s="1078"/>
      <c r="V16" s="2"/>
      <c r="Y16" s="2"/>
      <c r="Z16" s="2"/>
      <c r="AA16" s="2"/>
      <c r="AB16" s="2"/>
      <c r="AC16" s="2"/>
      <c r="AD16" s="2"/>
      <c r="AE16" s="2"/>
      <c r="AF16" s="2"/>
      <c r="AG16" s="2"/>
      <c r="AH16" s="2"/>
      <c r="AI16" s="2"/>
      <c r="AJ16" s="2"/>
      <c r="AK16" s="2"/>
      <c r="AL16" s="2"/>
      <c r="AM16" s="2"/>
      <c r="AN16" s="2"/>
      <c r="AO16" s="2"/>
      <c r="AP16" s="2"/>
      <c r="AQ16" s="2"/>
      <c r="AR16" s="2"/>
      <c r="AS16" s="2"/>
    </row>
    <row r="17" spans="1:45" ht="27.75" customHeight="1" x14ac:dyDescent="0.2">
      <c r="A17" s="1076" t="s">
        <v>67</v>
      </c>
      <c r="B17" s="1076" t="s">
        <v>68</v>
      </c>
      <c r="C17" s="1076" t="s">
        <v>69</v>
      </c>
      <c r="D17" s="1076"/>
      <c r="E17" s="1076"/>
      <c r="F17" s="1076"/>
      <c r="G17" s="1076"/>
      <c r="H17" s="1076"/>
      <c r="I17" s="1076"/>
      <c r="J17" s="1076"/>
      <c r="K17" s="1076"/>
      <c r="L17" s="1076"/>
      <c r="M17" s="1076"/>
      <c r="N17" s="1076"/>
      <c r="O17" s="1076"/>
      <c r="P17" s="1076"/>
      <c r="Q17" s="1076"/>
      <c r="R17" s="1076"/>
      <c r="S17" s="1076"/>
      <c r="T17" s="1076"/>
      <c r="U17" s="1076"/>
      <c r="V17" s="2"/>
      <c r="Y17" s="2"/>
      <c r="Z17" s="2"/>
      <c r="AA17" s="2"/>
      <c r="AB17" s="2"/>
      <c r="AC17" s="2"/>
      <c r="AD17" s="2"/>
      <c r="AE17" s="2"/>
      <c r="AF17" s="2"/>
      <c r="AG17" s="2"/>
      <c r="AH17" s="2"/>
      <c r="AI17" s="2"/>
      <c r="AJ17" s="2"/>
      <c r="AK17" s="2"/>
      <c r="AL17" s="2"/>
      <c r="AM17" s="2"/>
      <c r="AN17" s="2"/>
      <c r="AO17" s="2"/>
      <c r="AP17" s="2"/>
      <c r="AQ17" s="2"/>
      <c r="AR17" s="2"/>
      <c r="AS17" s="2"/>
    </row>
    <row r="18" spans="1:45" ht="20.100000000000001" customHeight="1" x14ac:dyDescent="0.2">
      <c r="A18" s="1076"/>
      <c r="B18" s="1076"/>
      <c r="C18" s="1076" t="s">
        <v>521</v>
      </c>
      <c r="D18" s="1076" t="s">
        <v>522</v>
      </c>
      <c r="E18" s="1076"/>
      <c r="F18" s="1076"/>
      <c r="G18" s="1076">
        <v>2024</v>
      </c>
      <c r="H18" s="1076"/>
      <c r="I18" s="1076"/>
      <c r="J18" s="1076">
        <v>2025</v>
      </c>
      <c r="K18" s="1076"/>
      <c r="L18" s="1076"/>
      <c r="M18" s="1076">
        <v>2026</v>
      </c>
      <c r="N18" s="1076"/>
      <c r="O18" s="1076"/>
      <c r="P18" s="1076">
        <v>2027</v>
      </c>
      <c r="Q18" s="1076"/>
      <c r="R18" s="1076"/>
      <c r="S18" s="1076">
        <v>2028</v>
      </c>
      <c r="T18" s="1076"/>
      <c r="U18" s="1076"/>
      <c r="V18" s="2"/>
      <c r="Y18" s="2"/>
      <c r="Z18" s="2"/>
      <c r="AA18" s="2"/>
      <c r="AB18" s="2"/>
      <c r="AC18" s="2"/>
      <c r="AD18" s="2"/>
      <c r="AE18" s="2"/>
      <c r="AF18" s="2"/>
      <c r="AG18" s="2"/>
      <c r="AH18" s="2"/>
      <c r="AI18" s="2"/>
      <c r="AJ18" s="2"/>
      <c r="AK18" s="2"/>
      <c r="AL18" s="2"/>
      <c r="AM18" s="2"/>
      <c r="AN18" s="2"/>
      <c r="AO18" s="2"/>
      <c r="AP18" s="2"/>
      <c r="AQ18" s="2"/>
      <c r="AR18" s="2"/>
      <c r="AS18" s="2"/>
    </row>
    <row r="19" spans="1:45" ht="24" customHeight="1" x14ac:dyDescent="0.2">
      <c r="A19" s="1076"/>
      <c r="B19" s="1076"/>
      <c r="C19" s="1076"/>
      <c r="D19" s="1076" t="s">
        <v>61</v>
      </c>
      <c r="E19" s="1076" t="s">
        <v>62</v>
      </c>
      <c r="F19" s="1076"/>
      <c r="G19" s="1076" t="s">
        <v>62</v>
      </c>
      <c r="H19" s="1076"/>
      <c r="I19" s="1076"/>
      <c r="J19" s="1076" t="s">
        <v>62</v>
      </c>
      <c r="K19" s="1076"/>
      <c r="L19" s="1076"/>
      <c r="M19" s="1076" t="s">
        <v>62</v>
      </c>
      <c r="N19" s="1076"/>
      <c r="O19" s="1076"/>
      <c r="P19" s="1076" t="s">
        <v>62</v>
      </c>
      <c r="Q19" s="1076"/>
      <c r="R19" s="1076"/>
      <c r="S19" s="1076" t="s">
        <v>62</v>
      </c>
      <c r="T19" s="1076"/>
      <c r="U19" s="1076"/>
      <c r="V19" s="2"/>
      <c r="Y19" s="2"/>
      <c r="Z19" s="2"/>
      <c r="AA19" s="2"/>
      <c r="AB19" s="2"/>
      <c r="AC19" s="2"/>
      <c r="AD19" s="2"/>
      <c r="AE19" s="2"/>
      <c r="AF19" s="2"/>
      <c r="AG19" s="2"/>
      <c r="AH19" s="2"/>
      <c r="AI19" s="2"/>
      <c r="AJ19" s="2"/>
      <c r="AK19" s="2"/>
      <c r="AL19" s="2"/>
      <c r="AM19" s="2"/>
      <c r="AN19" s="2"/>
      <c r="AO19" s="2"/>
      <c r="AP19" s="2"/>
      <c r="AQ19" s="2"/>
      <c r="AR19" s="2"/>
      <c r="AS19" s="2"/>
    </row>
    <row r="20" spans="1:45" ht="33.75" customHeight="1" x14ac:dyDescent="0.2">
      <c r="A20" s="1076"/>
      <c r="B20" s="1076"/>
      <c r="C20" s="1076"/>
      <c r="D20" s="1076"/>
      <c r="E20" s="55" t="s">
        <v>63</v>
      </c>
      <c r="F20" s="55" t="s">
        <v>64</v>
      </c>
      <c r="G20" s="55" t="s">
        <v>63</v>
      </c>
      <c r="H20" s="55" t="s">
        <v>64</v>
      </c>
      <c r="I20" s="55" t="s">
        <v>71</v>
      </c>
      <c r="J20" s="55" t="s">
        <v>63</v>
      </c>
      <c r="K20" s="55" t="s">
        <v>64</v>
      </c>
      <c r="L20" s="55" t="s">
        <v>71</v>
      </c>
      <c r="M20" s="55" t="s">
        <v>63</v>
      </c>
      <c r="N20" s="55" t="s">
        <v>64</v>
      </c>
      <c r="O20" s="55" t="s">
        <v>71</v>
      </c>
      <c r="P20" s="55" t="s">
        <v>63</v>
      </c>
      <c r="Q20" s="55" t="s">
        <v>64</v>
      </c>
      <c r="R20" s="55" t="s">
        <v>71</v>
      </c>
      <c r="S20" s="55" t="s">
        <v>63</v>
      </c>
      <c r="T20" s="55" t="s">
        <v>64</v>
      </c>
      <c r="U20" s="55" t="s">
        <v>71</v>
      </c>
      <c r="V20" s="2"/>
      <c r="Y20" s="2"/>
      <c r="Z20" s="2"/>
      <c r="AA20" s="2"/>
      <c r="AB20" s="2"/>
      <c r="AC20" s="2"/>
      <c r="AD20" s="2"/>
      <c r="AE20" s="2"/>
      <c r="AF20" s="2"/>
      <c r="AG20" s="2"/>
      <c r="AH20" s="2"/>
      <c r="AI20" s="2"/>
      <c r="AJ20" s="2"/>
      <c r="AK20" s="2"/>
      <c r="AL20" s="2"/>
      <c r="AM20" s="2"/>
      <c r="AN20" s="2"/>
      <c r="AO20" s="2"/>
      <c r="AP20" s="2"/>
      <c r="AQ20" s="2"/>
      <c r="AR20" s="2"/>
      <c r="AS20" s="2"/>
    </row>
    <row r="21" spans="1:45" ht="108.75" customHeight="1" x14ac:dyDescent="0.2">
      <c r="A21" s="56" t="s">
        <v>517</v>
      </c>
      <c r="B21" s="56" t="s">
        <v>530</v>
      </c>
      <c r="C21" s="56" t="s">
        <v>519</v>
      </c>
      <c r="D21" s="56">
        <v>2021</v>
      </c>
      <c r="E21" s="56">
        <v>23275</v>
      </c>
      <c r="F21" s="60">
        <f>E21/164557*100</f>
        <v>14.144035197530339</v>
      </c>
      <c r="G21" s="56">
        <v>81054</v>
      </c>
      <c r="H21" s="60">
        <f>G21/164557*100</f>
        <v>49.255880940950554</v>
      </c>
      <c r="I21" s="61">
        <v>1</v>
      </c>
      <c r="J21" s="56">
        <v>85107</v>
      </c>
      <c r="K21" s="60">
        <f>J21/164557*100</f>
        <v>51.718857295648313</v>
      </c>
      <c r="L21" s="61">
        <v>1</v>
      </c>
      <c r="M21" s="56">
        <v>89362</v>
      </c>
      <c r="N21" s="60">
        <f>M21/164557*100</f>
        <v>54.30458746817213</v>
      </c>
      <c r="O21" s="61">
        <v>1</v>
      </c>
      <c r="P21" s="56">
        <v>93830</v>
      </c>
      <c r="Q21" s="60">
        <f>P21/164557*100</f>
        <v>57.019756072363982</v>
      </c>
      <c r="R21" s="61">
        <v>1</v>
      </c>
      <c r="S21" s="56">
        <v>98522</v>
      </c>
      <c r="T21" s="60">
        <f>S21/164557*100</f>
        <v>59.87104772206591</v>
      </c>
      <c r="U21" s="61">
        <v>1</v>
      </c>
      <c r="V21" s="2"/>
      <c r="Y21" s="2"/>
      <c r="Z21" s="2"/>
      <c r="AA21" s="2"/>
      <c r="AB21" s="2"/>
      <c r="AC21" s="2"/>
      <c r="AD21" s="2"/>
      <c r="AE21" s="2"/>
      <c r="AF21" s="2"/>
      <c r="AG21" s="2"/>
      <c r="AH21" s="2"/>
      <c r="AI21" s="2"/>
      <c r="AJ21" s="2"/>
      <c r="AK21" s="2"/>
      <c r="AL21" s="2"/>
      <c r="AM21" s="2"/>
      <c r="AN21" s="2"/>
      <c r="AO21" s="2"/>
      <c r="AP21" s="2"/>
      <c r="AQ21" s="2"/>
      <c r="AR21" s="2"/>
      <c r="AS21" s="2"/>
    </row>
    <row r="22" spans="1:45" ht="106.5" customHeight="1" x14ac:dyDescent="0.2">
      <c r="A22" s="56" t="s">
        <v>524</v>
      </c>
      <c r="B22" s="56" t="s">
        <v>530</v>
      </c>
      <c r="C22" s="56" t="s">
        <v>526</v>
      </c>
      <c r="D22" s="56">
        <v>2021</v>
      </c>
      <c r="E22" s="56">
        <v>2639</v>
      </c>
      <c r="F22" s="60">
        <f>2639/164557*100</f>
        <v>1.6036996299154698</v>
      </c>
      <c r="G22" s="56">
        <v>4950</v>
      </c>
      <c r="H22" s="60">
        <f>G22/164557*100</f>
        <v>3.0080762289054856</v>
      </c>
      <c r="I22" s="61">
        <v>1</v>
      </c>
      <c r="J22" s="56">
        <v>5550</v>
      </c>
      <c r="K22" s="60">
        <f>J22/164557*100</f>
        <v>3.3726915293788782</v>
      </c>
      <c r="L22" s="61">
        <v>1</v>
      </c>
      <c r="M22" s="56">
        <v>6150</v>
      </c>
      <c r="N22" s="60">
        <f>M22/164557*100</f>
        <v>3.7373068298522703</v>
      </c>
      <c r="O22" s="61">
        <v>1</v>
      </c>
      <c r="P22" s="56">
        <v>6750</v>
      </c>
      <c r="Q22" s="60">
        <f>P22/164557*100</f>
        <v>4.1019221303256623</v>
      </c>
      <c r="R22" s="61">
        <v>1</v>
      </c>
      <c r="S22" s="56">
        <v>7350</v>
      </c>
      <c r="T22" s="60">
        <f>S22/164557*100</f>
        <v>4.466537430799054</v>
      </c>
      <c r="U22" s="61">
        <v>1</v>
      </c>
      <c r="V22" s="2"/>
      <c r="Y22" s="2"/>
      <c r="Z22" s="2"/>
      <c r="AA22" s="2"/>
      <c r="AB22" s="2"/>
      <c r="AC22" s="2"/>
      <c r="AD22" s="2"/>
      <c r="AE22" s="2"/>
      <c r="AF22" s="2"/>
      <c r="AG22" s="2"/>
      <c r="AH22" s="2"/>
      <c r="AI22" s="2"/>
      <c r="AJ22" s="2"/>
      <c r="AK22" s="2"/>
      <c r="AL22" s="2"/>
      <c r="AM22" s="2"/>
      <c r="AN22" s="2"/>
      <c r="AO22" s="2"/>
      <c r="AP22" s="2"/>
      <c r="AQ22" s="2"/>
      <c r="AR22" s="2"/>
      <c r="AS22" s="2"/>
    </row>
    <row r="23" spans="1:45" ht="121.5" customHeight="1" x14ac:dyDescent="0.2">
      <c r="A23" s="56" t="s">
        <v>525</v>
      </c>
      <c r="B23" s="56" t="s">
        <v>531</v>
      </c>
      <c r="C23" s="56" t="s">
        <v>527</v>
      </c>
      <c r="D23" s="56">
        <v>2019</v>
      </c>
      <c r="E23" s="56">
        <v>10773</v>
      </c>
      <c r="F23" s="56">
        <v>0</v>
      </c>
      <c r="G23" s="56">
        <v>36000</v>
      </c>
      <c r="H23" s="60">
        <f>(G23/E23-1)*100</f>
        <v>234.16875522138679</v>
      </c>
      <c r="I23" s="61">
        <v>1</v>
      </c>
      <c r="J23" s="56">
        <v>37000</v>
      </c>
      <c r="K23" s="60">
        <f>(J23/E23-1)*100</f>
        <v>243.45122064420309</v>
      </c>
      <c r="L23" s="61">
        <v>1</v>
      </c>
      <c r="M23" s="56">
        <v>38000</v>
      </c>
      <c r="N23" s="60">
        <f>(M23/E23-1)*100</f>
        <v>252.73368606701939</v>
      </c>
      <c r="O23" s="61">
        <v>1</v>
      </c>
      <c r="P23" s="56">
        <v>39000</v>
      </c>
      <c r="Q23" s="60">
        <f>(P23/E23-1)*100</f>
        <v>262.01615148983569</v>
      </c>
      <c r="R23" s="61">
        <v>1</v>
      </c>
      <c r="S23" s="56">
        <v>39000</v>
      </c>
      <c r="T23" s="60">
        <f>(S23/E23-1)*100</f>
        <v>262.01615148983569</v>
      </c>
      <c r="U23" s="61">
        <v>1</v>
      </c>
      <c r="V23" s="2"/>
      <c r="Y23" s="2"/>
      <c r="Z23" s="2"/>
      <c r="AA23" s="2"/>
      <c r="AB23" s="2"/>
      <c r="AC23" s="2"/>
      <c r="AD23" s="2"/>
      <c r="AE23" s="2"/>
      <c r="AF23" s="2"/>
      <c r="AG23" s="2"/>
      <c r="AH23" s="2"/>
      <c r="AI23" s="2"/>
      <c r="AJ23" s="2"/>
      <c r="AK23" s="2"/>
      <c r="AL23" s="2"/>
      <c r="AM23" s="2"/>
      <c r="AN23" s="2"/>
      <c r="AO23" s="2"/>
      <c r="AP23" s="2"/>
      <c r="AQ23" s="2"/>
      <c r="AR23" s="2"/>
      <c r="AS23" s="2"/>
    </row>
    <row r="24" spans="1:45" ht="121.5" customHeight="1" x14ac:dyDescent="0.2">
      <c r="A24" s="56" t="s">
        <v>520</v>
      </c>
      <c r="B24" s="56" t="s">
        <v>532</v>
      </c>
      <c r="C24" s="56" t="s">
        <v>529</v>
      </c>
      <c r="D24" s="56">
        <v>2021</v>
      </c>
      <c r="E24" s="56">
        <f>107291*12</f>
        <v>1287492</v>
      </c>
      <c r="F24" s="56">
        <v>0</v>
      </c>
      <c r="G24" s="56">
        <f>2400000</f>
        <v>2400000</v>
      </c>
      <c r="H24" s="60">
        <f>(G24/E24-1)*100</f>
        <v>86.408925259341402</v>
      </c>
      <c r="I24" s="61">
        <v>1</v>
      </c>
      <c r="J24" s="56">
        <f>2400000</f>
        <v>2400000</v>
      </c>
      <c r="K24" s="60">
        <f>(J24/E24-1)*100</f>
        <v>86.408925259341402</v>
      </c>
      <c r="L24" s="61">
        <v>1</v>
      </c>
      <c r="M24" s="56">
        <f>2400000</f>
        <v>2400000</v>
      </c>
      <c r="N24" s="60">
        <f>(M24/E24-1)*100</f>
        <v>86.408925259341402</v>
      </c>
      <c r="O24" s="61">
        <v>1</v>
      </c>
      <c r="P24" s="56">
        <f>2400000</f>
        <v>2400000</v>
      </c>
      <c r="Q24" s="60">
        <f>(P24/E24-1)*100</f>
        <v>86.408925259341402</v>
      </c>
      <c r="R24" s="61">
        <v>1</v>
      </c>
      <c r="S24" s="56">
        <f>2400000</f>
        <v>2400000</v>
      </c>
      <c r="T24" s="60">
        <f>(S24/E24-1)*100</f>
        <v>86.408925259341402</v>
      </c>
      <c r="U24" s="61">
        <v>1</v>
      </c>
      <c r="V24" s="2"/>
      <c r="Y24" s="2"/>
      <c r="Z24" s="2"/>
      <c r="AA24" s="2"/>
      <c r="AB24" s="2"/>
      <c r="AC24" s="2"/>
      <c r="AD24" s="2"/>
      <c r="AE24" s="2"/>
      <c r="AF24" s="2"/>
      <c r="AG24" s="2"/>
      <c r="AH24" s="2"/>
      <c r="AI24" s="2"/>
      <c r="AJ24" s="2"/>
      <c r="AK24" s="2"/>
      <c r="AL24" s="2"/>
      <c r="AM24" s="2"/>
      <c r="AN24" s="2"/>
      <c r="AO24" s="2"/>
      <c r="AP24" s="2"/>
      <c r="AQ24" s="2"/>
      <c r="AR24" s="2"/>
      <c r="AS24" s="2"/>
    </row>
    <row r="25" spans="1:45" ht="51" x14ac:dyDescent="0.2">
      <c r="A25" s="2"/>
      <c r="B25" s="2"/>
      <c r="C25" s="2"/>
      <c r="D25" s="2"/>
      <c r="E25" s="2"/>
      <c r="F25" s="2"/>
      <c r="G25" s="2"/>
      <c r="H25" s="2"/>
      <c r="I25" s="58" t="s">
        <v>528</v>
      </c>
      <c r="J25" s="2"/>
      <c r="K25" s="2"/>
      <c r="L25" s="58" t="s">
        <v>528</v>
      </c>
      <c r="M25" s="2"/>
      <c r="N25" s="2"/>
      <c r="O25" s="58" t="s">
        <v>528</v>
      </c>
      <c r="P25" s="2"/>
      <c r="Q25" s="2"/>
      <c r="R25" s="58" t="s">
        <v>528</v>
      </c>
      <c r="S25" s="2"/>
      <c r="T25" s="2"/>
      <c r="U25" s="58" t="s">
        <v>528</v>
      </c>
      <c r="V25" s="2"/>
      <c r="Y25" s="2"/>
      <c r="Z25" s="2"/>
      <c r="AA25" s="2"/>
      <c r="AB25" s="2"/>
      <c r="AC25" s="2"/>
      <c r="AD25" s="2"/>
      <c r="AE25" s="2"/>
      <c r="AF25" s="2"/>
      <c r="AG25" s="2"/>
      <c r="AH25" s="2"/>
      <c r="AI25" s="2"/>
      <c r="AJ25" s="2"/>
      <c r="AK25" s="2"/>
      <c r="AL25" s="2"/>
      <c r="AM25" s="2"/>
      <c r="AN25" s="2"/>
      <c r="AO25" s="2"/>
      <c r="AP25" s="2"/>
      <c r="AQ25" s="2"/>
      <c r="AR25" s="2"/>
      <c r="AS25" s="2"/>
    </row>
    <row r="26" spans="1:45" x14ac:dyDescent="0.2">
      <c r="A26" s="2"/>
      <c r="B26" s="2"/>
      <c r="C26" s="2"/>
      <c r="D26" s="2"/>
      <c r="E26" s="2"/>
      <c r="F26" s="2"/>
      <c r="G26" s="2"/>
      <c r="H26" s="2"/>
      <c r="I26" s="2"/>
      <c r="J26" s="2"/>
      <c r="K26" s="2"/>
      <c r="L26" s="2"/>
      <c r="M26" s="2"/>
      <c r="N26" s="2"/>
      <c r="O26" s="2"/>
      <c r="P26" s="2"/>
      <c r="Q26" s="2"/>
      <c r="R26" s="2"/>
      <c r="S26" s="2"/>
      <c r="T26" s="2"/>
      <c r="U26" s="2"/>
      <c r="V26" s="2"/>
      <c r="Y26" s="2"/>
      <c r="Z26" s="2"/>
      <c r="AA26" s="2"/>
      <c r="AB26" s="2"/>
      <c r="AC26" s="2"/>
      <c r="AD26" s="2"/>
      <c r="AE26" s="2"/>
      <c r="AF26" s="2"/>
      <c r="AG26" s="2"/>
      <c r="AH26" s="2"/>
      <c r="AI26" s="2"/>
      <c r="AJ26" s="2"/>
      <c r="AK26" s="2"/>
      <c r="AL26" s="2"/>
      <c r="AM26" s="2"/>
      <c r="AN26" s="2"/>
      <c r="AO26" s="2"/>
      <c r="AP26" s="2"/>
      <c r="AQ26" s="2"/>
      <c r="AR26" s="2"/>
      <c r="AS26" s="2"/>
    </row>
    <row r="27" spans="1:45" x14ac:dyDescent="0.2">
      <c r="A27" s="2"/>
      <c r="B27" s="2"/>
      <c r="C27" s="2"/>
      <c r="D27" s="2"/>
      <c r="E27" s="2"/>
      <c r="F27" s="2"/>
      <c r="G27" s="2"/>
      <c r="H27" s="2"/>
      <c r="I27" s="2"/>
      <c r="J27" s="2"/>
      <c r="K27" s="2"/>
      <c r="L27" s="2"/>
      <c r="M27" s="2"/>
      <c r="N27" s="2"/>
      <c r="O27" s="2"/>
      <c r="P27" s="2"/>
      <c r="Q27" s="2"/>
      <c r="R27" s="2"/>
      <c r="S27" s="2"/>
      <c r="T27" s="2"/>
      <c r="U27" s="2"/>
      <c r="V27" s="2"/>
      <c r="Y27" s="2"/>
      <c r="Z27" s="2"/>
      <c r="AA27" s="2"/>
      <c r="AB27" s="2"/>
      <c r="AC27" s="2"/>
      <c r="AD27" s="2"/>
      <c r="AE27" s="2"/>
      <c r="AF27" s="2"/>
      <c r="AG27" s="2"/>
      <c r="AH27" s="2"/>
      <c r="AI27" s="2"/>
      <c r="AJ27" s="2"/>
      <c r="AK27" s="2"/>
      <c r="AL27" s="2"/>
      <c r="AM27" s="2"/>
      <c r="AN27" s="2"/>
      <c r="AO27" s="2"/>
      <c r="AP27" s="2"/>
      <c r="AQ27" s="2"/>
      <c r="AR27" s="2"/>
      <c r="AS27" s="2"/>
    </row>
    <row r="28" spans="1:45" x14ac:dyDescent="0.2">
      <c r="A28" s="2"/>
      <c r="B28" s="2"/>
      <c r="C28" s="2"/>
      <c r="D28" s="2"/>
      <c r="E28" s="2"/>
      <c r="F28" s="2"/>
      <c r="G28" s="2"/>
      <c r="H28" s="2"/>
      <c r="I28" s="2"/>
      <c r="J28" s="2"/>
      <c r="K28" s="2"/>
      <c r="L28" s="2"/>
      <c r="M28" s="2"/>
      <c r="N28" s="2"/>
      <c r="O28" s="2"/>
      <c r="P28" s="2"/>
      <c r="Q28" s="2"/>
      <c r="R28" s="2"/>
      <c r="S28" s="2"/>
      <c r="T28" s="2"/>
      <c r="U28" s="2"/>
      <c r="V28" s="2"/>
      <c r="Y28" s="2"/>
      <c r="Z28" s="2"/>
      <c r="AA28" s="2"/>
      <c r="AB28" s="2"/>
      <c r="AC28" s="2"/>
      <c r="AD28" s="2"/>
      <c r="AE28" s="2"/>
      <c r="AF28" s="2"/>
      <c r="AG28" s="2"/>
      <c r="AH28" s="2"/>
      <c r="AI28" s="2"/>
      <c r="AJ28" s="2"/>
      <c r="AK28" s="2"/>
      <c r="AL28" s="2"/>
      <c r="AM28" s="2"/>
      <c r="AN28" s="2"/>
      <c r="AO28" s="2"/>
      <c r="AP28" s="2"/>
      <c r="AQ28" s="2"/>
      <c r="AR28" s="2"/>
      <c r="AS28" s="2"/>
    </row>
    <row r="29" spans="1:45" x14ac:dyDescent="0.2">
      <c r="A29" s="2"/>
      <c r="B29" s="2"/>
      <c r="C29" s="2"/>
      <c r="D29" s="2"/>
      <c r="E29" s="2"/>
      <c r="F29" s="2"/>
      <c r="G29" s="2"/>
      <c r="H29" s="2"/>
      <c r="I29" s="2"/>
      <c r="J29" s="2"/>
      <c r="K29" s="2"/>
      <c r="L29" s="2"/>
      <c r="M29" s="2"/>
      <c r="N29" s="2"/>
      <c r="O29" s="2"/>
      <c r="P29" s="2"/>
      <c r="Q29" s="2"/>
      <c r="R29" s="2"/>
      <c r="S29" s="2"/>
      <c r="T29" s="2"/>
      <c r="U29" s="2"/>
      <c r="V29" s="2"/>
      <c r="Y29" s="2"/>
      <c r="Z29" s="2"/>
      <c r="AA29" s="2"/>
      <c r="AB29" s="2"/>
      <c r="AC29" s="2"/>
      <c r="AD29" s="2"/>
      <c r="AE29" s="2"/>
      <c r="AF29" s="2"/>
      <c r="AG29" s="2"/>
      <c r="AH29" s="2"/>
      <c r="AI29" s="2"/>
      <c r="AJ29" s="2"/>
      <c r="AK29" s="2"/>
      <c r="AL29" s="2"/>
      <c r="AM29" s="2"/>
      <c r="AN29" s="2"/>
      <c r="AO29" s="2"/>
      <c r="AP29" s="2"/>
      <c r="AQ29" s="2"/>
      <c r="AR29" s="2"/>
      <c r="AS29" s="2"/>
    </row>
    <row r="30" spans="1:45" x14ac:dyDescent="0.2">
      <c r="A30" s="2"/>
      <c r="B30" s="2"/>
      <c r="C30" s="2"/>
      <c r="D30" s="2"/>
      <c r="E30" s="2"/>
      <c r="F30" s="2"/>
      <c r="G30" s="2"/>
      <c r="H30" s="2"/>
      <c r="I30" s="2"/>
      <c r="J30" s="2"/>
      <c r="K30" s="2"/>
      <c r="L30" s="2"/>
      <c r="M30" s="2"/>
      <c r="N30" s="2"/>
      <c r="O30" s="2"/>
      <c r="P30" s="2"/>
      <c r="Q30" s="2"/>
      <c r="R30" s="2"/>
      <c r="S30" s="2"/>
      <c r="T30" s="2"/>
      <c r="U30" s="2"/>
      <c r="V30" s="2"/>
      <c r="Y30" s="2"/>
      <c r="Z30" s="2"/>
      <c r="AA30" s="2"/>
      <c r="AB30" s="2"/>
      <c r="AC30" s="2"/>
      <c r="AD30" s="2"/>
      <c r="AE30" s="2"/>
      <c r="AF30" s="2"/>
      <c r="AG30" s="2"/>
      <c r="AH30" s="2"/>
      <c r="AI30" s="2"/>
      <c r="AJ30" s="2"/>
      <c r="AK30" s="2"/>
      <c r="AL30" s="2"/>
      <c r="AM30" s="2"/>
      <c r="AN30" s="2"/>
      <c r="AO30" s="2"/>
      <c r="AP30" s="2"/>
      <c r="AQ30" s="2"/>
      <c r="AR30" s="2"/>
      <c r="AS30" s="2"/>
    </row>
    <row r="31" spans="1:45" x14ac:dyDescent="0.2">
      <c r="A31" s="2"/>
      <c r="B31" s="2"/>
      <c r="C31" s="2"/>
      <c r="D31" s="2"/>
      <c r="E31" s="2"/>
      <c r="F31" s="2"/>
      <c r="G31" s="2"/>
      <c r="H31" s="2"/>
      <c r="I31" s="2"/>
      <c r="J31" s="2"/>
      <c r="K31" s="2"/>
      <c r="L31" s="2"/>
      <c r="M31" s="2"/>
      <c r="N31" s="2"/>
      <c r="O31" s="2"/>
      <c r="P31" s="2"/>
      <c r="Q31" s="2"/>
      <c r="R31" s="2"/>
      <c r="S31" s="2"/>
      <c r="T31" s="2"/>
      <c r="U31" s="2"/>
      <c r="V31" s="2"/>
      <c r="Y31" s="2"/>
      <c r="Z31" s="2"/>
      <c r="AA31" s="2"/>
      <c r="AB31" s="2"/>
      <c r="AC31" s="2"/>
      <c r="AD31" s="2"/>
      <c r="AE31" s="2"/>
      <c r="AF31" s="2"/>
      <c r="AG31" s="2"/>
      <c r="AH31" s="2"/>
      <c r="AI31" s="2"/>
      <c r="AJ31" s="2"/>
      <c r="AK31" s="2"/>
      <c r="AL31" s="2"/>
      <c r="AM31" s="2"/>
      <c r="AN31" s="2"/>
      <c r="AO31" s="2"/>
      <c r="AP31" s="2"/>
      <c r="AQ31" s="2"/>
      <c r="AR31" s="2"/>
      <c r="AS31" s="2"/>
    </row>
    <row r="32" spans="1:45" x14ac:dyDescent="0.2">
      <c r="A32" s="2"/>
      <c r="B32" s="2"/>
      <c r="C32" s="2"/>
      <c r="D32" s="2"/>
      <c r="E32" s="2"/>
      <c r="F32" s="2"/>
      <c r="G32" s="2"/>
      <c r="H32" s="2"/>
      <c r="I32" s="2"/>
      <c r="J32" s="2"/>
      <c r="K32" s="2"/>
      <c r="L32" s="2"/>
      <c r="M32" s="2"/>
      <c r="N32" s="2"/>
      <c r="O32" s="2"/>
      <c r="P32" s="2"/>
      <c r="Q32" s="2"/>
      <c r="R32" s="2"/>
      <c r="S32" s="2"/>
      <c r="T32" s="2"/>
      <c r="U32" s="2"/>
      <c r="V32" s="2"/>
      <c r="Y32" s="2"/>
      <c r="Z32" s="2"/>
      <c r="AA32" s="2"/>
      <c r="AB32" s="2"/>
      <c r="AC32" s="2"/>
      <c r="AD32" s="2"/>
      <c r="AE32" s="2"/>
      <c r="AF32" s="2"/>
      <c r="AG32" s="2"/>
      <c r="AH32" s="2"/>
      <c r="AI32" s="2"/>
      <c r="AJ32" s="2"/>
      <c r="AK32" s="2"/>
      <c r="AL32" s="2"/>
      <c r="AM32" s="2"/>
      <c r="AN32" s="2"/>
      <c r="AO32" s="2"/>
      <c r="AP32" s="2"/>
      <c r="AQ32" s="2"/>
      <c r="AR32" s="2"/>
      <c r="AS32" s="2"/>
    </row>
    <row r="33" spans="1:45" x14ac:dyDescent="0.2">
      <c r="A33" s="2"/>
      <c r="B33" s="2"/>
      <c r="C33" s="2"/>
      <c r="D33" s="2"/>
      <c r="E33" s="2"/>
      <c r="F33" s="2"/>
      <c r="G33" s="2"/>
      <c r="H33" s="2"/>
      <c r="I33" s="2"/>
      <c r="J33" s="2"/>
      <c r="K33" s="2"/>
      <c r="L33" s="2"/>
      <c r="M33" s="2"/>
      <c r="N33" s="2"/>
      <c r="O33" s="2"/>
      <c r="P33" s="2"/>
      <c r="Q33" s="2"/>
      <c r="R33" s="2"/>
      <c r="S33" s="2"/>
      <c r="T33" s="2"/>
      <c r="U33" s="2"/>
      <c r="V33" s="2"/>
      <c r="Y33" s="2"/>
      <c r="Z33" s="2"/>
      <c r="AA33" s="2"/>
      <c r="AB33" s="2"/>
      <c r="AC33" s="2"/>
      <c r="AD33" s="2"/>
      <c r="AE33" s="2"/>
      <c r="AF33" s="2"/>
      <c r="AG33" s="2"/>
      <c r="AH33" s="2"/>
      <c r="AI33" s="2"/>
      <c r="AJ33" s="2"/>
      <c r="AK33" s="2"/>
      <c r="AL33" s="2"/>
      <c r="AM33" s="2"/>
      <c r="AN33" s="2"/>
      <c r="AO33" s="2"/>
      <c r="AP33" s="2"/>
      <c r="AQ33" s="2"/>
      <c r="AR33" s="2"/>
      <c r="AS33" s="2"/>
    </row>
    <row r="34" spans="1:45" x14ac:dyDescent="0.2">
      <c r="A34" s="2"/>
      <c r="B34" s="2"/>
      <c r="C34" s="2"/>
      <c r="D34" s="2"/>
      <c r="E34" s="2"/>
      <c r="F34" s="2"/>
      <c r="G34" s="2"/>
      <c r="H34" s="2"/>
      <c r="I34" s="2"/>
      <c r="J34" s="2"/>
      <c r="K34" s="2"/>
      <c r="L34" s="2"/>
      <c r="M34" s="2"/>
      <c r="N34" s="2"/>
      <c r="O34" s="2"/>
      <c r="P34" s="2"/>
      <c r="Q34" s="2"/>
      <c r="R34" s="2"/>
      <c r="S34" s="2"/>
      <c r="T34" s="2"/>
      <c r="U34" s="2"/>
      <c r="V34" s="2"/>
      <c r="Y34" s="2"/>
      <c r="Z34" s="2"/>
      <c r="AA34" s="2"/>
      <c r="AB34" s="2"/>
      <c r="AC34" s="2"/>
      <c r="AD34" s="2"/>
      <c r="AE34" s="2"/>
      <c r="AF34" s="2"/>
      <c r="AG34" s="2"/>
      <c r="AH34" s="2"/>
      <c r="AI34" s="2"/>
      <c r="AJ34" s="2"/>
      <c r="AK34" s="2"/>
      <c r="AL34" s="2"/>
      <c r="AM34" s="2"/>
      <c r="AN34" s="2"/>
      <c r="AO34" s="2"/>
      <c r="AP34" s="2"/>
      <c r="AQ34" s="2"/>
      <c r="AR34" s="2"/>
      <c r="AS34" s="2"/>
    </row>
    <row r="35" spans="1:45" x14ac:dyDescent="0.2">
      <c r="A35" s="2"/>
      <c r="B35" s="2"/>
      <c r="C35" s="2"/>
      <c r="D35" s="2"/>
      <c r="E35" s="2"/>
      <c r="F35" s="2"/>
      <c r="G35" s="2"/>
      <c r="H35" s="2"/>
      <c r="I35" s="2"/>
      <c r="J35" s="2"/>
      <c r="K35" s="2"/>
      <c r="L35" s="2"/>
      <c r="M35" s="2"/>
      <c r="N35" s="2"/>
      <c r="O35" s="2"/>
      <c r="P35" s="2"/>
      <c r="Q35" s="2"/>
      <c r="R35" s="2"/>
      <c r="S35" s="2"/>
      <c r="T35" s="2"/>
      <c r="U35" s="2"/>
      <c r="V35" s="2"/>
      <c r="Y35" s="2"/>
      <c r="Z35" s="2"/>
      <c r="AA35" s="2"/>
      <c r="AB35" s="2"/>
      <c r="AC35" s="2"/>
      <c r="AD35" s="2"/>
      <c r="AE35" s="2"/>
      <c r="AF35" s="2"/>
      <c r="AG35" s="2"/>
      <c r="AH35" s="2"/>
      <c r="AI35" s="2"/>
      <c r="AJ35" s="2"/>
      <c r="AK35" s="2"/>
      <c r="AL35" s="2"/>
      <c r="AM35" s="2"/>
      <c r="AN35" s="2"/>
      <c r="AO35" s="2"/>
      <c r="AP35" s="2"/>
      <c r="AQ35" s="2"/>
      <c r="AR35" s="2"/>
      <c r="AS35" s="2"/>
    </row>
    <row r="36" spans="1:45" x14ac:dyDescent="0.2">
      <c r="A36" s="2"/>
      <c r="B36" s="2"/>
      <c r="C36" s="2"/>
      <c r="D36" s="2"/>
      <c r="E36" s="2"/>
      <c r="F36" s="2"/>
      <c r="G36" s="2"/>
      <c r="H36" s="2"/>
      <c r="I36" s="2"/>
      <c r="J36" s="2"/>
      <c r="K36" s="2"/>
      <c r="L36" s="2"/>
      <c r="M36" s="2"/>
      <c r="N36" s="2"/>
      <c r="O36" s="2"/>
      <c r="P36" s="2"/>
      <c r="Q36" s="2"/>
      <c r="R36" s="2"/>
      <c r="S36" s="2"/>
      <c r="T36" s="2"/>
      <c r="U36" s="2"/>
      <c r="V36" s="2"/>
      <c r="Y36" s="2"/>
      <c r="Z36" s="2"/>
      <c r="AA36" s="2"/>
      <c r="AB36" s="2"/>
      <c r="AC36" s="2"/>
      <c r="AD36" s="2"/>
      <c r="AE36" s="2"/>
      <c r="AF36" s="2"/>
      <c r="AG36" s="2"/>
      <c r="AH36" s="2"/>
      <c r="AI36" s="2"/>
      <c r="AJ36" s="2"/>
      <c r="AK36" s="2"/>
      <c r="AL36" s="2"/>
      <c r="AM36" s="2"/>
      <c r="AN36" s="2"/>
      <c r="AO36" s="2"/>
      <c r="AP36" s="2"/>
      <c r="AQ36" s="2"/>
      <c r="AR36" s="2"/>
      <c r="AS36" s="2"/>
    </row>
    <row r="37" spans="1:45" x14ac:dyDescent="0.2">
      <c r="A37" s="2"/>
      <c r="B37" s="2"/>
      <c r="C37" s="2"/>
      <c r="D37" s="2"/>
      <c r="E37" s="2"/>
      <c r="F37" s="2"/>
      <c r="G37" s="2"/>
      <c r="H37" s="2"/>
      <c r="I37" s="2"/>
      <c r="J37" s="2"/>
      <c r="K37" s="2"/>
      <c r="L37" s="2"/>
      <c r="M37" s="2"/>
      <c r="N37" s="2"/>
      <c r="O37" s="2"/>
      <c r="P37" s="2"/>
      <c r="Q37" s="2"/>
      <c r="R37" s="2"/>
      <c r="S37" s="2"/>
      <c r="T37" s="2"/>
      <c r="U37" s="2"/>
      <c r="V37" s="2"/>
      <c r="Y37" s="2"/>
      <c r="Z37" s="2"/>
      <c r="AA37" s="2"/>
      <c r="AB37" s="2"/>
      <c r="AC37" s="2"/>
      <c r="AD37" s="2"/>
      <c r="AE37" s="2"/>
      <c r="AF37" s="2"/>
      <c r="AG37" s="2"/>
      <c r="AH37" s="2"/>
      <c r="AI37" s="2"/>
      <c r="AJ37" s="2"/>
      <c r="AK37" s="2"/>
      <c r="AL37" s="2"/>
      <c r="AM37" s="2"/>
      <c r="AN37" s="2"/>
      <c r="AO37" s="2"/>
      <c r="AP37" s="2"/>
      <c r="AQ37" s="2"/>
      <c r="AR37" s="2"/>
      <c r="AS37" s="2"/>
    </row>
    <row r="38" spans="1:45" x14ac:dyDescent="0.2">
      <c r="A38" s="2"/>
      <c r="B38" s="2"/>
      <c r="C38" s="2"/>
      <c r="D38" s="2"/>
      <c r="E38" s="2"/>
      <c r="F38" s="2"/>
      <c r="G38" s="2"/>
      <c r="H38" s="2"/>
      <c r="I38" s="2"/>
      <c r="J38" s="2"/>
      <c r="K38" s="2"/>
      <c r="L38" s="2"/>
      <c r="M38" s="2"/>
      <c r="N38" s="2"/>
      <c r="O38" s="2"/>
      <c r="P38" s="2"/>
      <c r="Q38" s="2"/>
      <c r="R38" s="2"/>
      <c r="S38" s="2"/>
      <c r="T38" s="2"/>
      <c r="U38" s="2"/>
      <c r="V38" s="2"/>
      <c r="Y38" s="2"/>
      <c r="Z38" s="2"/>
      <c r="AA38" s="2"/>
      <c r="AB38" s="2"/>
      <c r="AC38" s="2"/>
      <c r="AD38" s="2"/>
      <c r="AE38" s="2"/>
      <c r="AF38" s="2"/>
      <c r="AG38" s="2"/>
      <c r="AH38" s="2"/>
      <c r="AI38" s="2"/>
      <c r="AJ38" s="2"/>
      <c r="AK38" s="2"/>
      <c r="AL38" s="2"/>
      <c r="AM38" s="2"/>
      <c r="AN38" s="2"/>
      <c r="AO38" s="2"/>
      <c r="AP38" s="2"/>
      <c r="AQ38" s="2"/>
      <c r="AR38" s="2"/>
      <c r="AS38" s="2"/>
    </row>
    <row r="39" spans="1:45" x14ac:dyDescent="0.2">
      <c r="A39" s="2"/>
      <c r="B39" s="2"/>
      <c r="C39" s="2"/>
      <c r="D39" s="2"/>
      <c r="E39" s="2"/>
      <c r="F39" s="2"/>
      <c r="G39" s="2"/>
      <c r="H39" s="2"/>
      <c r="I39" s="2"/>
      <c r="J39" s="2"/>
      <c r="K39" s="2"/>
      <c r="L39" s="2"/>
      <c r="M39" s="2"/>
      <c r="N39" s="2"/>
      <c r="O39" s="2"/>
      <c r="P39" s="2"/>
      <c r="Q39" s="2"/>
      <c r="R39" s="2"/>
      <c r="S39" s="2"/>
      <c r="T39" s="2"/>
      <c r="U39" s="2"/>
      <c r="V39" s="2"/>
      <c r="Y39" s="2"/>
      <c r="Z39" s="2"/>
      <c r="AA39" s="2"/>
      <c r="AB39" s="2"/>
      <c r="AC39" s="2"/>
      <c r="AD39" s="2"/>
      <c r="AE39" s="2"/>
      <c r="AF39" s="2"/>
      <c r="AG39" s="2"/>
      <c r="AH39" s="2"/>
      <c r="AI39" s="2"/>
      <c r="AJ39" s="2"/>
      <c r="AK39" s="2"/>
      <c r="AL39" s="2"/>
      <c r="AM39" s="2"/>
      <c r="AN39" s="2"/>
      <c r="AO39" s="2"/>
      <c r="AP39" s="2"/>
      <c r="AQ39" s="2"/>
      <c r="AR39" s="2"/>
      <c r="AS39" s="2"/>
    </row>
    <row r="40" spans="1:45" x14ac:dyDescent="0.2">
      <c r="A40" s="2"/>
      <c r="B40" s="2"/>
      <c r="C40" s="2"/>
      <c r="D40" s="2"/>
      <c r="E40" s="2"/>
      <c r="F40" s="2"/>
      <c r="G40" s="2"/>
      <c r="H40" s="2"/>
      <c r="I40" s="2"/>
      <c r="J40" s="2"/>
      <c r="K40" s="2"/>
      <c r="L40" s="2"/>
      <c r="M40" s="2"/>
      <c r="N40" s="2"/>
      <c r="O40" s="2"/>
      <c r="P40" s="2"/>
      <c r="Q40" s="2"/>
      <c r="R40" s="2"/>
      <c r="S40" s="2"/>
      <c r="T40" s="2"/>
      <c r="U40" s="2"/>
      <c r="V40" s="2"/>
      <c r="Y40" s="2"/>
      <c r="Z40" s="2"/>
      <c r="AA40" s="2"/>
      <c r="AB40" s="2"/>
      <c r="AC40" s="2"/>
      <c r="AD40" s="2"/>
      <c r="AE40" s="2"/>
      <c r="AF40" s="2"/>
      <c r="AG40" s="2"/>
      <c r="AH40" s="2"/>
      <c r="AI40" s="2"/>
      <c r="AJ40" s="2"/>
      <c r="AK40" s="2"/>
      <c r="AL40" s="2"/>
      <c r="AM40" s="2"/>
      <c r="AN40" s="2"/>
      <c r="AO40" s="2"/>
      <c r="AP40" s="2"/>
      <c r="AQ40" s="2"/>
      <c r="AR40" s="2"/>
      <c r="AS40" s="2"/>
    </row>
    <row r="41" spans="1:45" x14ac:dyDescent="0.2">
      <c r="A41" s="2"/>
      <c r="B41" s="2"/>
      <c r="C41" s="2"/>
      <c r="D41" s="2"/>
      <c r="E41" s="2"/>
      <c r="F41" s="2"/>
      <c r="G41" s="2"/>
      <c r="H41" s="2"/>
      <c r="I41" s="2"/>
      <c r="J41" s="2"/>
      <c r="K41" s="2"/>
      <c r="L41" s="2"/>
      <c r="M41" s="2"/>
      <c r="N41" s="2"/>
      <c r="O41" s="2"/>
      <c r="P41" s="2"/>
      <c r="Q41" s="2"/>
      <c r="R41" s="2"/>
      <c r="S41" s="2"/>
      <c r="T41" s="2"/>
      <c r="U41" s="2"/>
      <c r="V41" s="2"/>
      <c r="Y41" s="2"/>
      <c r="Z41" s="2"/>
      <c r="AA41" s="2"/>
      <c r="AB41" s="2"/>
      <c r="AC41" s="2"/>
      <c r="AD41" s="2"/>
      <c r="AE41" s="2"/>
      <c r="AF41" s="2"/>
      <c r="AG41" s="2"/>
      <c r="AH41" s="2"/>
      <c r="AI41" s="2"/>
      <c r="AJ41" s="2"/>
      <c r="AK41" s="2"/>
      <c r="AL41" s="2"/>
      <c r="AM41" s="2"/>
      <c r="AN41" s="2"/>
      <c r="AO41" s="2"/>
      <c r="AP41" s="2"/>
      <c r="AQ41" s="2"/>
      <c r="AR41" s="2"/>
      <c r="AS41" s="2"/>
    </row>
    <row r="42" spans="1:45" x14ac:dyDescent="0.2">
      <c r="A42" s="2"/>
      <c r="B42" s="2"/>
      <c r="C42" s="2"/>
      <c r="D42" s="2"/>
      <c r="E42" s="2"/>
      <c r="F42" s="2"/>
      <c r="G42" s="2"/>
      <c r="H42" s="2"/>
      <c r="I42" s="2"/>
      <c r="J42" s="2"/>
      <c r="K42" s="2"/>
      <c r="L42" s="2"/>
      <c r="M42" s="2"/>
      <c r="N42" s="2"/>
      <c r="O42" s="2"/>
      <c r="P42" s="2"/>
      <c r="Q42" s="2"/>
      <c r="R42" s="2"/>
      <c r="S42" s="2"/>
      <c r="T42" s="2"/>
      <c r="U42" s="2"/>
      <c r="V42" s="2"/>
      <c r="Y42" s="2"/>
      <c r="Z42" s="2"/>
      <c r="AA42" s="2"/>
      <c r="AB42" s="2"/>
      <c r="AC42" s="2"/>
      <c r="AD42" s="2"/>
      <c r="AE42" s="2"/>
      <c r="AF42" s="2"/>
      <c r="AG42" s="2"/>
      <c r="AH42" s="2"/>
      <c r="AI42" s="2"/>
      <c r="AJ42" s="2"/>
      <c r="AK42" s="2"/>
      <c r="AL42" s="2"/>
      <c r="AM42" s="2"/>
      <c r="AN42" s="2"/>
      <c r="AO42" s="2"/>
      <c r="AP42" s="2"/>
      <c r="AQ42" s="2"/>
      <c r="AR42" s="2"/>
      <c r="AS42" s="2"/>
    </row>
    <row r="43" spans="1:45" x14ac:dyDescent="0.2">
      <c r="A43" s="2"/>
      <c r="B43" s="2"/>
      <c r="C43" s="2"/>
      <c r="D43" s="2"/>
      <c r="E43" s="2"/>
      <c r="F43" s="2"/>
      <c r="G43" s="2"/>
      <c r="H43" s="2"/>
      <c r="I43" s="2"/>
      <c r="J43" s="2"/>
      <c r="K43" s="2"/>
      <c r="L43" s="2"/>
      <c r="M43" s="2"/>
      <c r="N43" s="2"/>
      <c r="O43" s="2"/>
      <c r="P43" s="2"/>
      <c r="Q43" s="2"/>
      <c r="R43" s="2"/>
      <c r="S43" s="2"/>
      <c r="T43" s="2"/>
      <c r="U43" s="2"/>
      <c r="V43" s="2"/>
      <c r="Y43" s="2"/>
      <c r="Z43" s="2"/>
      <c r="AA43" s="2"/>
      <c r="AB43" s="2"/>
      <c r="AC43" s="2"/>
      <c r="AD43" s="2"/>
      <c r="AE43" s="2"/>
      <c r="AF43" s="2"/>
      <c r="AG43" s="2"/>
      <c r="AH43" s="2"/>
      <c r="AI43" s="2"/>
      <c r="AJ43" s="2"/>
      <c r="AK43" s="2"/>
      <c r="AL43" s="2"/>
      <c r="AM43" s="2"/>
      <c r="AN43" s="2"/>
      <c r="AO43" s="2"/>
      <c r="AP43" s="2"/>
      <c r="AQ43" s="2"/>
      <c r="AR43" s="2"/>
      <c r="AS43" s="2"/>
    </row>
    <row r="44" spans="1:45" x14ac:dyDescent="0.2">
      <c r="A44" s="2"/>
      <c r="B44" s="2"/>
      <c r="C44" s="2"/>
      <c r="D44" s="2"/>
      <c r="E44" s="2"/>
      <c r="F44" s="2"/>
      <c r="G44" s="2"/>
      <c r="H44" s="2"/>
      <c r="I44" s="2"/>
      <c r="J44" s="2"/>
      <c r="K44" s="2"/>
      <c r="L44" s="2"/>
      <c r="M44" s="2"/>
      <c r="N44" s="2"/>
      <c r="O44" s="2"/>
      <c r="P44" s="2"/>
      <c r="Q44" s="2"/>
      <c r="R44" s="2"/>
      <c r="S44" s="2"/>
      <c r="T44" s="2"/>
      <c r="U44" s="2"/>
      <c r="V44" s="2"/>
      <c r="Y44" s="2"/>
      <c r="Z44" s="2"/>
      <c r="AA44" s="2"/>
      <c r="AB44" s="2"/>
      <c r="AC44" s="2"/>
      <c r="AD44" s="2"/>
      <c r="AE44" s="2"/>
      <c r="AF44" s="2"/>
      <c r="AG44" s="2"/>
      <c r="AH44" s="2"/>
      <c r="AI44" s="2"/>
      <c r="AJ44" s="2"/>
      <c r="AK44" s="2"/>
      <c r="AL44" s="2"/>
      <c r="AM44" s="2"/>
      <c r="AN44" s="2"/>
      <c r="AO44" s="2"/>
      <c r="AP44" s="2"/>
      <c r="AQ44" s="2"/>
      <c r="AR44" s="2"/>
      <c r="AS44" s="2"/>
    </row>
    <row r="45" spans="1:45" x14ac:dyDescent="0.2">
      <c r="A45" s="2"/>
      <c r="B45" s="2"/>
      <c r="C45" s="2"/>
      <c r="D45" s="2"/>
      <c r="E45" s="2"/>
      <c r="F45" s="2"/>
      <c r="G45" s="2"/>
      <c r="H45" s="2"/>
      <c r="I45" s="2"/>
      <c r="J45" s="2"/>
      <c r="K45" s="2"/>
      <c r="L45" s="2"/>
      <c r="M45" s="2"/>
      <c r="N45" s="2"/>
      <c r="O45" s="2"/>
      <c r="P45" s="2"/>
      <c r="Q45" s="2"/>
      <c r="R45" s="2"/>
      <c r="S45" s="2"/>
      <c r="T45" s="2"/>
      <c r="U45" s="2"/>
      <c r="V45" s="2"/>
      <c r="Y45" s="2"/>
      <c r="Z45" s="2"/>
      <c r="AA45" s="2"/>
      <c r="AB45" s="2"/>
      <c r="AC45" s="2"/>
      <c r="AD45" s="2"/>
      <c r="AE45" s="2"/>
      <c r="AF45" s="2"/>
      <c r="AG45" s="2"/>
      <c r="AH45" s="2"/>
      <c r="AI45" s="2"/>
      <c r="AJ45" s="2"/>
      <c r="AK45" s="2"/>
      <c r="AL45" s="2"/>
      <c r="AM45" s="2"/>
      <c r="AN45" s="2"/>
      <c r="AO45" s="2"/>
      <c r="AP45" s="2"/>
      <c r="AQ45" s="2"/>
      <c r="AR45" s="2"/>
      <c r="AS45" s="2"/>
    </row>
    <row r="46" spans="1:45" x14ac:dyDescent="0.2">
      <c r="A46" s="2"/>
      <c r="B46" s="2"/>
      <c r="C46" s="2"/>
      <c r="D46" s="2"/>
      <c r="E46" s="2"/>
      <c r="F46" s="2"/>
      <c r="G46" s="2"/>
      <c r="H46" s="2"/>
      <c r="I46" s="2"/>
      <c r="J46" s="2"/>
      <c r="K46" s="2"/>
      <c r="L46" s="2"/>
      <c r="M46" s="2"/>
      <c r="N46" s="2"/>
      <c r="O46" s="2"/>
      <c r="P46" s="2"/>
      <c r="Q46" s="2"/>
      <c r="R46" s="2"/>
      <c r="S46" s="2"/>
      <c r="T46" s="2"/>
      <c r="U46" s="2"/>
      <c r="V46" s="2"/>
      <c r="Y46" s="2"/>
      <c r="Z46" s="2"/>
      <c r="AA46" s="2"/>
      <c r="AB46" s="2"/>
      <c r="AC46" s="2"/>
      <c r="AD46" s="2"/>
      <c r="AE46" s="2"/>
      <c r="AF46" s="2"/>
      <c r="AG46" s="2"/>
      <c r="AH46" s="2"/>
      <c r="AI46" s="2"/>
      <c r="AJ46" s="2"/>
      <c r="AK46" s="2"/>
      <c r="AL46" s="2"/>
      <c r="AM46" s="2"/>
      <c r="AN46" s="2"/>
      <c r="AO46" s="2"/>
      <c r="AP46" s="2"/>
      <c r="AQ46" s="2"/>
      <c r="AR46" s="2"/>
      <c r="AS46" s="2"/>
    </row>
    <row r="47" spans="1:45" x14ac:dyDescent="0.2">
      <c r="A47" s="2"/>
      <c r="B47" s="2"/>
      <c r="C47" s="2"/>
      <c r="D47" s="2"/>
      <c r="E47" s="2"/>
      <c r="F47" s="2"/>
      <c r="G47" s="2"/>
      <c r="H47" s="2"/>
      <c r="I47" s="2"/>
      <c r="J47" s="2"/>
      <c r="K47" s="2"/>
      <c r="L47" s="2"/>
      <c r="M47" s="2"/>
      <c r="N47" s="2"/>
      <c r="O47" s="2"/>
      <c r="P47" s="2"/>
      <c r="Q47" s="2"/>
      <c r="R47" s="2"/>
      <c r="S47" s="2"/>
      <c r="T47" s="2"/>
      <c r="U47" s="2"/>
      <c r="V47" s="2"/>
      <c r="Y47" s="2"/>
      <c r="Z47" s="2"/>
      <c r="AA47" s="2"/>
      <c r="AB47" s="2"/>
      <c r="AC47" s="2"/>
      <c r="AD47" s="2"/>
      <c r="AE47" s="2"/>
      <c r="AF47" s="2"/>
      <c r="AG47" s="2"/>
      <c r="AH47" s="2"/>
      <c r="AI47" s="2"/>
      <c r="AJ47" s="2"/>
      <c r="AK47" s="2"/>
      <c r="AL47" s="2"/>
      <c r="AM47" s="2"/>
      <c r="AN47" s="2"/>
      <c r="AO47" s="2"/>
      <c r="AP47" s="2"/>
      <c r="AQ47" s="2"/>
      <c r="AR47" s="2"/>
      <c r="AS47" s="2"/>
    </row>
    <row r="48" spans="1:45" x14ac:dyDescent="0.2">
      <c r="A48" s="2"/>
      <c r="B48" s="2"/>
      <c r="C48" s="2"/>
      <c r="D48" s="2"/>
      <c r="E48" s="2"/>
      <c r="F48" s="2"/>
      <c r="G48" s="2"/>
      <c r="H48" s="2"/>
      <c r="I48" s="2"/>
      <c r="J48" s="2"/>
      <c r="K48" s="2"/>
      <c r="L48" s="2"/>
      <c r="M48" s="2"/>
      <c r="N48" s="2"/>
      <c r="O48" s="2"/>
      <c r="P48" s="2"/>
      <c r="Q48" s="2"/>
      <c r="R48" s="2"/>
      <c r="S48" s="2"/>
      <c r="T48" s="2"/>
      <c r="U48" s="2"/>
      <c r="V48" s="2"/>
      <c r="Y48" s="2"/>
      <c r="Z48" s="2"/>
      <c r="AA48" s="2"/>
      <c r="AB48" s="2"/>
      <c r="AC48" s="2"/>
      <c r="AD48" s="2"/>
      <c r="AE48" s="2"/>
      <c r="AF48" s="2"/>
      <c r="AG48" s="2"/>
      <c r="AH48" s="2"/>
      <c r="AI48" s="2"/>
      <c r="AJ48" s="2"/>
      <c r="AK48" s="2"/>
      <c r="AL48" s="2"/>
      <c r="AM48" s="2"/>
      <c r="AN48" s="2"/>
      <c r="AO48" s="2"/>
      <c r="AP48" s="2"/>
      <c r="AQ48" s="2"/>
      <c r="AR48" s="2"/>
      <c r="AS48" s="2"/>
    </row>
    <row r="49" spans="1:45" x14ac:dyDescent="0.2">
      <c r="A49" s="2"/>
      <c r="B49" s="2"/>
      <c r="C49" s="2"/>
      <c r="D49" s="2"/>
      <c r="E49" s="2"/>
      <c r="F49" s="2"/>
      <c r="G49" s="2"/>
      <c r="H49" s="2"/>
      <c r="I49" s="2"/>
      <c r="J49" s="2"/>
      <c r="K49" s="2"/>
      <c r="L49" s="2"/>
      <c r="M49" s="2"/>
      <c r="N49" s="2"/>
      <c r="O49" s="2"/>
      <c r="P49" s="2"/>
      <c r="Q49" s="2"/>
      <c r="R49" s="2"/>
      <c r="S49" s="2"/>
      <c r="T49" s="2"/>
      <c r="U49" s="2"/>
      <c r="V49" s="2"/>
      <c r="Y49" s="2"/>
      <c r="Z49" s="2"/>
      <c r="AA49" s="2"/>
      <c r="AB49" s="2"/>
      <c r="AC49" s="2"/>
      <c r="AD49" s="2"/>
      <c r="AE49" s="2"/>
      <c r="AF49" s="2"/>
      <c r="AG49" s="2"/>
      <c r="AH49" s="2"/>
      <c r="AI49" s="2"/>
      <c r="AJ49" s="2"/>
      <c r="AK49" s="2"/>
      <c r="AL49" s="2"/>
      <c r="AM49" s="2"/>
      <c r="AN49" s="2"/>
      <c r="AO49" s="2"/>
      <c r="AP49" s="2"/>
      <c r="AQ49" s="2"/>
      <c r="AR49" s="2"/>
      <c r="AS49" s="2"/>
    </row>
    <row r="50" spans="1:45" x14ac:dyDescent="0.2">
      <c r="A50" s="2"/>
      <c r="B50" s="2"/>
      <c r="C50" s="2"/>
      <c r="D50" s="2"/>
      <c r="E50" s="2"/>
      <c r="F50" s="2"/>
      <c r="G50" s="2"/>
      <c r="H50" s="2"/>
      <c r="I50" s="2"/>
      <c r="J50" s="2"/>
      <c r="K50" s="2"/>
      <c r="L50" s="2"/>
      <c r="M50" s="2"/>
      <c r="N50" s="2"/>
      <c r="O50" s="2"/>
      <c r="P50" s="2"/>
      <c r="Q50" s="2"/>
      <c r="R50" s="2"/>
      <c r="S50" s="2"/>
      <c r="T50" s="2"/>
      <c r="U50" s="2"/>
      <c r="V50" s="2"/>
      <c r="Y50" s="2"/>
      <c r="Z50" s="2"/>
      <c r="AA50" s="2"/>
      <c r="AB50" s="2"/>
      <c r="AC50" s="2"/>
      <c r="AD50" s="2"/>
      <c r="AE50" s="2"/>
      <c r="AF50" s="2"/>
      <c r="AG50" s="2"/>
      <c r="AH50" s="2"/>
      <c r="AI50" s="2"/>
      <c r="AJ50" s="2"/>
      <c r="AK50" s="2"/>
      <c r="AL50" s="2"/>
      <c r="AM50" s="2"/>
      <c r="AN50" s="2"/>
      <c r="AO50" s="2"/>
      <c r="AP50" s="2"/>
      <c r="AQ50" s="2"/>
      <c r="AR50" s="2"/>
      <c r="AS50" s="2"/>
    </row>
    <row r="51" spans="1:45" x14ac:dyDescent="0.2">
      <c r="A51" s="2"/>
      <c r="B51" s="2"/>
      <c r="C51" s="2"/>
      <c r="D51" s="2"/>
      <c r="E51" s="2"/>
      <c r="F51" s="2"/>
      <c r="G51" s="2"/>
      <c r="H51" s="2"/>
      <c r="I51" s="2"/>
      <c r="J51" s="2"/>
      <c r="K51" s="2"/>
      <c r="L51" s="2"/>
      <c r="M51" s="2"/>
      <c r="N51" s="2"/>
      <c r="O51" s="2"/>
      <c r="P51" s="2"/>
      <c r="Q51" s="2"/>
      <c r="R51" s="2"/>
      <c r="S51" s="2"/>
      <c r="T51" s="2"/>
      <c r="U51" s="2"/>
      <c r="V51" s="2"/>
      <c r="Y51" s="2"/>
      <c r="Z51" s="2"/>
      <c r="AA51" s="2"/>
      <c r="AB51" s="2"/>
      <c r="AC51" s="2"/>
      <c r="AD51" s="2"/>
      <c r="AE51" s="2"/>
      <c r="AF51" s="2"/>
      <c r="AG51" s="2"/>
      <c r="AH51" s="2"/>
      <c r="AI51" s="2"/>
      <c r="AJ51" s="2"/>
      <c r="AK51" s="2"/>
      <c r="AL51" s="2"/>
      <c r="AM51" s="2"/>
      <c r="AN51" s="2"/>
      <c r="AO51" s="2"/>
      <c r="AP51" s="2"/>
      <c r="AQ51" s="2"/>
      <c r="AR51" s="2"/>
      <c r="AS51" s="2"/>
    </row>
    <row r="52" spans="1:45" x14ac:dyDescent="0.2">
      <c r="A52" s="2"/>
      <c r="B52" s="2"/>
      <c r="C52" s="2"/>
      <c r="D52" s="2"/>
      <c r="E52" s="2"/>
      <c r="F52" s="2"/>
      <c r="G52" s="2"/>
      <c r="H52" s="2"/>
      <c r="I52" s="2"/>
      <c r="J52" s="2"/>
      <c r="K52" s="2"/>
      <c r="L52" s="2"/>
      <c r="M52" s="2"/>
      <c r="N52" s="2"/>
      <c r="O52" s="2"/>
      <c r="P52" s="2"/>
      <c r="Q52" s="2"/>
      <c r="R52" s="2"/>
      <c r="S52" s="2"/>
      <c r="T52" s="2"/>
      <c r="U52" s="2"/>
      <c r="V52" s="2"/>
      <c r="Y52" s="2"/>
      <c r="Z52" s="2"/>
      <c r="AA52" s="2"/>
      <c r="AB52" s="2"/>
      <c r="AC52" s="2"/>
      <c r="AD52" s="2"/>
      <c r="AE52" s="2"/>
      <c r="AF52" s="2"/>
      <c r="AG52" s="2"/>
      <c r="AH52" s="2"/>
      <c r="AI52" s="2"/>
      <c r="AJ52" s="2"/>
      <c r="AK52" s="2"/>
      <c r="AL52" s="2"/>
      <c r="AM52" s="2"/>
      <c r="AN52" s="2"/>
      <c r="AO52" s="2"/>
      <c r="AP52" s="2"/>
      <c r="AQ52" s="2"/>
      <c r="AR52" s="2"/>
      <c r="AS52" s="2"/>
    </row>
    <row r="53" spans="1:45" x14ac:dyDescent="0.2">
      <c r="A53" s="2"/>
      <c r="B53" s="2"/>
      <c r="C53" s="2"/>
      <c r="D53" s="2"/>
      <c r="E53" s="2"/>
      <c r="F53" s="2"/>
      <c r="G53" s="2"/>
      <c r="H53" s="2"/>
      <c r="I53" s="2"/>
      <c r="J53" s="2"/>
      <c r="K53" s="2"/>
      <c r="L53" s="2"/>
      <c r="M53" s="2"/>
      <c r="N53" s="2"/>
      <c r="O53" s="2"/>
      <c r="P53" s="2"/>
      <c r="Q53" s="2"/>
      <c r="R53" s="2"/>
      <c r="S53" s="2"/>
      <c r="T53" s="2"/>
      <c r="U53" s="2"/>
      <c r="V53" s="2"/>
      <c r="Y53" s="2"/>
      <c r="Z53" s="2"/>
      <c r="AA53" s="2"/>
      <c r="AB53" s="2"/>
      <c r="AC53" s="2"/>
      <c r="AD53" s="2"/>
      <c r="AE53" s="2"/>
      <c r="AF53" s="2"/>
      <c r="AG53" s="2"/>
      <c r="AH53" s="2"/>
      <c r="AI53" s="2"/>
      <c r="AJ53" s="2"/>
      <c r="AK53" s="2"/>
      <c r="AL53" s="2"/>
      <c r="AM53" s="2"/>
      <c r="AN53" s="2"/>
      <c r="AO53" s="2"/>
      <c r="AP53" s="2"/>
      <c r="AQ53" s="2"/>
      <c r="AR53" s="2"/>
      <c r="AS53" s="2"/>
    </row>
    <row r="54" spans="1:45" x14ac:dyDescent="0.2">
      <c r="A54" s="2"/>
      <c r="B54" s="2"/>
      <c r="C54" s="2"/>
      <c r="D54" s="2"/>
      <c r="E54" s="2"/>
      <c r="F54" s="2"/>
      <c r="G54" s="2"/>
      <c r="H54" s="2"/>
      <c r="I54" s="2"/>
      <c r="J54" s="2"/>
      <c r="K54" s="2"/>
      <c r="L54" s="2"/>
      <c r="M54" s="2"/>
      <c r="N54" s="2"/>
      <c r="O54" s="2"/>
      <c r="P54" s="2"/>
      <c r="Q54" s="2"/>
      <c r="R54" s="2"/>
      <c r="S54" s="2"/>
      <c r="T54" s="2"/>
      <c r="U54" s="2"/>
      <c r="V54" s="2"/>
      <c r="Y54" s="2"/>
      <c r="Z54" s="2"/>
      <c r="AA54" s="2"/>
      <c r="AB54" s="2"/>
      <c r="AC54" s="2"/>
      <c r="AD54" s="2"/>
      <c r="AE54" s="2"/>
      <c r="AF54" s="2"/>
      <c r="AG54" s="2"/>
      <c r="AH54" s="2"/>
      <c r="AI54" s="2"/>
      <c r="AJ54" s="2"/>
      <c r="AK54" s="2"/>
      <c r="AL54" s="2"/>
      <c r="AM54" s="2"/>
      <c r="AN54" s="2"/>
      <c r="AO54" s="2"/>
      <c r="AP54" s="2"/>
      <c r="AQ54" s="2"/>
      <c r="AR54" s="2"/>
      <c r="AS54" s="2"/>
    </row>
    <row r="55" spans="1:45" x14ac:dyDescent="0.2">
      <c r="A55" s="2"/>
      <c r="B55" s="2"/>
      <c r="C55" s="2"/>
      <c r="D55" s="2"/>
      <c r="E55" s="2"/>
      <c r="F55" s="2"/>
      <c r="G55" s="2"/>
      <c r="H55" s="2"/>
      <c r="I55" s="2"/>
      <c r="J55" s="2"/>
      <c r="K55" s="2"/>
      <c r="L55" s="2"/>
      <c r="M55" s="2"/>
      <c r="N55" s="2"/>
      <c r="O55" s="2"/>
      <c r="P55" s="2"/>
      <c r="Q55" s="2"/>
      <c r="R55" s="2"/>
      <c r="S55" s="2"/>
      <c r="T55" s="2"/>
      <c r="U55" s="2"/>
      <c r="V55" s="2"/>
      <c r="Y55" s="2"/>
      <c r="Z55" s="2"/>
      <c r="AA55" s="2"/>
      <c r="AB55" s="2"/>
      <c r="AC55" s="2"/>
      <c r="AD55" s="2"/>
      <c r="AE55" s="2"/>
      <c r="AF55" s="2"/>
      <c r="AG55" s="2"/>
      <c r="AH55" s="2"/>
      <c r="AI55" s="2"/>
      <c r="AJ55" s="2"/>
      <c r="AK55" s="2"/>
      <c r="AL55" s="2"/>
      <c r="AM55" s="2"/>
      <c r="AN55" s="2"/>
      <c r="AO55" s="2"/>
      <c r="AP55" s="2"/>
      <c r="AQ55" s="2"/>
      <c r="AR55" s="2"/>
      <c r="AS55" s="2"/>
    </row>
    <row r="56" spans="1:45" x14ac:dyDescent="0.2">
      <c r="A56" s="2"/>
      <c r="B56" s="2"/>
      <c r="C56" s="2"/>
      <c r="D56" s="2"/>
      <c r="E56" s="2"/>
      <c r="F56" s="2"/>
      <c r="G56" s="2"/>
      <c r="H56" s="2"/>
      <c r="I56" s="2"/>
      <c r="J56" s="2"/>
      <c r="K56" s="2"/>
      <c r="L56" s="2"/>
      <c r="M56" s="2"/>
      <c r="N56" s="2"/>
      <c r="O56" s="2"/>
      <c r="P56" s="2"/>
      <c r="Q56" s="2"/>
      <c r="R56" s="2"/>
      <c r="S56" s="2"/>
      <c r="T56" s="2"/>
      <c r="U56" s="2"/>
      <c r="V56" s="2"/>
      <c r="Y56" s="2"/>
      <c r="Z56" s="2"/>
      <c r="AA56" s="2"/>
      <c r="AB56" s="2"/>
      <c r="AC56" s="2"/>
      <c r="AD56" s="2"/>
      <c r="AE56" s="2"/>
      <c r="AF56" s="2"/>
      <c r="AG56" s="2"/>
      <c r="AH56" s="2"/>
      <c r="AI56" s="2"/>
      <c r="AJ56" s="2"/>
      <c r="AK56" s="2"/>
      <c r="AL56" s="2"/>
      <c r="AM56" s="2"/>
      <c r="AN56" s="2"/>
      <c r="AO56" s="2"/>
      <c r="AP56" s="2"/>
      <c r="AQ56" s="2"/>
      <c r="AR56" s="2"/>
      <c r="AS56" s="2"/>
    </row>
    <row r="57" spans="1:45" x14ac:dyDescent="0.2">
      <c r="A57" s="2"/>
      <c r="B57" s="2"/>
      <c r="C57" s="2"/>
      <c r="D57" s="2"/>
      <c r="E57" s="2"/>
      <c r="F57" s="2"/>
      <c r="G57" s="2"/>
      <c r="H57" s="2"/>
      <c r="I57" s="2"/>
      <c r="J57" s="2"/>
      <c r="K57" s="2"/>
      <c r="L57" s="2"/>
      <c r="M57" s="2"/>
      <c r="N57" s="2"/>
      <c r="O57" s="2"/>
      <c r="P57" s="2"/>
      <c r="Q57" s="2"/>
      <c r="R57" s="2"/>
      <c r="S57" s="2"/>
      <c r="T57" s="2"/>
      <c r="U57" s="2"/>
      <c r="V57" s="2"/>
      <c r="Y57" s="2"/>
      <c r="Z57" s="2"/>
      <c r="AA57" s="2"/>
      <c r="AB57" s="2"/>
      <c r="AC57" s="2"/>
      <c r="AD57" s="2"/>
      <c r="AE57" s="2"/>
      <c r="AF57" s="2"/>
      <c r="AG57" s="2"/>
      <c r="AH57" s="2"/>
      <c r="AI57" s="2"/>
      <c r="AJ57" s="2"/>
      <c r="AK57" s="2"/>
      <c r="AL57" s="2"/>
      <c r="AM57" s="2"/>
      <c r="AN57" s="2"/>
      <c r="AO57" s="2"/>
      <c r="AP57" s="2"/>
      <c r="AQ57" s="2"/>
      <c r="AR57" s="2"/>
      <c r="AS57" s="2"/>
    </row>
    <row r="58" spans="1:45" x14ac:dyDescent="0.2">
      <c r="A58" s="2"/>
      <c r="B58" s="2"/>
      <c r="C58" s="2"/>
      <c r="D58" s="2"/>
      <c r="E58" s="2"/>
      <c r="F58" s="2"/>
      <c r="G58" s="2"/>
      <c r="H58" s="2"/>
      <c r="I58" s="2"/>
      <c r="J58" s="2"/>
      <c r="K58" s="2"/>
      <c r="L58" s="2"/>
      <c r="M58" s="2"/>
      <c r="N58" s="2"/>
      <c r="O58" s="2"/>
      <c r="P58" s="2"/>
      <c r="Q58" s="2"/>
      <c r="R58" s="2"/>
      <c r="S58" s="2"/>
      <c r="T58" s="2"/>
      <c r="U58" s="2"/>
      <c r="V58" s="2"/>
      <c r="Y58" s="2"/>
      <c r="Z58" s="2"/>
      <c r="AA58" s="2"/>
      <c r="AB58" s="2"/>
      <c r="AC58" s="2"/>
      <c r="AD58" s="2"/>
      <c r="AE58" s="2"/>
      <c r="AF58" s="2"/>
      <c r="AG58" s="2"/>
      <c r="AH58" s="2"/>
      <c r="AI58" s="2"/>
      <c r="AJ58" s="2"/>
      <c r="AK58" s="2"/>
      <c r="AL58" s="2"/>
      <c r="AM58" s="2"/>
      <c r="AN58" s="2"/>
      <c r="AO58" s="2"/>
      <c r="AP58" s="2"/>
      <c r="AQ58" s="2"/>
      <c r="AR58" s="2"/>
      <c r="AS58" s="2"/>
    </row>
    <row r="59" spans="1:45" x14ac:dyDescent="0.2">
      <c r="A59" s="2"/>
      <c r="B59" s="2"/>
      <c r="C59" s="2"/>
      <c r="D59" s="2"/>
      <c r="E59" s="2"/>
      <c r="F59" s="2"/>
      <c r="G59" s="2"/>
      <c r="H59" s="2"/>
      <c r="I59" s="2"/>
      <c r="J59" s="2"/>
      <c r="K59" s="2"/>
      <c r="L59" s="2"/>
      <c r="M59" s="2"/>
      <c r="N59" s="2"/>
      <c r="O59" s="2"/>
      <c r="P59" s="2"/>
      <c r="Q59" s="2"/>
      <c r="R59" s="2"/>
      <c r="S59" s="2"/>
      <c r="T59" s="2"/>
      <c r="U59" s="2"/>
      <c r="V59" s="2"/>
      <c r="Y59" s="2"/>
      <c r="Z59" s="2"/>
      <c r="AA59" s="2"/>
      <c r="AB59" s="2"/>
      <c r="AC59" s="2"/>
      <c r="AD59" s="2"/>
      <c r="AE59" s="2"/>
      <c r="AF59" s="2"/>
      <c r="AG59" s="2"/>
      <c r="AH59" s="2"/>
      <c r="AI59" s="2"/>
      <c r="AJ59" s="2"/>
      <c r="AK59" s="2"/>
      <c r="AL59" s="2"/>
      <c r="AM59" s="2"/>
      <c r="AN59" s="2"/>
      <c r="AO59" s="2"/>
      <c r="AP59" s="2"/>
      <c r="AQ59" s="2"/>
      <c r="AR59" s="2"/>
      <c r="AS59" s="2"/>
    </row>
    <row r="60" spans="1:45" x14ac:dyDescent="0.2">
      <c r="A60" s="2"/>
      <c r="B60" s="2"/>
      <c r="C60" s="2"/>
      <c r="D60" s="2"/>
      <c r="E60" s="2"/>
      <c r="F60" s="2"/>
      <c r="G60" s="2"/>
      <c r="H60" s="2"/>
      <c r="I60" s="2"/>
      <c r="J60" s="2"/>
      <c r="K60" s="2"/>
      <c r="L60" s="2"/>
      <c r="M60" s="2"/>
      <c r="N60" s="2"/>
      <c r="O60" s="2"/>
      <c r="P60" s="2"/>
      <c r="Q60" s="2"/>
      <c r="R60" s="2"/>
      <c r="S60" s="2"/>
      <c r="T60" s="2"/>
      <c r="U60" s="2"/>
      <c r="V60" s="2"/>
      <c r="Y60" s="2"/>
      <c r="Z60" s="2"/>
      <c r="AA60" s="2"/>
      <c r="AB60" s="2"/>
      <c r="AC60" s="2"/>
      <c r="AD60" s="2"/>
      <c r="AE60" s="2"/>
      <c r="AF60" s="2"/>
      <c r="AG60" s="2"/>
      <c r="AH60" s="2"/>
      <c r="AI60" s="2"/>
      <c r="AJ60" s="2"/>
      <c r="AK60" s="2"/>
      <c r="AL60" s="2"/>
      <c r="AM60" s="2"/>
      <c r="AN60" s="2"/>
      <c r="AO60" s="2"/>
      <c r="AP60" s="2"/>
      <c r="AQ60" s="2"/>
      <c r="AR60" s="2"/>
      <c r="AS60" s="2"/>
    </row>
    <row r="61" spans="1:45" x14ac:dyDescent="0.2">
      <c r="A61" s="2"/>
      <c r="B61" s="2"/>
      <c r="C61" s="2"/>
      <c r="D61" s="2"/>
      <c r="E61" s="2"/>
      <c r="F61" s="2"/>
      <c r="G61" s="2"/>
      <c r="H61" s="2"/>
      <c r="I61" s="2"/>
      <c r="J61" s="2"/>
      <c r="K61" s="2"/>
      <c r="L61" s="2"/>
      <c r="M61" s="2"/>
      <c r="N61" s="2"/>
      <c r="O61" s="2"/>
      <c r="P61" s="2"/>
      <c r="Q61" s="2"/>
      <c r="R61" s="2"/>
      <c r="S61" s="2"/>
      <c r="T61" s="2"/>
      <c r="U61" s="2"/>
      <c r="V61" s="2"/>
      <c r="Y61" s="2"/>
      <c r="Z61" s="2"/>
      <c r="AA61" s="2"/>
      <c r="AB61" s="2"/>
      <c r="AC61" s="2"/>
      <c r="AD61" s="2"/>
      <c r="AE61" s="2"/>
      <c r="AF61" s="2"/>
      <c r="AG61" s="2"/>
      <c r="AH61" s="2"/>
      <c r="AI61" s="2"/>
      <c r="AJ61" s="2"/>
      <c r="AK61" s="2"/>
      <c r="AL61" s="2"/>
      <c r="AM61" s="2"/>
      <c r="AN61" s="2"/>
      <c r="AO61" s="2"/>
      <c r="AP61" s="2"/>
      <c r="AQ61" s="2"/>
      <c r="AR61" s="2"/>
      <c r="AS61" s="2"/>
    </row>
    <row r="62" spans="1:45" x14ac:dyDescent="0.2">
      <c r="A62" s="2"/>
      <c r="B62" s="2"/>
      <c r="C62" s="2"/>
      <c r="D62" s="2"/>
      <c r="E62" s="2"/>
      <c r="F62" s="2"/>
      <c r="G62" s="2"/>
      <c r="H62" s="2"/>
      <c r="I62" s="2"/>
      <c r="J62" s="2"/>
      <c r="K62" s="2"/>
      <c r="L62" s="2"/>
      <c r="M62" s="2"/>
      <c r="N62" s="2"/>
      <c r="O62" s="2"/>
      <c r="P62" s="2"/>
      <c r="Q62" s="2"/>
      <c r="R62" s="2"/>
      <c r="S62" s="2"/>
      <c r="T62" s="2"/>
      <c r="U62" s="2"/>
      <c r="V62" s="2"/>
      <c r="Y62" s="2"/>
      <c r="Z62" s="2"/>
      <c r="AA62" s="2"/>
      <c r="AB62" s="2"/>
      <c r="AC62" s="2"/>
      <c r="AD62" s="2"/>
      <c r="AE62" s="2"/>
      <c r="AF62" s="2"/>
      <c r="AG62" s="2"/>
      <c r="AH62" s="2"/>
      <c r="AI62" s="2"/>
      <c r="AJ62" s="2"/>
      <c r="AK62" s="2"/>
      <c r="AL62" s="2"/>
      <c r="AM62" s="2"/>
      <c r="AN62" s="2"/>
      <c r="AO62" s="2"/>
      <c r="AP62" s="2"/>
      <c r="AQ62" s="2"/>
      <c r="AR62" s="2"/>
      <c r="AS62" s="2"/>
    </row>
    <row r="63" spans="1:45" x14ac:dyDescent="0.2">
      <c r="A63" s="2"/>
      <c r="B63" s="2"/>
      <c r="C63" s="2"/>
      <c r="D63" s="2"/>
      <c r="E63" s="2"/>
      <c r="F63" s="2"/>
      <c r="G63" s="2"/>
      <c r="H63" s="2"/>
      <c r="I63" s="2"/>
      <c r="J63" s="2"/>
      <c r="K63" s="2"/>
      <c r="L63" s="2"/>
      <c r="M63" s="2"/>
      <c r="N63" s="2"/>
      <c r="O63" s="2"/>
      <c r="P63" s="2"/>
      <c r="Q63" s="2"/>
      <c r="R63" s="2"/>
      <c r="S63" s="2"/>
      <c r="T63" s="2"/>
      <c r="U63" s="2"/>
      <c r="V63" s="2"/>
      <c r="Y63" s="2"/>
      <c r="Z63" s="2"/>
      <c r="AA63" s="2"/>
      <c r="AB63" s="2"/>
      <c r="AC63" s="2"/>
      <c r="AD63" s="2"/>
      <c r="AE63" s="2"/>
      <c r="AF63" s="2"/>
      <c r="AG63" s="2"/>
      <c r="AH63" s="2"/>
      <c r="AI63" s="2"/>
      <c r="AJ63" s="2"/>
      <c r="AK63" s="2"/>
      <c r="AL63" s="2"/>
      <c r="AM63" s="2"/>
      <c r="AN63" s="2"/>
      <c r="AO63" s="2"/>
      <c r="AP63" s="2"/>
      <c r="AQ63" s="2"/>
      <c r="AR63" s="2"/>
      <c r="AS63" s="2"/>
    </row>
    <row r="64" spans="1:45" x14ac:dyDescent="0.2">
      <c r="A64" s="2"/>
      <c r="B64" s="2"/>
      <c r="C64" s="2"/>
      <c r="D64" s="2"/>
      <c r="E64" s="2"/>
      <c r="F64" s="2"/>
      <c r="G64" s="2"/>
      <c r="H64" s="2"/>
      <c r="I64" s="2"/>
      <c r="J64" s="2"/>
      <c r="K64" s="2"/>
      <c r="L64" s="2"/>
      <c r="M64" s="2"/>
      <c r="N64" s="2"/>
      <c r="O64" s="2"/>
      <c r="P64" s="2"/>
      <c r="Q64" s="2"/>
      <c r="R64" s="2"/>
      <c r="S64" s="2"/>
      <c r="T64" s="2"/>
      <c r="U64" s="2"/>
      <c r="V64" s="2"/>
      <c r="Y64" s="2"/>
      <c r="Z64" s="2"/>
      <c r="AA64" s="2"/>
      <c r="AB64" s="2"/>
      <c r="AC64" s="2"/>
      <c r="AD64" s="2"/>
      <c r="AE64" s="2"/>
      <c r="AF64" s="2"/>
      <c r="AG64" s="2"/>
      <c r="AH64" s="2"/>
      <c r="AI64" s="2"/>
      <c r="AJ64" s="2"/>
      <c r="AK64" s="2"/>
      <c r="AL64" s="2"/>
      <c r="AM64" s="2"/>
      <c r="AN64" s="2"/>
      <c r="AO64" s="2"/>
      <c r="AP64" s="2"/>
      <c r="AQ64" s="2"/>
      <c r="AR64" s="2"/>
      <c r="AS64" s="2"/>
    </row>
    <row r="65" spans="1:45" x14ac:dyDescent="0.2">
      <c r="A65" s="2"/>
      <c r="B65" s="2"/>
      <c r="C65" s="2"/>
      <c r="D65" s="2"/>
      <c r="E65" s="2"/>
      <c r="F65" s="2"/>
      <c r="G65" s="2"/>
      <c r="H65" s="2"/>
      <c r="I65" s="2"/>
      <c r="J65" s="2"/>
      <c r="K65" s="2"/>
      <c r="L65" s="2"/>
      <c r="M65" s="2"/>
      <c r="N65" s="2"/>
      <c r="O65" s="2"/>
      <c r="P65" s="2"/>
      <c r="Q65" s="2"/>
      <c r="R65" s="2"/>
      <c r="S65" s="2"/>
      <c r="T65" s="2"/>
      <c r="U65" s="2"/>
      <c r="V65" s="2"/>
      <c r="Y65" s="2"/>
      <c r="Z65" s="2"/>
      <c r="AA65" s="2"/>
      <c r="AB65" s="2"/>
      <c r="AC65" s="2"/>
      <c r="AD65" s="2"/>
      <c r="AE65" s="2"/>
      <c r="AF65" s="2"/>
      <c r="AG65" s="2"/>
      <c r="AH65" s="2"/>
      <c r="AI65" s="2"/>
      <c r="AJ65" s="2"/>
      <c r="AK65" s="2"/>
      <c r="AL65" s="2"/>
      <c r="AM65" s="2"/>
      <c r="AN65" s="2"/>
      <c r="AO65" s="2"/>
      <c r="AP65" s="2"/>
      <c r="AQ65" s="2"/>
      <c r="AR65" s="2"/>
      <c r="AS65" s="2"/>
    </row>
    <row r="66" spans="1:45" x14ac:dyDescent="0.2">
      <c r="A66" s="2"/>
      <c r="B66" s="2"/>
      <c r="C66" s="2"/>
      <c r="D66" s="2"/>
      <c r="E66" s="2"/>
      <c r="F66" s="2"/>
      <c r="G66" s="2"/>
      <c r="H66" s="2"/>
      <c r="I66" s="2"/>
      <c r="J66" s="2"/>
      <c r="K66" s="2"/>
      <c r="L66" s="2"/>
      <c r="M66" s="2"/>
      <c r="N66" s="2"/>
      <c r="O66" s="2"/>
      <c r="P66" s="2"/>
      <c r="Q66" s="2"/>
      <c r="R66" s="2"/>
      <c r="S66" s="2"/>
      <c r="T66" s="2"/>
      <c r="U66" s="2"/>
      <c r="V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Y109" s="2"/>
      <c r="Z109" s="2"/>
      <c r="AA109" s="2"/>
      <c r="AB109" s="2"/>
      <c r="AC109" s="2"/>
      <c r="AD109" s="2"/>
      <c r="AE109" s="2"/>
      <c r="AF109" s="2"/>
      <c r="AG109" s="2"/>
      <c r="AH109" s="2"/>
      <c r="AI109" s="2"/>
      <c r="AJ109" s="2"/>
      <c r="AK109" s="2"/>
      <c r="AL109" s="2"/>
      <c r="AM109" s="2"/>
      <c r="AN109" s="2"/>
      <c r="AO109" s="2"/>
      <c r="AP109" s="2"/>
      <c r="AQ109" s="2"/>
      <c r="AR109" s="2"/>
      <c r="AS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Y110" s="2"/>
      <c r="Z110" s="2"/>
      <c r="AA110" s="2"/>
      <c r="AB110" s="2"/>
      <c r="AC110" s="2"/>
      <c r="AD110" s="2"/>
      <c r="AE110" s="2"/>
      <c r="AF110" s="2"/>
      <c r="AG110" s="2"/>
      <c r="AH110" s="2"/>
      <c r="AI110" s="2"/>
      <c r="AJ110" s="2"/>
      <c r="AK110" s="2"/>
      <c r="AL110" s="2"/>
      <c r="AM110" s="2"/>
      <c r="AN110" s="2"/>
      <c r="AO110" s="2"/>
      <c r="AP110" s="2"/>
      <c r="AQ110" s="2"/>
      <c r="AR110" s="2"/>
      <c r="AS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Y111" s="2"/>
      <c r="Z111" s="2"/>
      <c r="AA111" s="2"/>
      <c r="AB111" s="2"/>
      <c r="AC111" s="2"/>
      <c r="AD111" s="2"/>
      <c r="AE111" s="2"/>
      <c r="AF111" s="2"/>
      <c r="AG111" s="2"/>
      <c r="AH111" s="2"/>
      <c r="AI111" s="2"/>
      <c r="AJ111" s="2"/>
      <c r="AK111" s="2"/>
      <c r="AL111" s="2"/>
      <c r="AM111" s="2"/>
      <c r="AN111" s="2"/>
      <c r="AO111" s="2"/>
      <c r="AP111" s="2"/>
      <c r="AQ111" s="2"/>
      <c r="AR111" s="2"/>
      <c r="AS111" s="2"/>
    </row>
    <row r="112" spans="1:45" x14ac:dyDescent="0.2">
      <c r="A112" s="2"/>
      <c r="B112" s="2"/>
      <c r="C112" s="2"/>
      <c r="D112" s="2"/>
      <c r="E112" s="2"/>
      <c r="F112" s="2"/>
      <c r="G112" s="2"/>
      <c r="H112" s="2"/>
      <c r="I112" s="2"/>
      <c r="J112" s="2"/>
      <c r="K112" s="2"/>
      <c r="L112" s="2"/>
      <c r="M112" s="2"/>
      <c r="N112" s="2"/>
      <c r="O112" s="2"/>
      <c r="P112" s="2"/>
      <c r="Q112" s="2"/>
      <c r="R112" s="2"/>
      <c r="S112" s="2"/>
      <c r="T112" s="2"/>
      <c r="U112" s="2"/>
      <c r="V112" s="2"/>
      <c r="Y112" s="2"/>
      <c r="Z112" s="2"/>
      <c r="AA112" s="2"/>
      <c r="AB112" s="2"/>
      <c r="AC112" s="2"/>
      <c r="AD112" s="2"/>
      <c r="AE112" s="2"/>
      <c r="AF112" s="2"/>
      <c r="AG112" s="2"/>
      <c r="AH112" s="2"/>
      <c r="AI112" s="2"/>
      <c r="AJ112" s="2"/>
      <c r="AK112" s="2"/>
      <c r="AL112" s="2"/>
      <c r="AM112" s="2"/>
      <c r="AN112" s="2"/>
      <c r="AO112" s="2"/>
      <c r="AP112" s="2"/>
      <c r="AQ112" s="2"/>
      <c r="AR112" s="2"/>
      <c r="AS112" s="2"/>
    </row>
    <row r="113" spans="1:45" x14ac:dyDescent="0.2">
      <c r="A113" s="2"/>
      <c r="B113" s="2"/>
      <c r="C113" s="2"/>
      <c r="D113" s="2"/>
      <c r="E113" s="2"/>
      <c r="F113" s="2"/>
      <c r="G113" s="2"/>
      <c r="H113" s="2"/>
      <c r="I113" s="2"/>
      <c r="J113" s="2"/>
      <c r="K113" s="2"/>
      <c r="L113" s="2"/>
      <c r="M113" s="2"/>
      <c r="N113" s="2"/>
      <c r="O113" s="2"/>
      <c r="P113" s="2"/>
      <c r="Q113" s="2"/>
      <c r="R113" s="2"/>
      <c r="S113" s="2"/>
      <c r="T113" s="2"/>
      <c r="U113" s="2"/>
      <c r="V113" s="2"/>
      <c r="Y113" s="2"/>
      <c r="Z113" s="2"/>
      <c r="AA113" s="2"/>
      <c r="AB113" s="2"/>
      <c r="AC113" s="2"/>
      <c r="AD113" s="2"/>
      <c r="AE113" s="2"/>
      <c r="AF113" s="2"/>
      <c r="AG113" s="2"/>
      <c r="AH113" s="2"/>
      <c r="AI113" s="2"/>
      <c r="AJ113" s="2"/>
      <c r="AK113" s="2"/>
      <c r="AL113" s="2"/>
      <c r="AM113" s="2"/>
      <c r="AN113" s="2"/>
      <c r="AO113" s="2"/>
      <c r="AP113" s="2"/>
      <c r="AQ113" s="2"/>
      <c r="AR113" s="2"/>
      <c r="AS113" s="2"/>
    </row>
    <row r="114" spans="1:45" x14ac:dyDescent="0.2">
      <c r="A114" s="2"/>
      <c r="B114" s="2"/>
      <c r="C114" s="2"/>
      <c r="D114" s="2"/>
      <c r="E114" s="2"/>
      <c r="F114" s="2"/>
      <c r="G114" s="2"/>
      <c r="H114" s="2"/>
      <c r="I114" s="2"/>
      <c r="J114" s="2"/>
      <c r="K114" s="2"/>
      <c r="L114" s="2"/>
      <c r="M114" s="2"/>
      <c r="N114" s="2"/>
      <c r="O114" s="2"/>
      <c r="P114" s="2"/>
      <c r="Q114" s="2"/>
      <c r="R114" s="2"/>
      <c r="S114" s="2"/>
      <c r="T114" s="2"/>
      <c r="U114" s="2"/>
      <c r="V114" s="2"/>
      <c r="Y114" s="2"/>
      <c r="Z114" s="2"/>
      <c r="AA114" s="2"/>
      <c r="AB114" s="2"/>
      <c r="AC114" s="2"/>
      <c r="AD114" s="2"/>
      <c r="AE114" s="2"/>
      <c r="AF114" s="2"/>
      <c r="AG114" s="2"/>
      <c r="AH114" s="2"/>
      <c r="AI114" s="2"/>
      <c r="AJ114" s="2"/>
      <c r="AK114" s="2"/>
      <c r="AL114" s="2"/>
      <c r="AM114" s="2"/>
      <c r="AN114" s="2"/>
      <c r="AO114" s="2"/>
      <c r="AP114" s="2"/>
      <c r="AQ114" s="2"/>
      <c r="AR114" s="2"/>
      <c r="AS114" s="2"/>
    </row>
    <row r="115" spans="1:45" x14ac:dyDescent="0.2">
      <c r="A115" s="2"/>
      <c r="B115" s="2"/>
      <c r="C115" s="2"/>
      <c r="D115" s="2"/>
      <c r="E115" s="2"/>
      <c r="F115" s="2"/>
      <c r="G115" s="2"/>
      <c r="H115" s="2"/>
      <c r="I115" s="2"/>
      <c r="J115" s="2"/>
      <c r="K115" s="2"/>
      <c r="L115" s="2"/>
      <c r="M115" s="2"/>
      <c r="N115" s="2"/>
      <c r="O115" s="2"/>
      <c r="P115" s="2"/>
      <c r="Q115" s="2"/>
      <c r="R115" s="2"/>
      <c r="S115" s="2"/>
      <c r="T115" s="2"/>
      <c r="U115" s="2"/>
      <c r="V115" s="2"/>
      <c r="Y115" s="2"/>
      <c r="Z115" s="2"/>
      <c r="AA115" s="2"/>
      <c r="AB115" s="2"/>
      <c r="AC115" s="2"/>
      <c r="AD115" s="2"/>
      <c r="AE115" s="2"/>
      <c r="AF115" s="2"/>
      <c r="AG115" s="2"/>
      <c r="AH115" s="2"/>
      <c r="AI115" s="2"/>
      <c r="AJ115" s="2"/>
      <c r="AK115" s="2"/>
      <c r="AL115" s="2"/>
      <c r="AM115" s="2"/>
      <c r="AN115" s="2"/>
      <c r="AO115" s="2"/>
      <c r="AP115" s="2"/>
      <c r="AQ115" s="2"/>
      <c r="AR115" s="2"/>
      <c r="AS115" s="2"/>
    </row>
    <row r="116" spans="1:45" x14ac:dyDescent="0.2">
      <c r="A116" s="2"/>
      <c r="B116" s="2"/>
      <c r="C116" s="2"/>
      <c r="D116" s="2"/>
      <c r="E116" s="2"/>
      <c r="F116" s="2"/>
      <c r="G116" s="2"/>
      <c r="H116" s="2"/>
      <c r="I116" s="2"/>
      <c r="J116" s="2"/>
      <c r="K116" s="2"/>
      <c r="L116" s="2"/>
      <c r="M116" s="2"/>
      <c r="N116" s="2"/>
      <c r="O116" s="2"/>
      <c r="P116" s="2"/>
      <c r="Q116" s="2"/>
      <c r="R116" s="2"/>
      <c r="S116" s="2"/>
      <c r="T116" s="2"/>
      <c r="U116" s="2"/>
      <c r="V116" s="2"/>
      <c r="Y116" s="2"/>
      <c r="Z116" s="2"/>
      <c r="AA116" s="2"/>
      <c r="AB116" s="2"/>
      <c r="AC116" s="2"/>
      <c r="AD116" s="2"/>
      <c r="AE116" s="2"/>
      <c r="AF116" s="2"/>
      <c r="AG116" s="2"/>
      <c r="AH116" s="2"/>
      <c r="AI116" s="2"/>
      <c r="AJ116" s="2"/>
      <c r="AK116" s="2"/>
      <c r="AL116" s="2"/>
      <c r="AM116" s="2"/>
      <c r="AN116" s="2"/>
      <c r="AO116" s="2"/>
      <c r="AP116" s="2"/>
      <c r="AQ116" s="2"/>
      <c r="AR116" s="2"/>
      <c r="AS116" s="2"/>
    </row>
    <row r="117" spans="1:45" x14ac:dyDescent="0.2">
      <c r="A117" s="2"/>
      <c r="B117" s="2"/>
      <c r="C117" s="2"/>
      <c r="D117" s="2"/>
      <c r="E117" s="2"/>
      <c r="F117" s="2"/>
      <c r="G117" s="2"/>
      <c r="H117" s="2"/>
      <c r="I117" s="2"/>
      <c r="J117" s="2"/>
      <c r="K117" s="2"/>
      <c r="L117" s="2"/>
      <c r="M117" s="2"/>
      <c r="N117" s="2"/>
      <c r="O117" s="2"/>
      <c r="P117" s="2"/>
      <c r="Q117" s="2"/>
      <c r="R117" s="2"/>
      <c r="S117" s="2"/>
      <c r="T117" s="2"/>
      <c r="U117" s="2"/>
      <c r="V117" s="2"/>
      <c r="Y117" s="2"/>
      <c r="Z117" s="2"/>
      <c r="AA117" s="2"/>
      <c r="AB117" s="2"/>
      <c r="AC117" s="2"/>
      <c r="AD117" s="2"/>
      <c r="AE117" s="2"/>
      <c r="AF117" s="2"/>
      <c r="AG117" s="2"/>
      <c r="AH117" s="2"/>
      <c r="AI117" s="2"/>
      <c r="AJ117" s="2"/>
      <c r="AK117" s="2"/>
      <c r="AL117" s="2"/>
      <c r="AM117" s="2"/>
      <c r="AN117" s="2"/>
      <c r="AO117" s="2"/>
      <c r="AP117" s="2"/>
      <c r="AQ117" s="2"/>
      <c r="AR117" s="2"/>
      <c r="AS117" s="2"/>
    </row>
    <row r="118" spans="1:45" x14ac:dyDescent="0.2">
      <c r="A118" s="2"/>
      <c r="B118" s="2"/>
      <c r="C118" s="2"/>
      <c r="D118" s="2"/>
      <c r="E118" s="2"/>
      <c r="F118" s="2"/>
      <c r="G118" s="2"/>
      <c r="H118" s="2"/>
      <c r="I118" s="2"/>
      <c r="J118" s="2"/>
      <c r="K118" s="2"/>
      <c r="L118" s="2"/>
      <c r="M118" s="2"/>
      <c r="N118" s="2"/>
      <c r="O118" s="2"/>
      <c r="P118" s="2"/>
      <c r="Q118" s="2"/>
      <c r="R118" s="2"/>
      <c r="S118" s="2"/>
      <c r="T118" s="2"/>
      <c r="U118" s="2"/>
      <c r="V118" s="2"/>
      <c r="Y118" s="2"/>
      <c r="Z118" s="2"/>
      <c r="AA118" s="2"/>
      <c r="AB118" s="2"/>
      <c r="AC118" s="2"/>
      <c r="AD118" s="2"/>
      <c r="AE118" s="2"/>
      <c r="AF118" s="2"/>
      <c r="AG118" s="2"/>
      <c r="AH118" s="2"/>
      <c r="AI118" s="2"/>
      <c r="AJ118" s="2"/>
      <c r="AK118" s="2"/>
      <c r="AL118" s="2"/>
      <c r="AM118" s="2"/>
      <c r="AN118" s="2"/>
      <c r="AO118" s="2"/>
      <c r="AP118" s="2"/>
      <c r="AQ118" s="2"/>
      <c r="AR118" s="2"/>
      <c r="AS118" s="2"/>
    </row>
    <row r="119" spans="1:45" x14ac:dyDescent="0.2">
      <c r="A119" s="2"/>
      <c r="B119" s="2"/>
      <c r="C119" s="2"/>
      <c r="D119" s="2"/>
      <c r="E119" s="2"/>
      <c r="F119" s="2"/>
      <c r="G119" s="2"/>
      <c r="H119" s="2"/>
      <c r="I119" s="2"/>
      <c r="J119" s="2"/>
      <c r="K119" s="2"/>
      <c r="L119" s="2"/>
      <c r="M119" s="2"/>
      <c r="N119" s="2"/>
      <c r="O119" s="2"/>
      <c r="P119" s="2"/>
      <c r="Q119" s="2"/>
      <c r="R119" s="2"/>
      <c r="S119" s="2"/>
      <c r="T119" s="2"/>
      <c r="U119" s="2"/>
      <c r="V119" s="2"/>
      <c r="Y119" s="2"/>
      <c r="Z119" s="2"/>
      <c r="AA119" s="2"/>
      <c r="AB119" s="2"/>
      <c r="AC119" s="2"/>
      <c r="AD119" s="2"/>
      <c r="AE119" s="2"/>
      <c r="AF119" s="2"/>
      <c r="AG119" s="2"/>
      <c r="AH119" s="2"/>
      <c r="AI119" s="2"/>
      <c r="AJ119" s="2"/>
      <c r="AK119" s="2"/>
      <c r="AL119" s="2"/>
      <c r="AM119" s="2"/>
      <c r="AN119" s="2"/>
      <c r="AO119" s="2"/>
      <c r="AP119" s="2"/>
      <c r="AQ119" s="2"/>
      <c r="AR119" s="2"/>
      <c r="AS119" s="2"/>
    </row>
    <row r="120" spans="1:45" x14ac:dyDescent="0.2">
      <c r="A120" s="2"/>
      <c r="B120" s="2"/>
      <c r="C120" s="2"/>
      <c r="D120" s="2"/>
      <c r="E120" s="2"/>
      <c r="F120" s="2"/>
      <c r="G120" s="2"/>
      <c r="H120" s="2"/>
      <c r="I120" s="2"/>
      <c r="J120" s="2"/>
      <c r="K120" s="2"/>
      <c r="L120" s="2"/>
      <c r="M120" s="2"/>
      <c r="N120" s="2"/>
      <c r="O120" s="2"/>
      <c r="P120" s="2"/>
      <c r="Q120" s="2"/>
      <c r="R120" s="2"/>
      <c r="S120" s="2"/>
      <c r="T120" s="2"/>
      <c r="U120" s="2"/>
      <c r="V120" s="2"/>
      <c r="Y120" s="2"/>
      <c r="Z120" s="2"/>
      <c r="AA120" s="2"/>
      <c r="AB120" s="2"/>
      <c r="AC120" s="2"/>
      <c r="AD120" s="2"/>
      <c r="AE120" s="2"/>
      <c r="AF120" s="2"/>
      <c r="AG120" s="2"/>
      <c r="AH120" s="2"/>
      <c r="AI120" s="2"/>
      <c r="AJ120" s="2"/>
      <c r="AK120" s="2"/>
      <c r="AL120" s="2"/>
      <c r="AM120" s="2"/>
      <c r="AN120" s="2"/>
      <c r="AO120" s="2"/>
      <c r="AP120" s="2"/>
      <c r="AQ120" s="2"/>
      <c r="AR120" s="2"/>
      <c r="AS120" s="2"/>
    </row>
    <row r="121" spans="1:45" x14ac:dyDescent="0.2">
      <c r="A121" s="2"/>
      <c r="B121" s="2"/>
      <c r="C121" s="2"/>
      <c r="D121" s="2"/>
      <c r="E121" s="2"/>
      <c r="F121" s="2"/>
      <c r="G121" s="2"/>
      <c r="H121" s="2"/>
      <c r="I121" s="2"/>
      <c r="J121" s="2"/>
      <c r="K121" s="2"/>
      <c r="L121" s="2"/>
      <c r="M121" s="2"/>
      <c r="N121" s="2"/>
      <c r="O121" s="2"/>
      <c r="P121" s="2"/>
      <c r="Q121" s="2"/>
      <c r="R121" s="2"/>
      <c r="S121" s="2"/>
      <c r="T121" s="2"/>
      <c r="U121" s="2"/>
      <c r="V121" s="2"/>
      <c r="Y121" s="2"/>
      <c r="Z121" s="2"/>
      <c r="AA121" s="2"/>
      <c r="AB121" s="2"/>
      <c r="AC121" s="2"/>
      <c r="AD121" s="2"/>
      <c r="AE121" s="2"/>
      <c r="AF121" s="2"/>
      <c r="AG121" s="2"/>
      <c r="AH121" s="2"/>
      <c r="AI121" s="2"/>
      <c r="AJ121" s="2"/>
      <c r="AK121" s="2"/>
      <c r="AL121" s="2"/>
      <c r="AM121" s="2"/>
      <c r="AN121" s="2"/>
      <c r="AO121" s="2"/>
      <c r="AP121" s="2"/>
      <c r="AQ121" s="2"/>
      <c r="AR121" s="2"/>
      <c r="AS121" s="2"/>
    </row>
    <row r="122" spans="1:45" x14ac:dyDescent="0.2">
      <c r="A122" s="2"/>
      <c r="B122" s="2"/>
      <c r="C122" s="2"/>
      <c r="D122" s="2"/>
      <c r="E122" s="2"/>
      <c r="F122" s="2"/>
      <c r="G122" s="2"/>
      <c r="H122" s="2"/>
      <c r="I122" s="2"/>
      <c r="J122" s="2"/>
      <c r="K122" s="2"/>
      <c r="L122" s="2"/>
      <c r="M122" s="2"/>
      <c r="N122" s="2"/>
      <c r="O122" s="2"/>
      <c r="P122" s="2"/>
      <c r="Q122" s="2"/>
      <c r="R122" s="2"/>
      <c r="S122" s="2"/>
      <c r="T122" s="2"/>
      <c r="U122" s="2"/>
      <c r="V122" s="2"/>
      <c r="Y122" s="2"/>
      <c r="Z122" s="2"/>
      <c r="AA122" s="2"/>
      <c r="AB122" s="2"/>
      <c r="AC122" s="2"/>
      <c r="AD122" s="2"/>
      <c r="AE122" s="2"/>
      <c r="AF122" s="2"/>
      <c r="AG122" s="2"/>
      <c r="AH122" s="2"/>
      <c r="AI122" s="2"/>
      <c r="AJ122" s="2"/>
      <c r="AK122" s="2"/>
      <c r="AL122" s="2"/>
      <c r="AM122" s="2"/>
      <c r="AN122" s="2"/>
      <c r="AO122" s="2"/>
      <c r="AP122" s="2"/>
      <c r="AQ122" s="2"/>
      <c r="AR122" s="2"/>
      <c r="AS122" s="2"/>
    </row>
    <row r="123" spans="1:45" x14ac:dyDescent="0.2">
      <c r="A123" s="2"/>
      <c r="B123" s="2"/>
      <c r="C123" s="2"/>
      <c r="D123" s="2"/>
      <c r="E123" s="2"/>
      <c r="F123" s="2"/>
      <c r="G123" s="2"/>
      <c r="H123" s="2"/>
      <c r="I123" s="2"/>
      <c r="J123" s="2"/>
      <c r="K123" s="2"/>
      <c r="L123" s="2"/>
      <c r="M123" s="2"/>
      <c r="N123" s="2"/>
      <c r="O123" s="2"/>
      <c r="P123" s="2"/>
      <c r="Q123" s="2"/>
      <c r="R123" s="2"/>
      <c r="S123" s="2"/>
      <c r="T123" s="2"/>
      <c r="U123" s="2"/>
      <c r="V123" s="2"/>
      <c r="Y123" s="2"/>
      <c r="Z123" s="2"/>
      <c r="AA123" s="2"/>
      <c r="AB123" s="2"/>
      <c r="AC123" s="2"/>
      <c r="AD123" s="2"/>
      <c r="AE123" s="2"/>
      <c r="AF123" s="2"/>
      <c r="AG123" s="2"/>
      <c r="AH123" s="2"/>
      <c r="AI123" s="2"/>
      <c r="AJ123" s="2"/>
      <c r="AK123" s="2"/>
      <c r="AL123" s="2"/>
      <c r="AM123" s="2"/>
      <c r="AN123" s="2"/>
      <c r="AO123" s="2"/>
      <c r="AP123" s="2"/>
      <c r="AQ123" s="2"/>
      <c r="AR123" s="2"/>
      <c r="AS123" s="2"/>
    </row>
    <row r="124" spans="1:45" x14ac:dyDescent="0.2">
      <c r="A124" s="2"/>
      <c r="B124" s="2"/>
      <c r="C124" s="2"/>
      <c r="D124" s="2"/>
      <c r="E124" s="2"/>
      <c r="F124" s="2"/>
      <c r="G124" s="2"/>
      <c r="H124" s="2"/>
      <c r="I124" s="2"/>
      <c r="J124" s="2"/>
      <c r="K124" s="2"/>
      <c r="L124" s="2"/>
      <c r="M124" s="2"/>
      <c r="N124" s="2"/>
      <c r="O124" s="2"/>
      <c r="P124" s="2"/>
      <c r="Q124" s="2"/>
      <c r="R124" s="2"/>
      <c r="S124" s="2"/>
      <c r="T124" s="2"/>
      <c r="U124" s="2"/>
      <c r="V124" s="2"/>
      <c r="Y124" s="2"/>
      <c r="Z124" s="2"/>
      <c r="AA124" s="2"/>
      <c r="AB124" s="2"/>
      <c r="AC124" s="2"/>
      <c r="AD124" s="2"/>
      <c r="AE124" s="2"/>
      <c r="AF124" s="2"/>
      <c r="AG124" s="2"/>
      <c r="AH124" s="2"/>
      <c r="AI124" s="2"/>
      <c r="AJ124" s="2"/>
      <c r="AK124" s="2"/>
      <c r="AL124" s="2"/>
      <c r="AM124" s="2"/>
      <c r="AN124" s="2"/>
      <c r="AO124" s="2"/>
      <c r="AP124" s="2"/>
      <c r="AQ124" s="2"/>
      <c r="AR124" s="2"/>
      <c r="AS124" s="2"/>
    </row>
    <row r="125" spans="1:45" x14ac:dyDescent="0.2">
      <c r="A125" s="2"/>
      <c r="B125" s="2"/>
      <c r="C125" s="2"/>
      <c r="D125" s="2"/>
      <c r="E125" s="2"/>
      <c r="F125" s="2"/>
      <c r="G125" s="2"/>
      <c r="H125" s="2"/>
      <c r="I125" s="2"/>
      <c r="J125" s="2"/>
      <c r="K125" s="2"/>
      <c r="L125" s="2"/>
      <c r="M125" s="2"/>
      <c r="N125" s="2"/>
      <c r="O125" s="2"/>
      <c r="P125" s="2"/>
      <c r="Q125" s="2"/>
      <c r="R125" s="2"/>
      <c r="S125" s="2"/>
      <c r="T125" s="2"/>
      <c r="U125" s="2"/>
      <c r="V125" s="2"/>
      <c r="Y125" s="2"/>
      <c r="Z125" s="2"/>
      <c r="AA125" s="2"/>
      <c r="AB125" s="2"/>
      <c r="AC125" s="2"/>
      <c r="AD125" s="2"/>
      <c r="AE125" s="2"/>
      <c r="AF125" s="2"/>
      <c r="AG125" s="2"/>
      <c r="AH125" s="2"/>
      <c r="AI125" s="2"/>
      <c r="AJ125" s="2"/>
      <c r="AK125" s="2"/>
      <c r="AL125" s="2"/>
      <c r="AM125" s="2"/>
      <c r="AN125" s="2"/>
      <c r="AO125" s="2"/>
      <c r="AP125" s="2"/>
      <c r="AQ125" s="2"/>
      <c r="AR125" s="2"/>
      <c r="AS125" s="2"/>
    </row>
    <row r="126" spans="1:45" x14ac:dyDescent="0.2">
      <c r="A126" s="2"/>
      <c r="B126" s="2"/>
      <c r="C126" s="2"/>
      <c r="D126" s="2"/>
      <c r="E126" s="2"/>
      <c r="F126" s="2"/>
      <c r="G126" s="2"/>
      <c r="H126" s="2"/>
      <c r="I126" s="2"/>
      <c r="J126" s="2"/>
      <c r="K126" s="2"/>
      <c r="L126" s="2"/>
      <c r="M126" s="2"/>
      <c r="N126" s="2"/>
      <c r="O126" s="2"/>
      <c r="P126" s="2"/>
      <c r="Q126" s="2"/>
      <c r="R126" s="2"/>
      <c r="S126" s="2"/>
      <c r="T126" s="2"/>
      <c r="U126" s="2"/>
      <c r="V126" s="2"/>
      <c r="Y126" s="2"/>
      <c r="Z126" s="2"/>
      <c r="AA126" s="2"/>
      <c r="AB126" s="2"/>
      <c r="AC126" s="2"/>
      <c r="AD126" s="2"/>
      <c r="AE126" s="2"/>
      <c r="AF126" s="2"/>
      <c r="AG126" s="2"/>
      <c r="AH126" s="2"/>
      <c r="AI126" s="2"/>
      <c r="AJ126" s="2"/>
      <c r="AK126" s="2"/>
      <c r="AL126" s="2"/>
      <c r="AM126" s="2"/>
      <c r="AN126" s="2"/>
      <c r="AO126" s="2"/>
      <c r="AP126" s="2"/>
      <c r="AQ126" s="2"/>
      <c r="AR126" s="2"/>
      <c r="AS126" s="2"/>
    </row>
    <row r="127" spans="1:45" x14ac:dyDescent="0.2">
      <c r="A127" s="2"/>
      <c r="B127" s="2"/>
      <c r="C127" s="2"/>
      <c r="D127" s="2"/>
      <c r="E127" s="2"/>
      <c r="F127" s="2"/>
      <c r="G127" s="2"/>
      <c r="H127" s="2"/>
      <c r="I127" s="2"/>
      <c r="J127" s="2"/>
      <c r="K127" s="2"/>
      <c r="L127" s="2"/>
      <c r="M127" s="2"/>
      <c r="N127" s="2"/>
      <c r="O127" s="2"/>
      <c r="P127" s="2"/>
      <c r="Q127" s="2"/>
      <c r="R127" s="2"/>
      <c r="S127" s="2"/>
      <c r="T127" s="2"/>
      <c r="U127" s="2"/>
      <c r="V127" s="2"/>
      <c r="Y127" s="2"/>
      <c r="Z127" s="2"/>
      <c r="AA127" s="2"/>
      <c r="AB127" s="2"/>
      <c r="AC127" s="2"/>
      <c r="AD127" s="2"/>
      <c r="AE127" s="2"/>
      <c r="AF127" s="2"/>
      <c r="AG127" s="2"/>
      <c r="AH127" s="2"/>
      <c r="AI127" s="2"/>
      <c r="AJ127" s="2"/>
      <c r="AK127" s="2"/>
      <c r="AL127" s="2"/>
      <c r="AM127" s="2"/>
      <c r="AN127" s="2"/>
      <c r="AO127" s="2"/>
      <c r="AP127" s="2"/>
      <c r="AQ127" s="2"/>
      <c r="AR127" s="2"/>
      <c r="AS127" s="2"/>
    </row>
    <row r="128" spans="1:45" x14ac:dyDescent="0.2">
      <c r="A128" s="2"/>
      <c r="B128" s="2"/>
      <c r="C128" s="2"/>
      <c r="D128" s="2"/>
      <c r="E128" s="2"/>
      <c r="F128" s="2"/>
      <c r="G128" s="2"/>
      <c r="H128" s="2"/>
      <c r="I128" s="2"/>
      <c r="J128" s="2"/>
      <c r="K128" s="2"/>
      <c r="L128" s="2"/>
      <c r="M128" s="2"/>
      <c r="N128" s="2"/>
      <c r="O128" s="2"/>
      <c r="P128" s="2"/>
      <c r="Q128" s="2"/>
      <c r="R128" s="2"/>
      <c r="S128" s="2"/>
      <c r="T128" s="2"/>
      <c r="U128" s="2"/>
      <c r="V128" s="2"/>
      <c r="Y128" s="2"/>
      <c r="Z128" s="2"/>
      <c r="AA128" s="2"/>
      <c r="AB128" s="2"/>
      <c r="AC128" s="2"/>
      <c r="AD128" s="2"/>
      <c r="AE128" s="2"/>
      <c r="AF128" s="2"/>
      <c r="AG128" s="2"/>
      <c r="AH128" s="2"/>
      <c r="AI128" s="2"/>
      <c r="AJ128" s="2"/>
      <c r="AK128" s="2"/>
      <c r="AL128" s="2"/>
      <c r="AM128" s="2"/>
      <c r="AN128" s="2"/>
      <c r="AO128" s="2"/>
      <c r="AP128" s="2"/>
      <c r="AQ128" s="2"/>
      <c r="AR128" s="2"/>
      <c r="AS128" s="2"/>
    </row>
    <row r="129" spans="1:45" x14ac:dyDescent="0.2">
      <c r="A129" s="2"/>
      <c r="B129" s="2"/>
      <c r="C129" s="2"/>
      <c r="D129" s="2"/>
      <c r="E129" s="2"/>
      <c r="F129" s="2"/>
      <c r="G129" s="2"/>
      <c r="H129" s="2"/>
      <c r="I129" s="2"/>
      <c r="J129" s="2"/>
      <c r="K129" s="2"/>
      <c r="L129" s="2"/>
      <c r="M129" s="2"/>
      <c r="N129" s="2"/>
      <c r="O129" s="2"/>
      <c r="P129" s="2"/>
      <c r="Q129" s="2"/>
      <c r="R129" s="2"/>
      <c r="S129" s="2"/>
      <c r="T129" s="2"/>
      <c r="U129" s="2"/>
      <c r="V129" s="2"/>
      <c r="Y129" s="2"/>
      <c r="Z129" s="2"/>
      <c r="AA129" s="2"/>
      <c r="AB129" s="2"/>
      <c r="AC129" s="2"/>
      <c r="AD129" s="2"/>
      <c r="AE129" s="2"/>
      <c r="AF129" s="2"/>
      <c r="AG129" s="2"/>
      <c r="AH129" s="2"/>
      <c r="AI129" s="2"/>
      <c r="AJ129" s="2"/>
      <c r="AK129" s="2"/>
      <c r="AL129" s="2"/>
      <c r="AM129" s="2"/>
      <c r="AN129" s="2"/>
      <c r="AO129" s="2"/>
      <c r="AP129" s="2"/>
      <c r="AQ129" s="2"/>
      <c r="AR129" s="2"/>
      <c r="AS129" s="2"/>
    </row>
    <row r="130" spans="1:45" x14ac:dyDescent="0.2">
      <c r="A130" s="2"/>
      <c r="B130" s="2"/>
      <c r="C130" s="2"/>
      <c r="D130" s="2"/>
      <c r="E130" s="2"/>
      <c r="F130" s="2"/>
      <c r="G130" s="2"/>
      <c r="H130" s="2"/>
      <c r="I130" s="2"/>
      <c r="J130" s="2"/>
      <c r="K130" s="2"/>
      <c r="L130" s="2"/>
      <c r="M130" s="2"/>
      <c r="N130" s="2"/>
      <c r="O130" s="2"/>
      <c r="P130" s="2"/>
      <c r="Q130" s="2"/>
      <c r="R130" s="2"/>
      <c r="S130" s="2"/>
      <c r="T130" s="2"/>
      <c r="U130" s="2"/>
      <c r="V130" s="2"/>
      <c r="Y130" s="2"/>
      <c r="Z130" s="2"/>
      <c r="AA130" s="2"/>
      <c r="AB130" s="2"/>
      <c r="AC130" s="2"/>
      <c r="AD130" s="2"/>
      <c r="AE130" s="2"/>
      <c r="AF130" s="2"/>
      <c r="AG130" s="2"/>
      <c r="AH130" s="2"/>
      <c r="AI130" s="2"/>
      <c r="AJ130" s="2"/>
      <c r="AK130" s="2"/>
      <c r="AL130" s="2"/>
      <c r="AM130" s="2"/>
      <c r="AN130" s="2"/>
      <c r="AO130" s="2"/>
      <c r="AP130" s="2"/>
      <c r="AQ130" s="2"/>
      <c r="AR130" s="2"/>
      <c r="AS130" s="2"/>
    </row>
    <row r="131" spans="1:45" x14ac:dyDescent="0.2">
      <c r="A131" s="2"/>
      <c r="B131" s="2"/>
      <c r="C131" s="2"/>
      <c r="D131" s="2"/>
      <c r="E131" s="2"/>
      <c r="F131" s="2"/>
      <c r="G131" s="2"/>
      <c r="H131" s="2"/>
      <c r="I131" s="2"/>
      <c r="J131" s="2"/>
      <c r="K131" s="2"/>
      <c r="L131" s="2"/>
      <c r="M131" s="2"/>
      <c r="N131" s="2"/>
      <c r="O131" s="2"/>
      <c r="P131" s="2"/>
      <c r="Q131" s="2"/>
      <c r="R131" s="2"/>
      <c r="S131" s="2"/>
      <c r="T131" s="2"/>
      <c r="U131" s="2"/>
      <c r="V131" s="2"/>
      <c r="Y131" s="2"/>
      <c r="Z131" s="2"/>
      <c r="AA131" s="2"/>
      <c r="AB131" s="2"/>
      <c r="AC131" s="2"/>
      <c r="AD131" s="2"/>
      <c r="AE131" s="2"/>
      <c r="AF131" s="2"/>
      <c r="AG131" s="2"/>
      <c r="AH131" s="2"/>
      <c r="AI131" s="2"/>
      <c r="AJ131" s="2"/>
      <c r="AK131" s="2"/>
      <c r="AL131" s="2"/>
      <c r="AM131" s="2"/>
      <c r="AN131" s="2"/>
      <c r="AO131" s="2"/>
      <c r="AP131" s="2"/>
      <c r="AQ131" s="2"/>
      <c r="AR131" s="2"/>
      <c r="AS131" s="2"/>
    </row>
    <row r="132" spans="1:45" x14ac:dyDescent="0.2">
      <c r="A132" s="2"/>
      <c r="B132" s="2"/>
      <c r="C132" s="2"/>
      <c r="D132" s="2"/>
      <c r="E132" s="2"/>
      <c r="F132" s="2"/>
      <c r="G132" s="2"/>
      <c r="H132" s="2"/>
      <c r="I132" s="2"/>
      <c r="J132" s="2"/>
      <c r="K132" s="2"/>
      <c r="L132" s="2"/>
      <c r="M132" s="2"/>
      <c r="N132" s="2"/>
      <c r="O132" s="2"/>
      <c r="P132" s="2"/>
      <c r="Q132" s="2"/>
      <c r="R132" s="2"/>
      <c r="S132" s="2"/>
      <c r="T132" s="2"/>
      <c r="U132" s="2"/>
      <c r="V132" s="2"/>
      <c r="Y132" s="2"/>
      <c r="Z132" s="2"/>
      <c r="AA132" s="2"/>
      <c r="AB132" s="2"/>
      <c r="AC132" s="2"/>
      <c r="AD132" s="2"/>
      <c r="AE132" s="2"/>
      <c r="AF132" s="2"/>
      <c r="AG132" s="2"/>
      <c r="AH132" s="2"/>
      <c r="AI132" s="2"/>
      <c r="AJ132" s="2"/>
      <c r="AK132" s="2"/>
      <c r="AL132" s="2"/>
      <c r="AM132" s="2"/>
      <c r="AN132" s="2"/>
      <c r="AO132" s="2"/>
      <c r="AP132" s="2"/>
      <c r="AQ132" s="2"/>
      <c r="AR132" s="2"/>
      <c r="AS132" s="2"/>
    </row>
    <row r="133" spans="1:45" x14ac:dyDescent="0.2">
      <c r="A133" s="2"/>
      <c r="B133" s="2"/>
      <c r="C133" s="2"/>
      <c r="D133" s="2"/>
      <c r="E133" s="2"/>
      <c r="F133" s="2"/>
      <c r="G133" s="2"/>
      <c r="H133" s="2"/>
      <c r="I133" s="2"/>
      <c r="J133" s="2"/>
      <c r="K133" s="2"/>
      <c r="L133" s="2"/>
      <c r="M133" s="2"/>
      <c r="N133" s="2"/>
      <c r="O133" s="2"/>
      <c r="P133" s="2"/>
      <c r="Q133" s="2"/>
      <c r="R133" s="2"/>
      <c r="S133" s="2"/>
      <c r="T133" s="2"/>
      <c r="U133" s="2"/>
      <c r="V133" s="2"/>
      <c r="Y133" s="2"/>
      <c r="Z133" s="2"/>
      <c r="AA133" s="2"/>
      <c r="AB133" s="2"/>
      <c r="AC133" s="2"/>
      <c r="AD133" s="2"/>
      <c r="AE133" s="2"/>
      <c r="AF133" s="2"/>
      <c r="AG133" s="2"/>
      <c r="AH133" s="2"/>
      <c r="AI133" s="2"/>
      <c r="AJ133" s="2"/>
      <c r="AK133" s="2"/>
      <c r="AL133" s="2"/>
      <c r="AM133" s="2"/>
      <c r="AN133" s="2"/>
      <c r="AO133" s="2"/>
      <c r="AP133" s="2"/>
      <c r="AQ133" s="2"/>
      <c r="AR133" s="2"/>
      <c r="AS133" s="2"/>
    </row>
    <row r="134" spans="1:45" x14ac:dyDescent="0.2">
      <c r="A134" s="2"/>
      <c r="B134" s="2"/>
      <c r="C134" s="2"/>
      <c r="D134" s="2"/>
      <c r="E134" s="2"/>
      <c r="F134" s="2"/>
      <c r="G134" s="2"/>
      <c r="H134" s="2"/>
      <c r="I134" s="2"/>
      <c r="J134" s="2"/>
      <c r="K134" s="2"/>
      <c r="L134" s="2"/>
      <c r="M134" s="2"/>
      <c r="N134" s="2"/>
      <c r="O134" s="2"/>
      <c r="P134" s="2"/>
      <c r="Q134" s="2"/>
      <c r="R134" s="2"/>
      <c r="S134" s="2"/>
      <c r="T134" s="2"/>
      <c r="U134" s="2"/>
      <c r="V134" s="2"/>
      <c r="Y134" s="2"/>
      <c r="Z134" s="2"/>
      <c r="AA134" s="2"/>
      <c r="AB134" s="2"/>
      <c r="AC134" s="2"/>
      <c r="AD134" s="2"/>
      <c r="AE134" s="2"/>
      <c r="AF134" s="2"/>
      <c r="AG134" s="2"/>
      <c r="AH134" s="2"/>
      <c r="AI134" s="2"/>
      <c r="AJ134" s="2"/>
      <c r="AK134" s="2"/>
      <c r="AL134" s="2"/>
      <c r="AM134" s="2"/>
      <c r="AN134" s="2"/>
      <c r="AO134" s="2"/>
      <c r="AP134" s="2"/>
      <c r="AQ134" s="2"/>
      <c r="AR134" s="2"/>
      <c r="AS134" s="2"/>
    </row>
    <row r="135" spans="1:45" x14ac:dyDescent="0.2">
      <c r="A135" s="2"/>
      <c r="B135" s="2"/>
      <c r="C135" s="2"/>
      <c r="D135" s="2"/>
      <c r="E135" s="2"/>
      <c r="F135" s="2"/>
      <c r="G135" s="2"/>
      <c r="H135" s="2"/>
      <c r="I135" s="2"/>
      <c r="J135" s="2"/>
      <c r="K135" s="2"/>
      <c r="L135" s="2"/>
      <c r="M135" s="2"/>
      <c r="N135" s="2"/>
      <c r="O135" s="2"/>
      <c r="P135" s="2"/>
      <c r="Q135" s="2"/>
      <c r="R135" s="2"/>
      <c r="S135" s="2"/>
      <c r="T135" s="2"/>
      <c r="U135" s="2"/>
      <c r="V135" s="2"/>
      <c r="Y135" s="2"/>
      <c r="Z135" s="2"/>
      <c r="AA135" s="2"/>
      <c r="AB135" s="2"/>
      <c r="AC135" s="2"/>
      <c r="AD135" s="2"/>
      <c r="AE135" s="2"/>
      <c r="AF135" s="2"/>
      <c r="AG135" s="2"/>
      <c r="AH135" s="2"/>
      <c r="AI135" s="2"/>
      <c r="AJ135" s="2"/>
      <c r="AK135" s="2"/>
      <c r="AL135" s="2"/>
      <c r="AM135" s="2"/>
      <c r="AN135" s="2"/>
      <c r="AO135" s="2"/>
      <c r="AP135" s="2"/>
      <c r="AQ135" s="2"/>
      <c r="AR135" s="2"/>
      <c r="AS135" s="2"/>
    </row>
    <row r="136" spans="1:45" x14ac:dyDescent="0.2">
      <c r="A136" s="2"/>
      <c r="B136" s="2"/>
      <c r="C136" s="2"/>
      <c r="D136" s="2"/>
      <c r="E136" s="2"/>
      <c r="F136" s="2"/>
      <c r="G136" s="2"/>
      <c r="H136" s="2"/>
      <c r="I136" s="2"/>
      <c r="J136" s="2"/>
      <c r="K136" s="2"/>
      <c r="L136" s="2"/>
      <c r="M136" s="2"/>
      <c r="N136" s="2"/>
      <c r="O136" s="2"/>
      <c r="P136" s="2"/>
      <c r="Q136" s="2"/>
      <c r="R136" s="2"/>
      <c r="S136" s="2"/>
      <c r="T136" s="2"/>
      <c r="U136" s="2"/>
      <c r="V136" s="2"/>
      <c r="Y136" s="2"/>
      <c r="Z136" s="2"/>
      <c r="AA136" s="2"/>
      <c r="AB136" s="2"/>
      <c r="AC136" s="2"/>
      <c r="AD136" s="2"/>
      <c r="AE136" s="2"/>
      <c r="AF136" s="2"/>
      <c r="AG136" s="2"/>
      <c r="AH136" s="2"/>
      <c r="AI136" s="2"/>
      <c r="AJ136" s="2"/>
      <c r="AK136" s="2"/>
      <c r="AL136" s="2"/>
      <c r="AM136" s="2"/>
      <c r="AN136" s="2"/>
      <c r="AO136" s="2"/>
      <c r="AP136" s="2"/>
      <c r="AQ136" s="2"/>
      <c r="AR136" s="2"/>
      <c r="AS136" s="2"/>
    </row>
    <row r="137" spans="1:45" x14ac:dyDescent="0.2">
      <c r="A137" s="2"/>
      <c r="B137" s="2"/>
      <c r="C137" s="2"/>
      <c r="D137" s="2"/>
      <c r="E137" s="2"/>
      <c r="F137" s="2"/>
      <c r="G137" s="2"/>
      <c r="H137" s="2"/>
      <c r="I137" s="2"/>
      <c r="J137" s="2"/>
      <c r="K137" s="2"/>
      <c r="L137" s="2"/>
      <c r="M137" s="2"/>
      <c r="N137" s="2"/>
      <c r="O137" s="2"/>
      <c r="P137" s="2"/>
      <c r="Q137" s="2"/>
      <c r="R137" s="2"/>
      <c r="S137" s="2"/>
      <c r="T137" s="2"/>
      <c r="U137" s="2"/>
      <c r="V137" s="2"/>
      <c r="Y137" s="2"/>
      <c r="Z137" s="2"/>
      <c r="AA137" s="2"/>
      <c r="AB137" s="2"/>
      <c r="AC137" s="2"/>
      <c r="AD137" s="2"/>
      <c r="AE137" s="2"/>
      <c r="AF137" s="2"/>
      <c r="AG137" s="2"/>
      <c r="AH137" s="2"/>
      <c r="AI137" s="2"/>
      <c r="AJ137" s="2"/>
      <c r="AK137" s="2"/>
      <c r="AL137" s="2"/>
      <c r="AM137" s="2"/>
      <c r="AN137" s="2"/>
      <c r="AO137" s="2"/>
      <c r="AP137" s="2"/>
      <c r="AQ137" s="2"/>
      <c r="AR137" s="2"/>
      <c r="AS137" s="2"/>
    </row>
    <row r="138" spans="1:45" x14ac:dyDescent="0.2">
      <c r="A138" s="2"/>
      <c r="B138" s="2"/>
      <c r="C138" s="2"/>
      <c r="D138" s="2"/>
      <c r="E138" s="2"/>
      <c r="F138" s="2"/>
      <c r="G138" s="2"/>
      <c r="H138" s="2"/>
      <c r="I138" s="2"/>
      <c r="J138" s="2"/>
      <c r="K138" s="2"/>
      <c r="L138" s="2"/>
      <c r="M138" s="2"/>
      <c r="N138" s="2"/>
      <c r="O138" s="2"/>
      <c r="P138" s="2"/>
      <c r="Q138" s="2"/>
      <c r="R138" s="2"/>
      <c r="S138" s="2"/>
      <c r="T138" s="2"/>
      <c r="U138" s="2"/>
      <c r="V138" s="2"/>
      <c r="Y138" s="2"/>
      <c r="Z138" s="2"/>
      <c r="AA138" s="2"/>
      <c r="AB138" s="2"/>
      <c r="AC138" s="2"/>
      <c r="AD138" s="2"/>
      <c r="AE138" s="2"/>
      <c r="AF138" s="2"/>
      <c r="AG138" s="2"/>
      <c r="AH138" s="2"/>
      <c r="AI138" s="2"/>
      <c r="AJ138" s="2"/>
      <c r="AK138" s="2"/>
      <c r="AL138" s="2"/>
      <c r="AM138" s="2"/>
      <c r="AN138" s="2"/>
      <c r="AO138" s="2"/>
      <c r="AP138" s="2"/>
      <c r="AQ138" s="2"/>
      <c r="AR138" s="2"/>
      <c r="AS138" s="2"/>
    </row>
    <row r="139" spans="1:45" x14ac:dyDescent="0.2">
      <c r="A139" s="2"/>
      <c r="B139" s="2"/>
      <c r="C139" s="2"/>
      <c r="D139" s="2"/>
      <c r="E139" s="2"/>
      <c r="F139" s="2"/>
      <c r="G139" s="2"/>
      <c r="H139" s="2"/>
      <c r="I139" s="2"/>
      <c r="J139" s="2"/>
      <c r="K139" s="2"/>
      <c r="L139" s="2"/>
      <c r="M139" s="2"/>
      <c r="N139" s="2"/>
      <c r="O139" s="2"/>
      <c r="P139" s="2"/>
      <c r="Q139" s="2"/>
      <c r="R139" s="2"/>
      <c r="S139" s="2"/>
      <c r="T139" s="2"/>
      <c r="U139" s="2"/>
      <c r="V139" s="2"/>
      <c r="Y139" s="2"/>
      <c r="Z139" s="2"/>
      <c r="AA139" s="2"/>
      <c r="AB139" s="2"/>
      <c r="AC139" s="2"/>
      <c r="AD139" s="2"/>
      <c r="AE139" s="2"/>
      <c r="AF139" s="2"/>
      <c r="AG139" s="2"/>
      <c r="AH139" s="2"/>
      <c r="AI139" s="2"/>
      <c r="AJ139" s="2"/>
      <c r="AK139" s="2"/>
      <c r="AL139" s="2"/>
      <c r="AM139" s="2"/>
      <c r="AN139" s="2"/>
      <c r="AO139" s="2"/>
      <c r="AP139" s="2"/>
      <c r="AQ139" s="2"/>
      <c r="AR139" s="2"/>
      <c r="AS139" s="2"/>
    </row>
    <row r="140" spans="1:45" x14ac:dyDescent="0.2">
      <c r="A140" s="2"/>
      <c r="B140" s="2"/>
      <c r="C140" s="2"/>
      <c r="D140" s="2"/>
      <c r="E140" s="2"/>
      <c r="F140" s="2"/>
      <c r="G140" s="2"/>
      <c r="H140" s="2"/>
      <c r="I140" s="2"/>
      <c r="J140" s="2"/>
      <c r="K140" s="2"/>
      <c r="L140" s="2"/>
      <c r="M140" s="2"/>
      <c r="N140" s="2"/>
      <c r="O140" s="2"/>
      <c r="P140" s="2"/>
      <c r="Q140" s="2"/>
      <c r="R140" s="2"/>
      <c r="S140" s="2"/>
      <c r="T140" s="2"/>
      <c r="U140" s="2"/>
      <c r="V140" s="2"/>
      <c r="Y140" s="2"/>
      <c r="Z140" s="2"/>
      <c r="AA140" s="2"/>
      <c r="AB140" s="2"/>
      <c r="AC140" s="2"/>
      <c r="AD140" s="2"/>
      <c r="AE140" s="2"/>
      <c r="AF140" s="2"/>
      <c r="AG140" s="2"/>
      <c r="AH140" s="2"/>
      <c r="AI140" s="2"/>
      <c r="AJ140" s="2"/>
      <c r="AK140" s="2"/>
      <c r="AL140" s="2"/>
      <c r="AM140" s="2"/>
      <c r="AN140" s="2"/>
      <c r="AO140" s="2"/>
      <c r="AP140" s="2"/>
      <c r="AQ140" s="2"/>
      <c r="AR140" s="2"/>
      <c r="AS140" s="2"/>
    </row>
    <row r="141" spans="1:45" x14ac:dyDescent="0.2">
      <c r="A141" s="2"/>
      <c r="B141" s="2"/>
      <c r="C141" s="2"/>
      <c r="D141" s="2"/>
      <c r="E141" s="2"/>
      <c r="F141" s="2"/>
      <c r="G141" s="2"/>
      <c r="H141" s="2"/>
      <c r="I141" s="2"/>
      <c r="J141" s="2"/>
      <c r="K141" s="2"/>
      <c r="L141" s="2"/>
      <c r="M141" s="2"/>
      <c r="N141" s="2"/>
      <c r="O141" s="2"/>
      <c r="P141" s="2"/>
      <c r="Q141" s="2"/>
      <c r="R141" s="2"/>
      <c r="S141" s="2"/>
      <c r="T141" s="2"/>
      <c r="U141" s="2"/>
      <c r="V141" s="2"/>
      <c r="Y141" s="2"/>
      <c r="Z141" s="2"/>
      <c r="AA141" s="2"/>
      <c r="AB141" s="2"/>
      <c r="AC141" s="2"/>
      <c r="AD141" s="2"/>
      <c r="AE141" s="2"/>
      <c r="AF141" s="2"/>
      <c r="AG141" s="2"/>
      <c r="AH141" s="2"/>
      <c r="AI141" s="2"/>
      <c r="AJ141" s="2"/>
      <c r="AK141" s="2"/>
      <c r="AL141" s="2"/>
      <c r="AM141" s="2"/>
      <c r="AN141" s="2"/>
      <c r="AO141" s="2"/>
      <c r="AP141" s="2"/>
      <c r="AQ141" s="2"/>
      <c r="AR141" s="2"/>
      <c r="AS141" s="2"/>
    </row>
    <row r="142" spans="1:45" x14ac:dyDescent="0.2">
      <c r="A142" s="2"/>
      <c r="B142" s="2"/>
      <c r="C142" s="2"/>
      <c r="D142" s="2"/>
      <c r="E142" s="2"/>
      <c r="F142" s="2"/>
      <c r="G142" s="2"/>
      <c r="H142" s="2"/>
      <c r="I142" s="2"/>
      <c r="J142" s="2"/>
      <c r="K142" s="2"/>
      <c r="L142" s="2"/>
      <c r="M142" s="2"/>
      <c r="N142" s="2"/>
      <c r="O142" s="2"/>
      <c r="P142" s="2"/>
      <c r="Q142" s="2"/>
      <c r="R142" s="2"/>
      <c r="S142" s="2"/>
      <c r="T142" s="2"/>
      <c r="U142" s="2"/>
      <c r="V142" s="2"/>
      <c r="Y142" s="2"/>
      <c r="Z142" s="2"/>
      <c r="AA142" s="2"/>
      <c r="AB142" s="2"/>
      <c r="AC142" s="2"/>
      <c r="AD142" s="2"/>
      <c r="AE142" s="2"/>
      <c r="AF142" s="2"/>
      <c r="AG142" s="2"/>
      <c r="AH142" s="2"/>
      <c r="AI142" s="2"/>
      <c r="AJ142" s="2"/>
      <c r="AK142" s="2"/>
      <c r="AL142" s="2"/>
      <c r="AM142" s="2"/>
      <c r="AN142" s="2"/>
      <c r="AO142" s="2"/>
      <c r="AP142" s="2"/>
      <c r="AQ142" s="2"/>
      <c r="AR142" s="2"/>
      <c r="AS142" s="2"/>
    </row>
    <row r="143" spans="1:45" x14ac:dyDescent="0.2">
      <c r="A143" s="2"/>
      <c r="B143" s="2"/>
      <c r="C143" s="2"/>
      <c r="D143" s="2"/>
      <c r="E143" s="2"/>
      <c r="F143" s="2"/>
      <c r="G143" s="2"/>
      <c r="H143" s="2"/>
      <c r="I143" s="2"/>
      <c r="J143" s="2"/>
      <c r="K143" s="2"/>
      <c r="L143" s="2"/>
      <c r="M143" s="2"/>
      <c r="N143" s="2"/>
      <c r="O143" s="2"/>
      <c r="P143" s="2"/>
      <c r="Q143" s="2"/>
      <c r="R143" s="2"/>
      <c r="S143" s="2"/>
      <c r="T143" s="2"/>
      <c r="U143" s="2"/>
      <c r="V143" s="2"/>
      <c r="Y143" s="2"/>
      <c r="Z143" s="2"/>
      <c r="AA143" s="2"/>
      <c r="AB143" s="2"/>
      <c r="AC143" s="2"/>
      <c r="AD143" s="2"/>
      <c r="AE143" s="2"/>
      <c r="AF143" s="2"/>
      <c r="AG143" s="2"/>
      <c r="AH143" s="2"/>
      <c r="AI143" s="2"/>
      <c r="AJ143" s="2"/>
      <c r="AK143" s="2"/>
      <c r="AL143" s="2"/>
      <c r="AM143" s="2"/>
      <c r="AN143" s="2"/>
      <c r="AO143" s="2"/>
      <c r="AP143" s="2"/>
      <c r="AQ143" s="2"/>
      <c r="AR143" s="2"/>
      <c r="AS143" s="2"/>
    </row>
    <row r="144" spans="1:45" x14ac:dyDescent="0.2">
      <c r="A144" s="2"/>
      <c r="B144" s="2"/>
      <c r="C144" s="2"/>
      <c r="D144" s="2"/>
      <c r="E144" s="2"/>
      <c r="F144" s="2"/>
      <c r="G144" s="2"/>
      <c r="H144" s="2"/>
      <c r="I144" s="2"/>
      <c r="J144" s="2"/>
      <c r="K144" s="2"/>
      <c r="L144" s="2"/>
      <c r="M144" s="2"/>
      <c r="N144" s="2"/>
      <c r="O144" s="2"/>
      <c r="P144" s="2"/>
      <c r="Q144" s="2"/>
      <c r="R144" s="2"/>
      <c r="S144" s="2"/>
      <c r="T144" s="2"/>
      <c r="U144" s="2"/>
      <c r="V144" s="2"/>
      <c r="Y144" s="2"/>
      <c r="Z144" s="2"/>
      <c r="AA144" s="2"/>
      <c r="AB144" s="2"/>
      <c r="AC144" s="2"/>
      <c r="AD144" s="2"/>
      <c r="AE144" s="2"/>
      <c r="AF144" s="2"/>
      <c r="AG144" s="2"/>
      <c r="AH144" s="2"/>
      <c r="AI144" s="2"/>
      <c r="AJ144" s="2"/>
      <c r="AK144" s="2"/>
      <c r="AL144" s="2"/>
      <c r="AM144" s="2"/>
      <c r="AN144" s="2"/>
      <c r="AO144" s="2"/>
      <c r="AP144" s="2"/>
      <c r="AQ144" s="2"/>
      <c r="AR144" s="2"/>
      <c r="AS144" s="2"/>
    </row>
    <row r="145" spans="1:45" x14ac:dyDescent="0.2">
      <c r="A145" s="2"/>
      <c r="B145" s="2"/>
      <c r="C145" s="2"/>
      <c r="D145" s="2"/>
      <c r="E145" s="2"/>
      <c r="F145" s="2"/>
      <c r="G145" s="2"/>
      <c r="H145" s="2"/>
      <c r="I145" s="2"/>
      <c r="J145" s="2"/>
      <c r="K145" s="2"/>
      <c r="L145" s="2"/>
      <c r="M145" s="2"/>
      <c r="N145" s="2"/>
      <c r="O145" s="2"/>
      <c r="P145" s="2"/>
      <c r="Q145" s="2"/>
      <c r="R145" s="2"/>
      <c r="S145" s="2"/>
      <c r="T145" s="2"/>
      <c r="U145" s="2"/>
      <c r="V145" s="2"/>
      <c r="Y145" s="2"/>
      <c r="Z145" s="2"/>
      <c r="AA145" s="2"/>
      <c r="AB145" s="2"/>
      <c r="AC145" s="2"/>
      <c r="AD145" s="2"/>
      <c r="AE145" s="2"/>
      <c r="AF145" s="2"/>
      <c r="AG145" s="2"/>
      <c r="AH145" s="2"/>
      <c r="AI145" s="2"/>
      <c r="AJ145" s="2"/>
      <c r="AK145" s="2"/>
      <c r="AL145" s="2"/>
      <c r="AM145" s="2"/>
      <c r="AN145" s="2"/>
      <c r="AO145" s="2"/>
      <c r="AP145" s="2"/>
      <c r="AQ145" s="2"/>
      <c r="AR145" s="2"/>
      <c r="AS145" s="2"/>
    </row>
    <row r="146" spans="1:45" x14ac:dyDescent="0.2">
      <c r="A146" s="2"/>
      <c r="B146" s="2"/>
      <c r="C146" s="2"/>
      <c r="D146" s="2"/>
      <c r="E146" s="2"/>
      <c r="F146" s="2"/>
      <c r="G146" s="2"/>
      <c r="H146" s="2"/>
      <c r="I146" s="2"/>
      <c r="J146" s="2"/>
      <c r="K146" s="2"/>
      <c r="L146" s="2"/>
      <c r="M146" s="2"/>
      <c r="N146" s="2"/>
      <c r="O146" s="2"/>
      <c r="P146" s="2"/>
      <c r="Q146" s="2"/>
      <c r="R146" s="2"/>
      <c r="S146" s="2"/>
      <c r="T146" s="2"/>
      <c r="U146" s="2"/>
      <c r="V146" s="2"/>
      <c r="Y146" s="2"/>
      <c r="Z146" s="2"/>
      <c r="AA146" s="2"/>
      <c r="AB146" s="2"/>
      <c r="AC146" s="2"/>
      <c r="AD146" s="2"/>
      <c r="AE146" s="2"/>
      <c r="AF146" s="2"/>
      <c r="AG146" s="2"/>
      <c r="AH146" s="2"/>
      <c r="AI146" s="2"/>
      <c r="AJ146" s="2"/>
      <c r="AK146" s="2"/>
      <c r="AL146" s="2"/>
      <c r="AM146" s="2"/>
      <c r="AN146" s="2"/>
      <c r="AO146" s="2"/>
      <c r="AP146" s="2"/>
      <c r="AQ146" s="2"/>
      <c r="AR146" s="2"/>
      <c r="AS146" s="2"/>
    </row>
    <row r="147" spans="1:45" x14ac:dyDescent="0.2">
      <c r="A147" s="2"/>
      <c r="B147" s="2"/>
      <c r="C147" s="2"/>
      <c r="D147" s="2"/>
      <c r="E147" s="2"/>
      <c r="F147" s="2"/>
      <c r="G147" s="2"/>
      <c r="H147" s="2"/>
      <c r="I147" s="2"/>
      <c r="J147" s="2"/>
      <c r="K147" s="2"/>
      <c r="L147" s="2"/>
      <c r="M147" s="2"/>
      <c r="N147" s="2"/>
      <c r="O147" s="2"/>
      <c r="P147" s="2"/>
      <c r="Q147" s="2"/>
      <c r="R147" s="2"/>
      <c r="S147" s="2"/>
      <c r="T147" s="2"/>
      <c r="U147" s="2"/>
      <c r="V147" s="2"/>
      <c r="Y147" s="2"/>
      <c r="Z147" s="2"/>
      <c r="AA147" s="2"/>
      <c r="AB147" s="2"/>
      <c r="AC147" s="2"/>
      <c r="AD147" s="2"/>
      <c r="AE147" s="2"/>
      <c r="AF147" s="2"/>
      <c r="AG147" s="2"/>
      <c r="AH147" s="2"/>
      <c r="AI147" s="2"/>
      <c r="AJ147" s="2"/>
      <c r="AK147" s="2"/>
      <c r="AL147" s="2"/>
      <c r="AM147" s="2"/>
      <c r="AN147" s="2"/>
      <c r="AO147" s="2"/>
      <c r="AP147" s="2"/>
      <c r="AQ147" s="2"/>
      <c r="AR147" s="2"/>
      <c r="AS147" s="2"/>
    </row>
    <row r="148" spans="1:45" x14ac:dyDescent="0.2">
      <c r="A148" s="2"/>
      <c r="B148" s="2"/>
      <c r="C148" s="2"/>
      <c r="D148" s="2"/>
      <c r="E148" s="2"/>
      <c r="F148" s="2"/>
      <c r="G148" s="2"/>
      <c r="H148" s="2"/>
      <c r="I148" s="2"/>
      <c r="J148" s="2"/>
      <c r="K148" s="2"/>
      <c r="L148" s="2"/>
      <c r="M148" s="2"/>
      <c r="N148" s="2"/>
      <c r="O148" s="2"/>
      <c r="P148" s="2"/>
      <c r="Q148" s="2"/>
      <c r="R148" s="2"/>
      <c r="S148" s="2"/>
      <c r="T148" s="2"/>
      <c r="U148" s="2"/>
      <c r="V148" s="2"/>
      <c r="Y148" s="2"/>
      <c r="Z148" s="2"/>
      <c r="AA148" s="2"/>
      <c r="AB148" s="2"/>
      <c r="AC148" s="2"/>
      <c r="AD148" s="2"/>
      <c r="AE148" s="2"/>
      <c r="AF148" s="2"/>
      <c r="AG148" s="2"/>
      <c r="AH148" s="2"/>
      <c r="AI148" s="2"/>
      <c r="AJ148" s="2"/>
      <c r="AK148" s="2"/>
      <c r="AL148" s="2"/>
      <c r="AM148" s="2"/>
      <c r="AN148" s="2"/>
      <c r="AO148" s="2"/>
      <c r="AP148" s="2"/>
      <c r="AQ148" s="2"/>
      <c r="AR148" s="2"/>
      <c r="AS148" s="2"/>
    </row>
    <row r="149" spans="1:45" x14ac:dyDescent="0.2">
      <c r="A149" s="2"/>
      <c r="B149" s="2"/>
      <c r="C149" s="2"/>
      <c r="D149" s="2"/>
      <c r="E149" s="2"/>
      <c r="F149" s="2"/>
      <c r="G149" s="2"/>
      <c r="H149" s="2"/>
      <c r="I149" s="2"/>
      <c r="J149" s="2"/>
      <c r="K149" s="2"/>
      <c r="L149" s="2"/>
      <c r="M149" s="2"/>
      <c r="N149" s="2"/>
      <c r="O149" s="2"/>
      <c r="P149" s="2"/>
      <c r="Q149" s="2"/>
      <c r="R149" s="2"/>
      <c r="S149" s="2"/>
      <c r="T149" s="2"/>
      <c r="U149" s="2"/>
      <c r="V149" s="2"/>
      <c r="Y149" s="2"/>
      <c r="Z149" s="2"/>
      <c r="AA149" s="2"/>
      <c r="AB149" s="2"/>
      <c r="AC149" s="2"/>
      <c r="AD149" s="2"/>
      <c r="AE149" s="2"/>
      <c r="AF149" s="2"/>
      <c r="AG149" s="2"/>
      <c r="AH149" s="2"/>
      <c r="AI149" s="2"/>
      <c r="AJ149" s="2"/>
      <c r="AK149" s="2"/>
      <c r="AL149" s="2"/>
      <c r="AM149" s="2"/>
      <c r="AN149" s="2"/>
      <c r="AO149" s="2"/>
      <c r="AP149" s="2"/>
      <c r="AQ149" s="2"/>
      <c r="AR149" s="2"/>
      <c r="AS149" s="2"/>
    </row>
    <row r="150" spans="1:45" x14ac:dyDescent="0.2">
      <c r="A150" s="2"/>
      <c r="B150" s="2"/>
      <c r="C150" s="2"/>
      <c r="D150" s="2"/>
      <c r="E150" s="2"/>
      <c r="F150" s="2"/>
      <c r="G150" s="2"/>
      <c r="H150" s="2"/>
      <c r="I150" s="2"/>
      <c r="J150" s="2"/>
      <c r="K150" s="2"/>
      <c r="L150" s="2"/>
      <c r="M150" s="2"/>
      <c r="N150" s="2"/>
      <c r="O150" s="2"/>
      <c r="P150" s="2"/>
      <c r="Q150" s="2"/>
      <c r="R150" s="2"/>
      <c r="S150" s="2"/>
      <c r="T150" s="2"/>
      <c r="U150" s="2"/>
      <c r="V150" s="2"/>
      <c r="Y150" s="2"/>
      <c r="Z150" s="2"/>
      <c r="AA150" s="2"/>
      <c r="AB150" s="2"/>
      <c r="AC150" s="2"/>
      <c r="AD150" s="2"/>
      <c r="AE150" s="2"/>
      <c r="AF150" s="2"/>
      <c r="AG150" s="2"/>
      <c r="AH150" s="2"/>
      <c r="AI150" s="2"/>
      <c r="AJ150" s="2"/>
      <c r="AK150" s="2"/>
      <c r="AL150" s="2"/>
      <c r="AM150" s="2"/>
      <c r="AN150" s="2"/>
      <c r="AO150" s="2"/>
      <c r="AP150" s="2"/>
      <c r="AQ150" s="2"/>
      <c r="AR150" s="2"/>
      <c r="AS150" s="2"/>
    </row>
    <row r="151" spans="1:45" x14ac:dyDescent="0.2">
      <c r="A151" s="2"/>
      <c r="B151" s="2"/>
      <c r="C151" s="2"/>
      <c r="D151" s="2"/>
      <c r="E151" s="2"/>
      <c r="F151" s="2"/>
      <c r="G151" s="2"/>
      <c r="H151" s="2"/>
      <c r="I151" s="2"/>
      <c r="J151" s="2"/>
      <c r="K151" s="2"/>
      <c r="L151" s="2"/>
      <c r="M151" s="2"/>
      <c r="N151" s="2"/>
      <c r="O151" s="2"/>
      <c r="P151" s="2"/>
      <c r="Q151" s="2"/>
      <c r="R151" s="2"/>
      <c r="S151" s="2"/>
      <c r="T151" s="2"/>
      <c r="U151" s="2"/>
      <c r="V151" s="2"/>
      <c r="Y151" s="2"/>
      <c r="Z151" s="2"/>
      <c r="AA151" s="2"/>
      <c r="AB151" s="2"/>
      <c r="AC151" s="2"/>
      <c r="AD151" s="2"/>
      <c r="AE151" s="2"/>
      <c r="AF151" s="2"/>
      <c r="AG151" s="2"/>
      <c r="AH151" s="2"/>
      <c r="AI151" s="2"/>
      <c r="AJ151" s="2"/>
      <c r="AK151" s="2"/>
      <c r="AL151" s="2"/>
      <c r="AM151" s="2"/>
      <c r="AN151" s="2"/>
      <c r="AO151" s="2"/>
      <c r="AP151" s="2"/>
      <c r="AQ151" s="2"/>
      <c r="AR151" s="2"/>
      <c r="AS151" s="2"/>
    </row>
    <row r="152" spans="1:45" x14ac:dyDescent="0.2">
      <c r="A152" s="2"/>
      <c r="B152" s="2"/>
      <c r="C152" s="2"/>
      <c r="D152" s="2"/>
      <c r="E152" s="2"/>
      <c r="F152" s="2"/>
      <c r="G152" s="2"/>
      <c r="H152" s="2"/>
      <c r="I152" s="2"/>
      <c r="J152" s="2"/>
      <c r="K152" s="2"/>
      <c r="L152" s="2"/>
      <c r="M152" s="2"/>
      <c r="N152" s="2"/>
      <c r="O152" s="2"/>
      <c r="P152" s="2"/>
      <c r="Q152" s="2"/>
      <c r="R152" s="2"/>
      <c r="S152" s="2"/>
      <c r="T152" s="2"/>
      <c r="U152" s="2"/>
      <c r="V152" s="2"/>
      <c r="Y152" s="2"/>
      <c r="Z152" s="2"/>
      <c r="AA152" s="2"/>
      <c r="AB152" s="2"/>
      <c r="AC152" s="2"/>
      <c r="AD152" s="2"/>
      <c r="AE152" s="2"/>
      <c r="AF152" s="2"/>
      <c r="AG152" s="2"/>
      <c r="AH152" s="2"/>
      <c r="AI152" s="2"/>
      <c r="AJ152" s="2"/>
      <c r="AK152" s="2"/>
      <c r="AL152" s="2"/>
      <c r="AM152" s="2"/>
      <c r="AN152" s="2"/>
      <c r="AO152" s="2"/>
      <c r="AP152" s="2"/>
      <c r="AQ152" s="2"/>
      <c r="AR152" s="2"/>
      <c r="AS152" s="2"/>
    </row>
    <row r="153" spans="1:45" x14ac:dyDescent="0.2">
      <c r="A153" s="2"/>
      <c r="B153" s="2"/>
      <c r="C153" s="2"/>
      <c r="D153" s="2"/>
      <c r="E153" s="2"/>
      <c r="F153" s="2"/>
      <c r="G153" s="2"/>
      <c r="H153" s="2"/>
      <c r="I153" s="2"/>
      <c r="J153" s="2"/>
      <c r="K153" s="2"/>
      <c r="L153" s="2"/>
      <c r="M153" s="2"/>
      <c r="N153" s="2"/>
      <c r="O153" s="2"/>
      <c r="P153" s="2"/>
      <c r="Q153" s="2"/>
      <c r="R153" s="2"/>
      <c r="S153" s="2"/>
      <c r="T153" s="2"/>
      <c r="U153" s="2"/>
      <c r="V153" s="2"/>
      <c r="Y153" s="2"/>
      <c r="Z153" s="2"/>
      <c r="AA153" s="2"/>
      <c r="AB153" s="2"/>
      <c r="AC153" s="2"/>
      <c r="AD153" s="2"/>
      <c r="AE153" s="2"/>
      <c r="AF153" s="2"/>
      <c r="AG153" s="2"/>
      <c r="AH153" s="2"/>
      <c r="AI153" s="2"/>
      <c r="AJ153" s="2"/>
      <c r="AK153" s="2"/>
      <c r="AL153" s="2"/>
      <c r="AM153" s="2"/>
      <c r="AN153" s="2"/>
      <c r="AO153" s="2"/>
      <c r="AP153" s="2"/>
      <c r="AQ153" s="2"/>
      <c r="AR153" s="2"/>
      <c r="AS153" s="2"/>
    </row>
    <row r="154" spans="1:45" x14ac:dyDescent="0.2">
      <c r="A154" s="2"/>
      <c r="B154" s="2"/>
      <c r="C154" s="2"/>
      <c r="D154" s="2"/>
      <c r="E154" s="2"/>
      <c r="F154" s="2"/>
      <c r="G154" s="2"/>
      <c r="H154" s="2"/>
      <c r="I154" s="2"/>
      <c r="J154" s="2"/>
      <c r="K154" s="2"/>
      <c r="L154" s="2"/>
      <c r="M154" s="2"/>
      <c r="N154" s="2"/>
      <c r="O154" s="2"/>
      <c r="P154" s="2"/>
      <c r="Q154" s="2"/>
      <c r="R154" s="2"/>
      <c r="S154" s="2"/>
      <c r="T154" s="2"/>
      <c r="U154" s="2"/>
      <c r="V154" s="2"/>
      <c r="Y154" s="2"/>
      <c r="Z154" s="2"/>
      <c r="AA154" s="2"/>
      <c r="AB154" s="2"/>
      <c r="AC154" s="2"/>
      <c r="AD154" s="2"/>
      <c r="AE154" s="2"/>
      <c r="AF154" s="2"/>
      <c r="AG154" s="2"/>
      <c r="AH154" s="2"/>
      <c r="AI154" s="2"/>
      <c r="AJ154" s="2"/>
      <c r="AK154" s="2"/>
      <c r="AL154" s="2"/>
      <c r="AM154" s="2"/>
      <c r="AN154" s="2"/>
      <c r="AO154" s="2"/>
      <c r="AP154" s="2"/>
      <c r="AQ154" s="2"/>
      <c r="AR154" s="2"/>
      <c r="AS154" s="2"/>
    </row>
    <row r="155" spans="1:45" x14ac:dyDescent="0.2">
      <c r="A155" s="2"/>
      <c r="B155" s="2"/>
      <c r="C155" s="2"/>
      <c r="D155" s="2"/>
      <c r="E155" s="2"/>
      <c r="F155" s="2"/>
      <c r="G155" s="2"/>
      <c r="H155" s="2"/>
      <c r="I155" s="2"/>
      <c r="J155" s="2"/>
      <c r="K155" s="2"/>
      <c r="L155" s="2"/>
      <c r="M155" s="2"/>
      <c r="N155" s="2"/>
      <c r="O155" s="2"/>
      <c r="P155" s="2"/>
      <c r="Q155" s="2"/>
      <c r="R155" s="2"/>
      <c r="S155" s="2"/>
      <c r="T155" s="2"/>
      <c r="U155" s="2"/>
      <c r="V155" s="2"/>
      <c r="Y155" s="2"/>
      <c r="Z155" s="2"/>
      <c r="AA155" s="2"/>
      <c r="AB155" s="2"/>
      <c r="AC155" s="2"/>
      <c r="AD155" s="2"/>
      <c r="AE155" s="2"/>
      <c r="AF155" s="2"/>
      <c r="AG155" s="2"/>
      <c r="AH155" s="2"/>
      <c r="AI155" s="2"/>
      <c r="AJ155" s="2"/>
      <c r="AK155" s="2"/>
      <c r="AL155" s="2"/>
      <c r="AM155" s="2"/>
      <c r="AN155" s="2"/>
      <c r="AO155" s="2"/>
      <c r="AP155" s="2"/>
      <c r="AQ155" s="2"/>
      <c r="AR155" s="2"/>
      <c r="AS155" s="2"/>
    </row>
    <row r="156" spans="1:45" x14ac:dyDescent="0.2">
      <c r="A156" s="2"/>
      <c r="B156" s="2"/>
      <c r="C156" s="2"/>
      <c r="D156" s="2"/>
      <c r="E156" s="2"/>
      <c r="F156" s="2"/>
      <c r="G156" s="2"/>
      <c r="H156" s="2"/>
      <c r="I156" s="2"/>
      <c r="J156" s="2"/>
      <c r="K156" s="2"/>
      <c r="L156" s="2"/>
      <c r="M156" s="2"/>
      <c r="N156" s="2"/>
      <c r="O156" s="2"/>
      <c r="P156" s="2"/>
      <c r="Q156" s="2"/>
      <c r="R156" s="2"/>
      <c r="S156" s="2"/>
      <c r="T156" s="2"/>
      <c r="U156" s="2"/>
      <c r="V156" s="2"/>
      <c r="Y156" s="2"/>
      <c r="Z156" s="2"/>
      <c r="AA156" s="2"/>
      <c r="AB156" s="2"/>
      <c r="AC156" s="2"/>
      <c r="AD156" s="2"/>
      <c r="AE156" s="2"/>
      <c r="AF156" s="2"/>
      <c r="AG156" s="2"/>
      <c r="AH156" s="2"/>
      <c r="AI156" s="2"/>
      <c r="AJ156" s="2"/>
      <c r="AK156" s="2"/>
      <c r="AL156" s="2"/>
      <c r="AM156" s="2"/>
      <c r="AN156" s="2"/>
      <c r="AO156" s="2"/>
      <c r="AP156" s="2"/>
      <c r="AQ156" s="2"/>
      <c r="AR156" s="2"/>
      <c r="AS156" s="2"/>
    </row>
    <row r="157" spans="1:45" x14ac:dyDescent="0.2">
      <c r="A157" s="2"/>
      <c r="B157" s="2"/>
      <c r="C157" s="2"/>
      <c r="D157" s="2"/>
      <c r="E157" s="2"/>
      <c r="F157" s="2"/>
      <c r="G157" s="2"/>
      <c r="H157" s="2"/>
      <c r="I157" s="2"/>
      <c r="J157" s="2"/>
      <c r="K157" s="2"/>
      <c r="L157" s="2"/>
      <c r="M157" s="2"/>
      <c r="N157" s="2"/>
      <c r="O157" s="2"/>
      <c r="P157" s="2"/>
      <c r="Q157" s="2"/>
      <c r="R157" s="2"/>
      <c r="S157" s="2"/>
      <c r="T157" s="2"/>
      <c r="U157" s="2"/>
      <c r="V157" s="2"/>
      <c r="Y157" s="2"/>
      <c r="Z157" s="2"/>
      <c r="AA157" s="2"/>
      <c r="AB157" s="2"/>
      <c r="AC157" s="2"/>
      <c r="AD157" s="2"/>
      <c r="AE157" s="2"/>
      <c r="AF157" s="2"/>
      <c r="AG157" s="2"/>
      <c r="AH157" s="2"/>
      <c r="AI157" s="2"/>
      <c r="AJ157" s="2"/>
      <c r="AK157" s="2"/>
      <c r="AL157" s="2"/>
      <c r="AM157" s="2"/>
      <c r="AN157" s="2"/>
      <c r="AO157" s="2"/>
      <c r="AP157" s="2"/>
      <c r="AQ157" s="2"/>
      <c r="AR157" s="2"/>
      <c r="AS157" s="2"/>
    </row>
    <row r="158" spans="1:45" x14ac:dyDescent="0.2">
      <c r="A158" s="2"/>
      <c r="B158" s="2"/>
      <c r="C158" s="2"/>
      <c r="D158" s="2"/>
      <c r="E158" s="2"/>
      <c r="F158" s="2"/>
      <c r="G158" s="2"/>
      <c r="H158" s="2"/>
      <c r="I158" s="2"/>
      <c r="J158" s="2"/>
      <c r="K158" s="2"/>
      <c r="L158" s="2"/>
      <c r="M158" s="2"/>
      <c r="N158" s="2"/>
      <c r="O158" s="2"/>
      <c r="P158" s="2"/>
      <c r="Q158" s="2"/>
      <c r="R158" s="2"/>
      <c r="S158" s="2"/>
      <c r="T158" s="2"/>
      <c r="U158" s="2"/>
      <c r="V158" s="2"/>
      <c r="Y158" s="2"/>
      <c r="Z158" s="2"/>
      <c r="AA158" s="2"/>
      <c r="AB158" s="2"/>
      <c r="AC158" s="2"/>
      <c r="AD158" s="2"/>
      <c r="AE158" s="2"/>
      <c r="AF158" s="2"/>
      <c r="AG158" s="2"/>
      <c r="AH158" s="2"/>
      <c r="AI158" s="2"/>
      <c r="AJ158" s="2"/>
      <c r="AK158" s="2"/>
      <c r="AL158" s="2"/>
      <c r="AM158" s="2"/>
      <c r="AN158" s="2"/>
      <c r="AO158" s="2"/>
      <c r="AP158" s="2"/>
      <c r="AQ158" s="2"/>
      <c r="AR158" s="2"/>
      <c r="AS158" s="2"/>
    </row>
    <row r="159" spans="1:45" x14ac:dyDescent="0.2">
      <c r="A159" s="2"/>
      <c r="B159" s="2"/>
      <c r="C159" s="2"/>
      <c r="D159" s="2"/>
      <c r="E159" s="2"/>
      <c r="F159" s="2"/>
      <c r="G159" s="2"/>
      <c r="H159" s="2"/>
      <c r="I159" s="2"/>
      <c r="J159" s="2"/>
      <c r="K159" s="2"/>
      <c r="L159" s="2"/>
      <c r="M159" s="2"/>
      <c r="N159" s="2"/>
      <c r="O159" s="2"/>
      <c r="P159" s="2"/>
      <c r="Q159" s="2"/>
      <c r="R159" s="2"/>
      <c r="S159" s="2"/>
      <c r="T159" s="2"/>
      <c r="U159" s="2"/>
      <c r="V159" s="2"/>
      <c r="Y159" s="2"/>
      <c r="Z159" s="2"/>
      <c r="AA159" s="2"/>
      <c r="AB159" s="2"/>
      <c r="AC159" s="2"/>
      <c r="AD159" s="2"/>
      <c r="AE159" s="2"/>
      <c r="AF159" s="2"/>
      <c r="AG159" s="2"/>
      <c r="AH159" s="2"/>
      <c r="AI159" s="2"/>
      <c r="AJ159" s="2"/>
      <c r="AK159" s="2"/>
      <c r="AL159" s="2"/>
      <c r="AM159" s="2"/>
      <c r="AN159" s="2"/>
      <c r="AO159" s="2"/>
      <c r="AP159" s="2"/>
      <c r="AQ159" s="2"/>
      <c r="AR159" s="2"/>
      <c r="AS159" s="2"/>
    </row>
    <row r="160" spans="1:45" x14ac:dyDescent="0.2">
      <c r="A160" s="2"/>
      <c r="B160" s="2"/>
      <c r="C160" s="2"/>
      <c r="D160" s="2"/>
      <c r="E160" s="2"/>
      <c r="F160" s="2"/>
      <c r="G160" s="2"/>
      <c r="H160" s="2"/>
      <c r="I160" s="2"/>
      <c r="J160" s="2"/>
      <c r="K160" s="2"/>
      <c r="L160" s="2"/>
      <c r="M160" s="2"/>
      <c r="N160" s="2"/>
      <c r="O160" s="2"/>
      <c r="P160" s="2"/>
      <c r="Q160" s="2"/>
      <c r="R160" s="2"/>
      <c r="S160" s="2"/>
      <c r="T160" s="2"/>
      <c r="U160" s="2"/>
      <c r="V160" s="2"/>
      <c r="Y160" s="2"/>
      <c r="Z160" s="2"/>
      <c r="AA160" s="2"/>
      <c r="AB160" s="2"/>
      <c r="AC160" s="2"/>
      <c r="AD160" s="2"/>
      <c r="AE160" s="2"/>
      <c r="AF160" s="2"/>
      <c r="AG160" s="2"/>
      <c r="AH160" s="2"/>
      <c r="AI160" s="2"/>
      <c r="AJ160" s="2"/>
      <c r="AK160" s="2"/>
      <c r="AL160" s="2"/>
      <c r="AM160" s="2"/>
      <c r="AN160" s="2"/>
      <c r="AO160" s="2"/>
      <c r="AP160" s="2"/>
      <c r="AQ160" s="2"/>
      <c r="AR160" s="2"/>
      <c r="AS160" s="2"/>
    </row>
    <row r="161" spans="1:45" x14ac:dyDescent="0.2">
      <c r="A161" s="2"/>
      <c r="B161" s="2"/>
      <c r="C161" s="2"/>
      <c r="D161" s="2"/>
      <c r="E161" s="2"/>
      <c r="F161" s="2"/>
      <c r="G161" s="2"/>
      <c r="H161" s="2"/>
      <c r="I161" s="2"/>
      <c r="J161" s="2"/>
      <c r="K161" s="2"/>
      <c r="L161" s="2"/>
      <c r="M161" s="2"/>
      <c r="N161" s="2"/>
      <c r="O161" s="2"/>
      <c r="P161" s="2"/>
      <c r="Q161" s="2"/>
      <c r="R161" s="2"/>
      <c r="S161" s="2"/>
      <c r="T161" s="2"/>
      <c r="U161" s="2"/>
      <c r="V161" s="2"/>
      <c r="Y161" s="2"/>
      <c r="Z161" s="2"/>
      <c r="AA161" s="2"/>
      <c r="AB161" s="2"/>
      <c r="AC161" s="2"/>
      <c r="AD161" s="2"/>
      <c r="AE161" s="2"/>
      <c r="AF161" s="2"/>
      <c r="AG161" s="2"/>
      <c r="AH161" s="2"/>
      <c r="AI161" s="2"/>
      <c r="AJ161" s="2"/>
      <c r="AK161" s="2"/>
      <c r="AL161" s="2"/>
      <c r="AM161" s="2"/>
      <c r="AN161" s="2"/>
      <c r="AO161" s="2"/>
      <c r="AP161" s="2"/>
      <c r="AQ161" s="2"/>
      <c r="AR161" s="2"/>
      <c r="AS161" s="2"/>
    </row>
    <row r="162" spans="1:45" x14ac:dyDescent="0.2">
      <c r="A162" s="2"/>
      <c r="B162" s="2"/>
      <c r="C162" s="2"/>
      <c r="D162" s="2"/>
      <c r="E162" s="2"/>
      <c r="F162" s="2"/>
      <c r="G162" s="2"/>
      <c r="H162" s="2"/>
      <c r="I162" s="2"/>
      <c r="J162" s="2"/>
      <c r="K162" s="2"/>
      <c r="L162" s="2"/>
      <c r="M162" s="2"/>
      <c r="N162" s="2"/>
      <c r="O162" s="2"/>
      <c r="P162" s="2"/>
      <c r="Q162" s="2"/>
      <c r="R162" s="2"/>
      <c r="S162" s="2"/>
      <c r="T162" s="2"/>
      <c r="U162" s="2"/>
      <c r="V162" s="2"/>
      <c r="Y162" s="2"/>
      <c r="Z162" s="2"/>
      <c r="AA162" s="2"/>
      <c r="AB162" s="2"/>
      <c r="AC162" s="2"/>
      <c r="AD162" s="2"/>
      <c r="AE162" s="2"/>
      <c r="AF162" s="2"/>
      <c r="AG162" s="2"/>
      <c r="AH162" s="2"/>
      <c r="AI162" s="2"/>
      <c r="AJ162" s="2"/>
      <c r="AK162" s="2"/>
      <c r="AL162" s="2"/>
      <c r="AM162" s="2"/>
      <c r="AN162" s="2"/>
      <c r="AO162" s="2"/>
      <c r="AP162" s="2"/>
      <c r="AQ162" s="2"/>
      <c r="AR162" s="2"/>
      <c r="AS162" s="2"/>
    </row>
    <row r="163" spans="1:45" x14ac:dyDescent="0.2">
      <c r="A163" s="2"/>
      <c r="B163" s="2"/>
      <c r="C163" s="2"/>
      <c r="D163" s="2"/>
      <c r="E163" s="2"/>
      <c r="F163" s="2"/>
      <c r="G163" s="2"/>
      <c r="H163" s="2"/>
      <c r="I163" s="2"/>
      <c r="J163" s="2"/>
      <c r="K163" s="2"/>
      <c r="L163" s="2"/>
      <c r="M163" s="2"/>
      <c r="N163" s="2"/>
      <c r="O163" s="2"/>
      <c r="P163" s="2"/>
      <c r="Q163" s="2"/>
      <c r="R163" s="2"/>
      <c r="S163" s="2"/>
      <c r="T163" s="2"/>
      <c r="U163" s="2"/>
      <c r="V163" s="2"/>
      <c r="Y163" s="2"/>
      <c r="Z163" s="2"/>
      <c r="AA163" s="2"/>
      <c r="AB163" s="2"/>
      <c r="AC163" s="2"/>
      <c r="AD163" s="2"/>
      <c r="AE163" s="2"/>
      <c r="AF163" s="2"/>
      <c r="AG163" s="2"/>
      <c r="AH163" s="2"/>
      <c r="AI163" s="2"/>
      <c r="AJ163" s="2"/>
      <c r="AK163" s="2"/>
      <c r="AL163" s="2"/>
      <c r="AM163" s="2"/>
      <c r="AN163" s="2"/>
      <c r="AO163" s="2"/>
      <c r="AP163" s="2"/>
      <c r="AQ163" s="2"/>
      <c r="AR163" s="2"/>
      <c r="AS163" s="2"/>
    </row>
    <row r="164" spans="1:45" x14ac:dyDescent="0.2">
      <c r="A164" s="2"/>
      <c r="B164" s="2"/>
      <c r="C164" s="2"/>
      <c r="D164" s="2"/>
      <c r="E164" s="2"/>
      <c r="F164" s="2"/>
      <c r="G164" s="2"/>
      <c r="H164" s="2"/>
      <c r="I164" s="2"/>
      <c r="J164" s="2"/>
      <c r="K164" s="2"/>
      <c r="L164" s="2"/>
      <c r="M164" s="2"/>
      <c r="N164" s="2"/>
      <c r="O164" s="2"/>
      <c r="P164" s="2"/>
      <c r="Q164" s="2"/>
      <c r="R164" s="2"/>
      <c r="S164" s="2"/>
      <c r="T164" s="2"/>
      <c r="U164" s="2"/>
      <c r="V164" s="2"/>
      <c r="Y164" s="2"/>
      <c r="Z164" s="2"/>
      <c r="AA164" s="2"/>
      <c r="AB164" s="2"/>
      <c r="AC164" s="2"/>
      <c r="AD164" s="2"/>
      <c r="AE164" s="2"/>
      <c r="AF164" s="2"/>
      <c r="AG164" s="2"/>
      <c r="AH164" s="2"/>
      <c r="AI164" s="2"/>
      <c r="AJ164" s="2"/>
      <c r="AK164" s="2"/>
      <c r="AL164" s="2"/>
      <c r="AM164" s="2"/>
      <c r="AN164" s="2"/>
      <c r="AO164" s="2"/>
      <c r="AP164" s="2"/>
      <c r="AQ164" s="2"/>
      <c r="AR164" s="2"/>
      <c r="AS164" s="2"/>
    </row>
    <row r="165" spans="1:45" x14ac:dyDescent="0.2">
      <c r="A165" s="2"/>
      <c r="B165" s="2"/>
      <c r="C165" s="2"/>
      <c r="D165" s="2"/>
      <c r="E165" s="2"/>
      <c r="F165" s="2"/>
      <c r="G165" s="2"/>
      <c r="H165" s="2"/>
      <c r="I165" s="2"/>
      <c r="J165" s="2"/>
      <c r="K165" s="2"/>
      <c r="L165" s="2"/>
      <c r="M165" s="2"/>
      <c r="N165" s="2"/>
      <c r="O165" s="2"/>
      <c r="P165" s="2"/>
      <c r="Q165" s="2"/>
      <c r="R165" s="2"/>
      <c r="S165" s="2"/>
      <c r="T165" s="2"/>
      <c r="U165" s="2"/>
      <c r="V165" s="2"/>
      <c r="Y165" s="2"/>
      <c r="Z165" s="2"/>
      <c r="AA165" s="2"/>
      <c r="AB165" s="2"/>
      <c r="AC165" s="2"/>
      <c r="AD165" s="2"/>
      <c r="AE165" s="2"/>
      <c r="AF165" s="2"/>
      <c r="AG165" s="2"/>
      <c r="AH165" s="2"/>
      <c r="AI165" s="2"/>
      <c r="AJ165" s="2"/>
      <c r="AK165" s="2"/>
      <c r="AL165" s="2"/>
      <c r="AM165" s="2"/>
      <c r="AN165" s="2"/>
      <c r="AO165" s="2"/>
      <c r="AP165" s="2"/>
      <c r="AQ165" s="2"/>
      <c r="AR165" s="2"/>
      <c r="AS165" s="2"/>
    </row>
    <row r="166" spans="1:45" x14ac:dyDescent="0.2">
      <c r="A166" s="2"/>
      <c r="B166" s="2"/>
      <c r="C166" s="2"/>
      <c r="D166" s="2"/>
      <c r="E166" s="2"/>
      <c r="F166" s="2"/>
      <c r="G166" s="2"/>
      <c r="H166" s="2"/>
      <c r="I166" s="2"/>
      <c r="J166" s="2"/>
      <c r="K166" s="2"/>
      <c r="L166" s="2"/>
      <c r="M166" s="2"/>
      <c r="N166" s="2"/>
      <c r="O166" s="2"/>
      <c r="P166" s="2"/>
      <c r="Q166" s="2"/>
      <c r="R166" s="2"/>
      <c r="S166" s="2"/>
      <c r="T166" s="2"/>
      <c r="U166" s="2"/>
      <c r="V166" s="2"/>
      <c r="Y166" s="2"/>
      <c r="Z166" s="2"/>
      <c r="AA166" s="2"/>
      <c r="AB166" s="2"/>
      <c r="AC166" s="2"/>
      <c r="AD166" s="2"/>
      <c r="AE166" s="2"/>
      <c r="AF166" s="2"/>
      <c r="AG166" s="2"/>
      <c r="AH166" s="2"/>
      <c r="AI166" s="2"/>
      <c r="AJ166" s="2"/>
      <c r="AK166" s="2"/>
      <c r="AL166" s="2"/>
      <c r="AM166" s="2"/>
      <c r="AN166" s="2"/>
      <c r="AO166" s="2"/>
      <c r="AP166" s="2"/>
      <c r="AQ166" s="2"/>
      <c r="AR166" s="2"/>
      <c r="AS166" s="2"/>
    </row>
    <row r="167" spans="1:45" x14ac:dyDescent="0.2">
      <c r="A167" s="2"/>
      <c r="B167" s="2"/>
      <c r="C167" s="2"/>
      <c r="D167" s="2"/>
      <c r="E167" s="2"/>
      <c r="F167" s="2"/>
      <c r="G167" s="2"/>
      <c r="H167" s="2"/>
      <c r="I167" s="2"/>
      <c r="J167" s="2"/>
      <c r="K167" s="2"/>
      <c r="L167" s="2"/>
      <c r="M167" s="2"/>
      <c r="N167" s="2"/>
      <c r="O167" s="2"/>
      <c r="P167" s="2"/>
      <c r="Q167" s="2"/>
      <c r="R167" s="2"/>
      <c r="S167" s="2"/>
      <c r="T167" s="2"/>
      <c r="U167" s="2"/>
      <c r="V167" s="2"/>
      <c r="Y167" s="2"/>
      <c r="Z167" s="2"/>
      <c r="AA167" s="2"/>
      <c r="AB167" s="2"/>
      <c r="AC167" s="2"/>
      <c r="AD167" s="2"/>
      <c r="AE167" s="2"/>
      <c r="AF167" s="2"/>
      <c r="AG167" s="2"/>
      <c r="AH167" s="2"/>
      <c r="AI167" s="2"/>
      <c r="AJ167" s="2"/>
      <c r="AK167" s="2"/>
      <c r="AL167" s="2"/>
      <c r="AM167" s="2"/>
      <c r="AN167" s="2"/>
      <c r="AO167" s="2"/>
      <c r="AP167" s="2"/>
      <c r="AQ167" s="2"/>
      <c r="AR167" s="2"/>
      <c r="AS167" s="2"/>
    </row>
    <row r="168" spans="1:45" x14ac:dyDescent="0.2">
      <c r="A168" s="2"/>
      <c r="B168" s="2"/>
      <c r="C168" s="2"/>
      <c r="D168" s="2"/>
      <c r="E168" s="2"/>
      <c r="F168" s="2"/>
      <c r="G168" s="2"/>
      <c r="H168" s="2"/>
      <c r="I168" s="2"/>
      <c r="J168" s="2"/>
      <c r="K168" s="2"/>
      <c r="L168" s="2"/>
      <c r="M168" s="2"/>
      <c r="N168" s="2"/>
      <c r="O168" s="2"/>
      <c r="P168" s="2"/>
      <c r="Q168" s="2"/>
      <c r="R168" s="2"/>
      <c r="S168" s="2"/>
      <c r="T168" s="2"/>
      <c r="U168" s="2"/>
      <c r="V168" s="2"/>
      <c r="Y168" s="2"/>
      <c r="Z168" s="2"/>
      <c r="AA168" s="2"/>
      <c r="AB168" s="2"/>
      <c r="AC168" s="2"/>
      <c r="AD168" s="2"/>
      <c r="AE168" s="2"/>
      <c r="AF168" s="2"/>
      <c r="AG168" s="2"/>
      <c r="AH168" s="2"/>
      <c r="AI168" s="2"/>
      <c r="AJ168" s="2"/>
      <c r="AK168" s="2"/>
      <c r="AL168" s="2"/>
      <c r="AM168" s="2"/>
      <c r="AN168" s="2"/>
      <c r="AO168" s="2"/>
      <c r="AP168" s="2"/>
      <c r="AQ168" s="2"/>
      <c r="AR168" s="2"/>
      <c r="AS168" s="2"/>
    </row>
    <row r="169" spans="1:45" x14ac:dyDescent="0.2">
      <c r="A169" s="2"/>
      <c r="B169" s="2"/>
      <c r="C169" s="2"/>
      <c r="D169" s="2"/>
      <c r="E169" s="2"/>
      <c r="F169" s="2"/>
      <c r="G169" s="2"/>
      <c r="H169" s="2"/>
      <c r="I169" s="2"/>
      <c r="J169" s="2"/>
      <c r="K169" s="2"/>
      <c r="L169" s="2"/>
      <c r="M169" s="2"/>
      <c r="N169" s="2"/>
      <c r="O169" s="2"/>
      <c r="P169" s="2"/>
      <c r="Q169" s="2"/>
      <c r="R169" s="2"/>
      <c r="S169" s="2"/>
      <c r="T169" s="2"/>
      <c r="U169" s="2"/>
      <c r="V169" s="2"/>
      <c r="Y169" s="2"/>
      <c r="Z169" s="2"/>
      <c r="AA169" s="2"/>
      <c r="AB169" s="2"/>
      <c r="AC169" s="2"/>
      <c r="AD169" s="2"/>
      <c r="AE169" s="2"/>
      <c r="AF169" s="2"/>
      <c r="AG169" s="2"/>
      <c r="AH169" s="2"/>
      <c r="AI169" s="2"/>
      <c r="AJ169" s="2"/>
      <c r="AK169" s="2"/>
      <c r="AL169" s="2"/>
      <c r="AM169" s="2"/>
      <c r="AN169" s="2"/>
      <c r="AO169" s="2"/>
      <c r="AP169" s="2"/>
      <c r="AQ169" s="2"/>
      <c r="AR169" s="2"/>
      <c r="AS169" s="2"/>
    </row>
    <row r="170" spans="1:45" x14ac:dyDescent="0.2">
      <c r="A170" s="2"/>
      <c r="B170" s="2"/>
      <c r="C170" s="2"/>
      <c r="D170" s="2"/>
      <c r="E170" s="2"/>
      <c r="F170" s="2"/>
      <c r="G170" s="2"/>
      <c r="H170" s="2"/>
      <c r="I170" s="2"/>
      <c r="J170" s="2"/>
      <c r="K170" s="2"/>
      <c r="L170" s="2"/>
      <c r="M170" s="2"/>
      <c r="N170" s="2"/>
      <c r="O170" s="2"/>
      <c r="P170" s="2"/>
      <c r="Q170" s="2"/>
      <c r="R170" s="2"/>
      <c r="S170" s="2"/>
      <c r="T170" s="2"/>
      <c r="U170" s="2"/>
      <c r="V170" s="2"/>
      <c r="Y170" s="2"/>
      <c r="Z170" s="2"/>
      <c r="AA170" s="2"/>
      <c r="AB170" s="2"/>
      <c r="AC170" s="2"/>
      <c r="AD170" s="2"/>
      <c r="AE170" s="2"/>
      <c r="AF170" s="2"/>
      <c r="AG170" s="2"/>
      <c r="AH170" s="2"/>
      <c r="AI170" s="2"/>
      <c r="AJ170" s="2"/>
      <c r="AK170" s="2"/>
      <c r="AL170" s="2"/>
      <c r="AM170" s="2"/>
      <c r="AN170" s="2"/>
      <c r="AO170" s="2"/>
      <c r="AP170" s="2"/>
      <c r="AQ170" s="2"/>
      <c r="AR170" s="2"/>
      <c r="AS170" s="2"/>
    </row>
    <row r="171" spans="1:45" x14ac:dyDescent="0.2">
      <c r="A171" s="2"/>
      <c r="B171" s="2"/>
      <c r="C171" s="2"/>
      <c r="D171" s="2"/>
      <c r="E171" s="2"/>
      <c r="F171" s="2"/>
      <c r="G171" s="2"/>
      <c r="H171" s="2"/>
      <c r="I171" s="2"/>
      <c r="J171" s="2"/>
      <c r="K171" s="2"/>
      <c r="L171" s="2"/>
      <c r="M171" s="2"/>
      <c r="N171" s="2"/>
      <c r="O171" s="2"/>
      <c r="P171" s="2"/>
      <c r="Q171" s="2"/>
      <c r="R171" s="2"/>
      <c r="S171" s="2"/>
      <c r="T171" s="2"/>
      <c r="U171" s="2"/>
      <c r="V171" s="2"/>
      <c r="Y171" s="2"/>
      <c r="Z171" s="2"/>
      <c r="AA171" s="2"/>
      <c r="AB171" s="2"/>
      <c r="AC171" s="2"/>
      <c r="AD171" s="2"/>
      <c r="AE171" s="2"/>
      <c r="AF171" s="2"/>
      <c r="AG171" s="2"/>
      <c r="AH171" s="2"/>
      <c r="AI171" s="2"/>
      <c r="AJ171" s="2"/>
      <c r="AK171" s="2"/>
      <c r="AL171" s="2"/>
      <c r="AM171" s="2"/>
      <c r="AN171" s="2"/>
      <c r="AO171" s="2"/>
      <c r="AP171" s="2"/>
      <c r="AQ171" s="2"/>
      <c r="AR171" s="2"/>
      <c r="AS171" s="2"/>
    </row>
    <row r="172" spans="1:45" x14ac:dyDescent="0.2">
      <c r="A172" s="2"/>
      <c r="B172" s="2"/>
      <c r="C172" s="2"/>
      <c r="D172" s="2"/>
      <c r="E172" s="2"/>
      <c r="F172" s="2"/>
      <c r="G172" s="2"/>
      <c r="H172" s="2"/>
      <c r="I172" s="2"/>
      <c r="J172" s="2"/>
      <c r="K172" s="2"/>
      <c r="L172" s="2"/>
      <c r="M172" s="2"/>
      <c r="N172" s="2"/>
      <c r="O172" s="2"/>
      <c r="P172" s="2"/>
      <c r="Q172" s="2"/>
      <c r="R172" s="2"/>
      <c r="S172" s="2"/>
      <c r="T172" s="2"/>
      <c r="U172" s="2"/>
      <c r="V172" s="2"/>
      <c r="Y172" s="2"/>
      <c r="Z172" s="2"/>
      <c r="AA172" s="2"/>
      <c r="AB172" s="2"/>
      <c r="AC172" s="2"/>
      <c r="AD172" s="2"/>
      <c r="AE172" s="2"/>
      <c r="AF172" s="2"/>
      <c r="AG172" s="2"/>
      <c r="AH172" s="2"/>
      <c r="AI172" s="2"/>
      <c r="AJ172" s="2"/>
      <c r="AK172" s="2"/>
      <c r="AL172" s="2"/>
      <c r="AM172" s="2"/>
      <c r="AN172" s="2"/>
      <c r="AO172" s="2"/>
      <c r="AP172" s="2"/>
      <c r="AQ172" s="2"/>
      <c r="AR172" s="2"/>
      <c r="AS172" s="2"/>
    </row>
    <row r="173" spans="1:45" x14ac:dyDescent="0.2">
      <c r="A173" s="2"/>
      <c r="B173" s="2"/>
      <c r="C173" s="2"/>
      <c r="D173" s="2"/>
      <c r="E173" s="2"/>
      <c r="F173" s="2"/>
      <c r="G173" s="2"/>
      <c r="H173" s="2"/>
      <c r="I173" s="2"/>
      <c r="J173" s="2"/>
      <c r="K173" s="2"/>
      <c r="L173" s="2"/>
      <c r="M173" s="2"/>
      <c r="N173" s="2"/>
      <c r="O173" s="2"/>
      <c r="P173" s="2"/>
      <c r="Q173" s="2"/>
      <c r="R173" s="2"/>
      <c r="S173" s="2"/>
      <c r="T173" s="2"/>
      <c r="U173" s="2"/>
      <c r="V173" s="2"/>
      <c r="Y173" s="2"/>
      <c r="Z173" s="2"/>
      <c r="AA173" s="2"/>
      <c r="AB173" s="2"/>
      <c r="AC173" s="2"/>
      <c r="AD173" s="2"/>
      <c r="AE173" s="2"/>
      <c r="AF173" s="2"/>
      <c r="AG173" s="2"/>
      <c r="AH173" s="2"/>
      <c r="AI173" s="2"/>
      <c r="AJ173" s="2"/>
      <c r="AK173" s="2"/>
      <c r="AL173" s="2"/>
      <c r="AM173" s="2"/>
      <c r="AN173" s="2"/>
      <c r="AO173" s="2"/>
      <c r="AP173" s="2"/>
      <c r="AQ173" s="2"/>
      <c r="AR173" s="2"/>
      <c r="AS173" s="2"/>
    </row>
    <row r="174" spans="1:45" x14ac:dyDescent="0.2">
      <c r="A174" s="2"/>
      <c r="B174" s="2"/>
      <c r="C174" s="2"/>
      <c r="D174" s="2"/>
      <c r="E174" s="2"/>
      <c r="F174" s="2"/>
      <c r="G174" s="2"/>
      <c r="H174" s="2"/>
      <c r="I174" s="2"/>
      <c r="J174" s="2"/>
      <c r="K174" s="2"/>
      <c r="L174" s="2"/>
      <c r="M174" s="2"/>
      <c r="N174" s="2"/>
      <c r="O174" s="2"/>
      <c r="P174" s="2"/>
      <c r="Q174" s="2"/>
      <c r="R174" s="2"/>
      <c r="S174" s="2"/>
      <c r="T174" s="2"/>
      <c r="U174" s="2"/>
      <c r="V174" s="2"/>
      <c r="Y174" s="2"/>
      <c r="Z174" s="2"/>
      <c r="AA174" s="2"/>
      <c r="AB174" s="2"/>
      <c r="AC174" s="2"/>
      <c r="AD174" s="2"/>
      <c r="AE174" s="2"/>
      <c r="AF174" s="2"/>
      <c r="AG174" s="2"/>
      <c r="AH174" s="2"/>
      <c r="AI174" s="2"/>
      <c r="AJ174" s="2"/>
      <c r="AK174" s="2"/>
      <c r="AL174" s="2"/>
      <c r="AM174" s="2"/>
      <c r="AN174" s="2"/>
      <c r="AO174" s="2"/>
      <c r="AP174" s="2"/>
      <c r="AQ174" s="2"/>
      <c r="AR174" s="2"/>
      <c r="AS174" s="2"/>
    </row>
    <row r="175" spans="1:45" x14ac:dyDescent="0.2">
      <c r="A175" s="2"/>
      <c r="B175" s="2"/>
      <c r="C175" s="2"/>
      <c r="D175" s="2"/>
      <c r="E175" s="2"/>
      <c r="F175" s="2"/>
      <c r="G175" s="2"/>
      <c r="H175" s="2"/>
      <c r="I175" s="2"/>
      <c r="J175" s="2"/>
      <c r="K175" s="2"/>
      <c r="L175" s="2"/>
      <c r="M175" s="2"/>
      <c r="N175" s="2"/>
      <c r="O175" s="2"/>
      <c r="P175" s="2"/>
      <c r="Q175" s="2"/>
      <c r="R175" s="2"/>
      <c r="S175" s="2"/>
      <c r="T175" s="2"/>
      <c r="U175" s="2"/>
      <c r="V175" s="2"/>
      <c r="Y175" s="2"/>
      <c r="Z175" s="2"/>
      <c r="AA175" s="2"/>
      <c r="AB175" s="2"/>
      <c r="AC175" s="2"/>
      <c r="AD175" s="2"/>
      <c r="AE175" s="2"/>
      <c r="AF175" s="2"/>
      <c r="AG175" s="2"/>
      <c r="AH175" s="2"/>
      <c r="AI175" s="2"/>
      <c r="AJ175" s="2"/>
      <c r="AK175" s="2"/>
      <c r="AL175" s="2"/>
      <c r="AM175" s="2"/>
      <c r="AN175" s="2"/>
      <c r="AO175" s="2"/>
      <c r="AP175" s="2"/>
      <c r="AQ175" s="2"/>
      <c r="AR175" s="2"/>
      <c r="AS175" s="2"/>
    </row>
    <row r="176" spans="1:45" x14ac:dyDescent="0.2">
      <c r="A176" s="2"/>
      <c r="B176" s="2"/>
      <c r="C176" s="2"/>
      <c r="D176" s="2"/>
      <c r="E176" s="2"/>
      <c r="F176" s="2"/>
      <c r="G176" s="2"/>
      <c r="H176" s="2"/>
      <c r="I176" s="2"/>
      <c r="J176" s="2"/>
      <c r="K176" s="2"/>
      <c r="L176" s="2"/>
      <c r="M176" s="2"/>
      <c r="N176" s="2"/>
      <c r="O176" s="2"/>
      <c r="P176" s="2"/>
      <c r="Q176" s="2"/>
      <c r="R176" s="2"/>
      <c r="S176" s="2"/>
      <c r="T176" s="2"/>
      <c r="U176" s="2"/>
      <c r="V176" s="2"/>
      <c r="Y176" s="2"/>
      <c r="Z176" s="2"/>
      <c r="AA176" s="2"/>
      <c r="AB176" s="2"/>
      <c r="AC176" s="2"/>
      <c r="AD176" s="2"/>
      <c r="AE176" s="2"/>
      <c r="AF176" s="2"/>
      <c r="AG176" s="2"/>
      <c r="AH176" s="2"/>
      <c r="AI176" s="2"/>
      <c r="AJ176" s="2"/>
      <c r="AK176" s="2"/>
      <c r="AL176" s="2"/>
      <c r="AM176" s="2"/>
      <c r="AN176" s="2"/>
      <c r="AO176" s="2"/>
      <c r="AP176" s="2"/>
      <c r="AQ176" s="2"/>
      <c r="AR176" s="2"/>
      <c r="AS176" s="2"/>
    </row>
    <row r="177" spans="1:45" x14ac:dyDescent="0.2">
      <c r="A177" s="2"/>
      <c r="B177" s="2"/>
      <c r="C177" s="2"/>
      <c r="D177" s="2"/>
      <c r="E177" s="2"/>
      <c r="F177" s="2"/>
      <c r="G177" s="2"/>
      <c r="H177" s="2"/>
      <c r="I177" s="2"/>
      <c r="J177" s="2"/>
      <c r="K177" s="2"/>
      <c r="L177" s="2"/>
      <c r="M177" s="2"/>
      <c r="N177" s="2"/>
      <c r="O177" s="2"/>
      <c r="P177" s="2"/>
      <c r="Q177" s="2"/>
      <c r="R177" s="2"/>
      <c r="S177" s="2"/>
      <c r="T177" s="2"/>
      <c r="U177" s="2"/>
      <c r="V177" s="2"/>
      <c r="Y177" s="2"/>
      <c r="Z177" s="2"/>
      <c r="AA177" s="2"/>
      <c r="AB177" s="2"/>
      <c r="AC177" s="2"/>
      <c r="AD177" s="2"/>
      <c r="AE177" s="2"/>
      <c r="AF177" s="2"/>
      <c r="AG177" s="2"/>
      <c r="AH177" s="2"/>
      <c r="AI177" s="2"/>
      <c r="AJ177" s="2"/>
      <c r="AK177" s="2"/>
      <c r="AL177" s="2"/>
      <c r="AM177" s="2"/>
      <c r="AN177" s="2"/>
      <c r="AO177" s="2"/>
      <c r="AP177" s="2"/>
      <c r="AQ177" s="2"/>
      <c r="AR177" s="2"/>
      <c r="AS177" s="2"/>
    </row>
    <row r="178" spans="1:45" x14ac:dyDescent="0.2">
      <c r="A178" s="2"/>
      <c r="B178" s="2"/>
      <c r="C178" s="2"/>
      <c r="D178" s="2"/>
      <c r="E178" s="2"/>
      <c r="F178" s="2"/>
      <c r="G178" s="2"/>
      <c r="H178" s="2"/>
      <c r="I178" s="2"/>
      <c r="J178" s="2"/>
      <c r="K178" s="2"/>
      <c r="L178" s="2"/>
      <c r="M178" s="2"/>
      <c r="N178" s="2"/>
      <c r="O178" s="2"/>
      <c r="P178" s="2"/>
      <c r="Q178" s="2"/>
      <c r="R178" s="2"/>
      <c r="S178" s="2"/>
      <c r="T178" s="2"/>
      <c r="U178" s="2"/>
      <c r="V178" s="2"/>
      <c r="Y178" s="2"/>
      <c r="Z178" s="2"/>
      <c r="AA178" s="2"/>
      <c r="AB178" s="2"/>
      <c r="AC178" s="2"/>
      <c r="AD178" s="2"/>
      <c r="AE178" s="2"/>
      <c r="AF178" s="2"/>
      <c r="AG178" s="2"/>
      <c r="AH178" s="2"/>
      <c r="AI178" s="2"/>
      <c r="AJ178" s="2"/>
      <c r="AK178" s="2"/>
      <c r="AL178" s="2"/>
      <c r="AM178" s="2"/>
      <c r="AN178" s="2"/>
      <c r="AO178" s="2"/>
      <c r="AP178" s="2"/>
      <c r="AQ178" s="2"/>
      <c r="AR178" s="2"/>
      <c r="AS178" s="2"/>
    </row>
    <row r="179" spans="1:45" x14ac:dyDescent="0.2">
      <c r="A179" s="2"/>
      <c r="B179" s="2"/>
      <c r="C179" s="2"/>
      <c r="D179" s="2"/>
      <c r="E179" s="2"/>
      <c r="F179" s="2"/>
      <c r="G179" s="2"/>
      <c r="H179" s="2"/>
      <c r="I179" s="2"/>
      <c r="J179" s="2"/>
      <c r="K179" s="2"/>
      <c r="L179" s="2"/>
      <c r="M179" s="2"/>
      <c r="N179" s="2"/>
      <c r="O179" s="2"/>
      <c r="P179" s="2"/>
      <c r="Q179" s="2"/>
      <c r="R179" s="2"/>
      <c r="S179" s="2"/>
      <c r="T179" s="2"/>
      <c r="U179" s="2"/>
      <c r="V179" s="2"/>
      <c r="Y179" s="2"/>
      <c r="Z179" s="2"/>
      <c r="AA179" s="2"/>
      <c r="AB179" s="2"/>
      <c r="AC179" s="2"/>
      <c r="AD179" s="2"/>
      <c r="AE179" s="2"/>
      <c r="AF179" s="2"/>
      <c r="AG179" s="2"/>
      <c r="AH179" s="2"/>
      <c r="AI179" s="2"/>
      <c r="AJ179" s="2"/>
      <c r="AK179" s="2"/>
      <c r="AL179" s="2"/>
      <c r="AM179" s="2"/>
      <c r="AN179" s="2"/>
      <c r="AO179" s="2"/>
      <c r="AP179" s="2"/>
      <c r="AQ179" s="2"/>
      <c r="AR179" s="2"/>
      <c r="AS179" s="2"/>
    </row>
    <row r="180" spans="1:45" x14ac:dyDescent="0.2">
      <c r="A180" s="2"/>
      <c r="B180" s="2"/>
      <c r="C180" s="2"/>
      <c r="D180" s="2"/>
      <c r="E180" s="2"/>
      <c r="F180" s="2"/>
      <c r="G180" s="2"/>
      <c r="H180" s="2"/>
      <c r="I180" s="2"/>
      <c r="J180" s="2"/>
      <c r="K180" s="2"/>
      <c r="L180" s="2"/>
      <c r="M180" s="2"/>
      <c r="N180" s="2"/>
      <c r="O180" s="2"/>
      <c r="P180" s="2"/>
      <c r="Q180" s="2"/>
      <c r="R180" s="2"/>
      <c r="S180" s="2"/>
      <c r="T180" s="2"/>
      <c r="U180" s="2"/>
      <c r="V180" s="2"/>
      <c r="Y180" s="2"/>
      <c r="Z180" s="2"/>
      <c r="AA180" s="2"/>
      <c r="AB180" s="2"/>
      <c r="AC180" s="2"/>
      <c r="AD180" s="2"/>
      <c r="AE180" s="2"/>
      <c r="AF180" s="2"/>
      <c r="AG180" s="2"/>
      <c r="AH180" s="2"/>
      <c r="AI180" s="2"/>
      <c r="AJ180" s="2"/>
      <c r="AK180" s="2"/>
      <c r="AL180" s="2"/>
      <c r="AM180" s="2"/>
      <c r="AN180" s="2"/>
      <c r="AO180" s="2"/>
      <c r="AP180" s="2"/>
      <c r="AQ180" s="2"/>
      <c r="AR180" s="2"/>
      <c r="AS180" s="2"/>
    </row>
    <row r="181" spans="1:45" x14ac:dyDescent="0.2">
      <c r="A181" s="2"/>
      <c r="B181" s="2"/>
      <c r="C181" s="2"/>
      <c r="D181" s="2"/>
      <c r="E181" s="2"/>
      <c r="F181" s="2"/>
      <c r="G181" s="2"/>
      <c r="H181" s="2"/>
      <c r="I181" s="2"/>
      <c r="J181" s="2"/>
      <c r="K181" s="2"/>
      <c r="L181" s="2"/>
      <c r="M181" s="2"/>
      <c r="N181" s="2"/>
      <c r="O181" s="2"/>
      <c r="P181" s="2"/>
      <c r="Q181" s="2"/>
      <c r="R181" s="2"/>
      <c r="S181" s="2"/>
      <c r="T181" s="2"/>
      <c r="U181" s="2"/>
      <c r="V181" s="2"/>
      <c r="Y181" s="2"/>
      <c r="Z181" s="2"/>
      <c r="AA181" s="2"/>
      <c r="AB181" s="2"/>
      <c r="AC181" s="2"/>
      <c r="AD181" s="2"/>
      <c r="AE181" s="2"/>
      <c r="AF181" s="2"/>
      <c r="AG181" s="2"/>
      <c r="AH181" s="2"/>
      <c r="AI181" s="2"/>
      <c r="AJ181" s="2"/>
      <c r="AK181" s="2"/>
      <c r="AL181" s="2"/>
      <c r="AM181" s="2"/>
      <c r="AN181" s="2"/>
      <c r="AO181" s="2"/>
      <c r="AP181" s="2"/>
      <c r="AQ181" s="2"/>
      <c r="AR181" s="2"/>
      <c r="AS181" s="2"/>
    </row>
    <row r="182" spans="1:45" x14ac:dyDescent="0.2">
      <c r="A182" s="2"/>
      <c r="B182" s="2"/>
      <c r="C182" s="2"/>
      <c r="D182" s="2"/>
      <c r="E182" s="2"/>
      <c r="F182" s="2"/>
      <c r="G182" s="2"/>
      <c r="H182" s="2"/>
      <c r="I182" s="2"/>
      <c r="J182" s="2"/>
      <c r="K182" s="2"/>
      <c r="L182" s="2"/>
      <c r="M182" s="2"/>
      <c r="N182" s="2"/>
      <c r="O182" s="2"/>
      <c r="P182" s="2"/>
      <c r="Q182" s="2"/>
      <c r="R182" s="2"/>
      <c r="S182" s="2"/>
      <c r="T182" s="2"/>
      <c r="U182" s="2"/>
      <c r="V182" s="2"/>
      <c r="Y182" s="2"/>
      <c r="Z182" s="2"/>
      <c r="AA182" s="2"/>
      <c r="AB182" s="2"/>
      <c r="AC182" s="2"/>
      <c r="AD182" s="2"/>
      <c r="AE182" s="2"/>
      <c r="AF182" s="2"/>
      <c r="AG182" s="2"/>
      <c r="AH182" s="2"/>
      <c r="AI182" s="2"/>
      <c r="AJ182" s="2"/>
      <c r="AK182" s="2"/>
      <c r="AL182" s="2"/>
      <c r="AM182" s="2"/>
      <c r="AN182" s="2"/>
      <c r="AO182" s="2"/>
      <c r="AP182" s="2"/>
      <c r="AQ182" s="2"/>
      <c r="AR182" s="2"/>
      <c r="AS182" s="2"/>
    </row>
    <row r="183" spans="1:45" x14ac:dyDescent="0.2">
      <c r="A183" s="2"/>
      <c r="B183" s="2"/>
      <c r="C183" s="2"/>
      <c r="D183" s="2"/>
      <c r="E183" s="2"/>
      <c r="F183" s="2"/>
      <c r="G183" s="2"/>
      <c r="H183" s="2"/>
      <c r="I183" s="2"/>
      <c r="J183" s="2"/>
      <c r="K183" s="2"/>
      <c r="L183" s="2"/>
      <c r="M183" s="2"/>
      <c r="N183" s="2"/>
      <c r="O183" s="2"/>
      <c r="P183" s="2"/>
      <c r="Q183" s="2"/>
      <c r="R183" s="2"/>
      <c r="S183" s="2"/>
      <c r="T183" s="2"/>
      <c r="U183" s="2"/>
      <c r="V183" s="2"/>
      <c r="Y183" s="2"/>
      <c r="Z183" s="2"/>
      <c r="AA183" s="2"/>
      <c r="AB183" s="2"/>
      <c r="AC183" s="2"/>
      <c r="AD183" s="2"/>
      <c r="AE183" s="2"/>
      <c r="AF183" s="2"/>
      <c r="AG183" s="2"/>
      <c r="AH183" s="2"/>
      <c r="AI183" s="2"/>
      <c r="AJ183" s="2"/>
      <c r="AK183" s="2"/>
      <c r="AL183" s="2"/>
      <c r="AM183" s="2"/>
      <c r="AN183" s="2"/>
      <c r="AO183" s="2"/>
      <c r="AP183" s="2"/>
      <c r="AQ183" s="2"/>
      <c r="AR183" s="2"/>
      <c r="AS183" s="2"/>
    </row>
    <row r="184" spans="1:45" x14ac:dyDescent="0.2">
      <c r="A184" s="2"/>
      <c r="B184" s="2"/>
      <c r="C184" s="2"/>
      <c r="D184" s="2"/>
      <c r="E184" s="2"/>
      <c r="F184" s="2"/>
      <c r="G184" s="2"/>
      <c r="H184" s="2"/>
      <c r="I184" s="2"/>
      <c r="J184" s="2"/>
      <c r="K184" s="2"/>
      <c r="L184" s="2"/>
      <c r="M184" s="2"/>
      <c r="N184" s="2"/>
      <c r="O184" s="2"/>
      <c r="P184" s="2"/>
      <c r="Q184" s="2"/>
      <c r="R184" s="2"/>
      <c r="S184" s="2"/>
      <c r="T184" s="2"/>
      <c r="U184" s="2"/>
      <c r="V184" s="2"/>
      <c r="Y184" s="2"/>
      <c r="Z184" s="2"/>
      <c r="AA184" s="2"/>
      <c r="AB184" s="2"/>
      <c r="AC184" s="2"/>
      <c r="AD184" s="2"/>
      <c r="AE184" s="2"/>
      <c r="AF184" s="2"/>
      <c r="AG184" s="2"/>
      <c r="AH184" s="2"/>
      <c r="AI184" s="2"/>
      <c r="AJ184" s="2"/>
      <c r="AK184" s="2"/>
      <c r="AL184" s="2"/>
      <c r="AM184" s="2"/>
      <c r="AN184" s="2"/>
      <c r="AO184" s="2"/>
      <c r="AP184" s="2"/>
      <c r="AQ184" s="2"/>
      <c r="AR184" s="2"/>
      <c r="AS184" s="2"/>
    </row>
    <row r="185" spans="1:45" x14ac:dyDescent="0.2">
      <c r="A185" s="2"/>
      <c r="B185" s="2"/>
      <c r="C185" s="2"/>
      <c r="D185" s="2"/>
      <c r="E185" s="2"/>
      <c r="F185" s="2"/>
      <c r="G185" s="2"/>
      <c r="H185" s="2"/>
      <c r="I185" s="2"/>
      <c r="J185" s="2"/>
      <c r="K185" s="2"/>
      <c r="L185" s="2"/>
      <c r="M185" s="2"/>
      <c r="N185" s="2"/>
      <c r="O185" s="2"/>
      <c r="P185" s="2"/>
      <c r="Q185" s="2"/>
      <c r="R185" s="2"/>
      <c r="S185" s="2"/>
      <c r="T185" s="2"/>
      <c r="U185" s="2"/>
      <c r="V185" s="2"/>
      <c r="Y185" s="2"/>
      <c r="Z185" s="2"/>
      <c r="AA185" s="2"/>
      <c r="AB185" s="2"/>
      <c r="AC185" s="2"/>
      <c r="AD185" s="2"/>
      <c r="AE185" s="2"/>
      <c r="AF185" s="2"/>
      <c r="AG185" s="2"/>
      <c r="AH185" s="2"/>
      <c r="AI185" s="2"/>
      <c r="AJ185" s="2"/>
      <c r="AK185" s="2"/>
      <c r="AL185" s="2"/>
      <c r="AM185" s="2"/>
      <c r="AN185" s="2"/>
      <c r="AO185" s="2"/>
      <c r="AP185" s="2"/>
      <c r="AQ185" s="2"/>
      <c r="AR185" s="2"/>
      <c r="AS185" s="2"/>
    </row>
    <row r="186" spans="1:45" x14ac:dyDescent="0.2">
      <c r="A186" s="2"/>
      <c r="B186" s="2"/>
      <c r="C186" s="2"/>
      <c r="D186" s="2"/>
      <c r="E186" s="2"/>
      <c r="F186" s="2"/>
      <c r="G186" s="2"/>
      <c r="H186" s="2"/>
      <c r="I186" s="2"/>
      <c r="J186" s="2"/>
      <c r="K186" s="2"/>
      <c r="L186" s="2"/>
      <c r="M186" s="2"/>
      <c r="N186" s="2"/>
      <c r="O186" s="2"/>
      <c r="P186" s="2"/>
      <c r="Q186" s="2"/>
      <c r="R186" s="2"/>
      <c r="S186" s="2"/>
      <c r="T186" s="2"/>
      <c r="U186" s="2"/>
      <c r="V186" s="2"/>
      <c r="Y186" s="2"/>
      <c r="Z186" s="2"/>
      <c r="AA186" s="2"/>
      <c r="AB186" s="2"/>
      <c r="AC186" s="2"/>
      <c r="AD186" s="2"/>
      <c r="AE186" s="2"/>
      <c r="AF186" s="2"/>
      <c r="AG186" s="2"/>
      <c r="AH186" s="2"/>
      <c r="AI186" s="2"/>
      <c r="AJ186" s="2"/>
      <c r="AK186" s="2"/>
      <c r="AL186" s="2"/>
      <c r="AM186" s="2"/>
      <c r="AN186" s="2"/>
      <c r="AO186" s="2"/>
      <c r="AP186" s="2"/>
      <c r="AQ186" s="2"/>
      <c r="AR186" s="2"/>
      <c r="AS186" s="2"/>
    </row>
    <row r="187" spans="1:45" x14ac:dyDescent="0.2">
      <c r="A187" s="2"/>
      <c r="B187" s="2"/>
      <c r="C187" s="2"/>
      <c r="D187" s="2"/>
      <c r="E187" s="2"/>
      <c r="F187" s="2"/>
      <c r="G187" s="2"/>
      <c r="H187" s="2"/>
      <c r="I187" s="2"/>
      <c r="J187" s="2"/>
      <c r="K187" s="2"/>
      <c r="L187" s="2"/>
      <c r="M187" s="2"/>
      <c r="N187" s="2"/>
      <c r="O187" s="2"/>
      <c r="P187" s="2"/>
      <c r="Q187" s="2"/>
      <c r="R187" s="2"/>
      <c r="S187" s="2"/>
      <c r="T187" s="2"/>
      <c r="U187" s="2"/>
      <c r="V187" s="2"/>
      <c r="Y187" s="2"/>
      <c r="Z187" s="2"/>
      <c r="AA187" s="2"/>
      <c r="AB187" s="2"/>
      <c r="AC187" s="2"/>
      <c r="AD187" s="2"/>
      <c r="AE187" s="2"/>
      <c r="AF187" s="2"/>
      <c r="AG187" s="2"/>
      <c r="AH187" s="2"/>
      <c r="AI187" s="2"/>
      <c r="AJ187" s="2"/>
      <c r="AK187" s="2"/>
      <c r="AL187" s="2"/>
      <c r="AM187" s="2"/>
      <c r="AN187" s="2"/>
      <c r="AO187" s="2"/>
      <c r="AP187" s="2"/>
      <c r="AQ187" s="2"/>
      <c r="AR187" s="2"/>
      <c r="AS187" s="2"/>
    </row>
    <row r="188" spans="1:45" x14ac:dyDescent="0.2">
      <c r="A188" s="2"/>
      <c r="B188" s="2"/>
      <c r="C188" s="2"/>
      <c r="D188" s="2"/>
      <c r="E188" s="2"/>
      <c r="F188" s="2"/>
      <c r="G188" s="2"/>
      <c r="H188" s="2"/>
      <c r="I188" s="2"/>
      <c r="J188" s="2"/>
      <c r="K188" s="2"/>
      <c r="L188" s="2"/>
      <c r="M188" s="2"/>
      <c r="N188" s="2"/>
      <c r="O188" s="2"/>
      <c r="P188" s="2"/>
      <c r="Q188" s="2"/>
      <c r="R188" s="2"/>
      <c r="S188" s="2"/>
      <c r="T188" s="2"/>
      <c r="U188" s="2"/>
      <c r="V188" s="2"/>
      <c r="Y188" s="2"/>
      <c r="Z188" s="2"/>
      <c r="AA188" s="2"/>
      <c r="AB188" s="2"/>
      <c r="AC188" s="2"/>
      <c r="AD188" s="2"/>
      <c r="AE188" s="2"/>
      <c r="AF188" s="2"/>
      <c r="AG188" s="2"/>
      <c r="AH188" s="2"/>
      <c r="AI188" s="2"/>
      <c r="AJ188" s="2"/>
      <c r="AK188" s="2"/>
      <c r="AL188" s="2"/>
      <c r="AM188" s="2"/>
      <c r="AN188" s="2"/>
      <c r="AO188" s="2"/>
      <c r="AP188" s="2"/>
      <c r="AQ188" s="2"/>
      <c r="AR188" s="2"/>
      <c r="AS188" s="2"/>
    </row>
  </sheetData>
  <mergeCells count="36">
    <mergeCell ref="A3:U3"/>
    <mergeCell ref="A4:A7"/>
    <mergeCell ref="B4:B7"/>
    <mergeCell ref="C4:U4"/>
    <mergeCell ref="C5:C7"/>
    <mergeCell ref="D5:F5"/>
    <mergeCell ref="G5:I5"/>
    <mergeCell ref="J5:L5"/>
    <mergeCell ref="M5:O5"/>
    <mergeCell ref="P5:R5"/>
    <mergeCell ref="S5:U5"/>
    <mergeCell ref="D6:D7"/>
    <mergeCell ref="P18:R18"/>
    <mergeCell ref="E6:F6"/>
    <mergeCell ref="D19:D20"/>
    <mergeCell ref="E19:F19"/>
    <mergeCell ref="G19:I19"/>
    <mergeCell ref="J19:L19"/>
    <mergeCell ref="G6:I6"/>
    <mergeCell ref="P19:R19"/>
    <mergeCell ref="S18:U18"/>
    <mergeCell ref="M19:O19"/>
    <mergeCell ref="S19:U19"/>
    <mergeCell ref="J6:L6"/>
    <mergeCell ref="M6:O6"/>
    <mergeCell ref="P6:R6"/>
    <mergeCell ref="S6:U6"/>
    <mergeCell ref="A16:U16"/>
    <mergeCell ref="A17:A20"/>
    <mergeCell ref="B17:B20"/>
    <mergeCell ref="C17:U17"/>
    <mergeCell ref="C18:C20"/>
    <mergeCell ref="D18:F18"/>
    <mergeCell ref="G18:I18"/>
    <mergeCell ref="J18:L18"/>
    <mergeCell ref="M18:O18"/>
  </mergeCells>
  <printOptions horizontalCentered="1"/>
  <pageMargins left="0.19685039370078741" right="0.19685039370078741" top="0.98425196850393704" bottom="0.98425196850393704"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2:BQ228"/>
  <sheetViews>
    <sheetView view="pageBreakPreview" topLeftCell="P97" zoomScale="70" zoomScaleNormal="80" zoomScaleSheetLayoutView="70" workbookViewId="0">
      <selection activeCell="V81" sqref="V81"/>
    </sheetView>
  </sheetViews>
  <sheetFormatPr baseColWidth="10" defaultColWidth="11.42578125" defaultRowHeight="12.75" x14ac:dyDescent="0.2"/>
  <cols>
    <col min="1" max="2" width="22.5703125" style="1" customWidth="1"/>
    <col min="3" max="3" width="17.85546875" style="1" customWidth="1"/>
    <col min="4" max="4" width="29.85546875" style="1" customWidth="1"/>
    <col min="5" max="5" width="33.140625" style="1" customWidth="1"/>
    <col min="6" max="6" width="29.28515625" style="1" customWidth="1"/>
    <col min="7" max="7" width="12.42578125" style="1" customWidth="1"/>
    <col min="8" max="8" width="26.140625" style="1" customWidth="1"/>
    <col min="9" max="9" width="9.42578125" style="1" customWidth="1"/>
    <col min="10" max="10" width="14.140625" style="1" customWidth="1"/>
    <col min="11" max="11" width="13.5703125" style="1" customWidth="1"/>
    <col min="12" max="12" width="15.85546875" style="1" customWidth="1"/>
    <col min="13" max="13" width="31" style="1" customWidth="1"/>
    <col min="14" max="14" width="20.7109375" style="1" customWidth="1"/>
    <col min="15" max="15" width="10.85546875" style="854" bestFit="1" customWidth="1"/>
    <col min="16" max="16" width="26.140625" style="1" bestFit="1" customWidth="1"/>
    <col min="17" max="17" width="10.85546875" style="854" bestFit="1" customWidth="1"/>
    <col min="18" max="18" width="26.7109375" style="1" bestFit="1" customWidth="1"/>
    <col min="19" max="19" width="10.85546875" style="854" bestFit="1" customWidth="1"/>
    <col min="20" max="20" width="26.140625" style="1" bestFit="1" customWidth="1"/>
    <col min="21" max="21" width="10.85546875" style="854" bestFit="1" customWidth="1"/>
    <col min="22" max="22" width="26.7109375" style="1" bestFit="1" customWidth="1"/>
    <col min="23" max="16384" width="11.42578125" style="1"/>
  </cols>
  <sheetData>
    <row r="2" spans="1:69" x14ac:dyDescent="0.2">
      <c r="A2" s="10" t="s">
        <v>484</v>
      </c>
    </row>
    <row r="3" spans="1:69" ht="13.5" thickBot="1" x14ac:dyDescent="0.25">
      <c r="A3" s="1088" t="s">
        <v>72</v>
      </c>
      <c r="B3" s="1088"/>
      <c r="C3" s="1088"/>
      <c r="D3" s="1088"/>
      <c r="E3" s="1088"/>
      <c r="F3" s="1088"/>
      <c r="G3" s="1088"/>
      <c r="H3" s="1088"/>
      <c r="I3" s="1088"/>
      <c r="J3" s="1088"/>
      <c r="K3" s="1088"/>
      <c r="L3" s="1088"/>
      <c r="M3" s="1088"/>
      <c r="N3" s="1088"/>
      <c r="O3" s="1088"/>
      <c r="P3" s="1088"/>
      <c r="Q3" s="1088"/>
      <c r="R3" s="1088"/>
      <c r="S3" s="1088"/>
      <c r="T3" s="1088"/>
      <c r="U3" s="1088"/>
      <c r="V3" s="81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23.45" customHeight="1" thickBot="1" x14ac:dyDescent="0.25">
      <c r="A4" s="1047" t="s">
        <v>39</v>
      </c>
      <c r="B4" s="1048"/>
      <c r="C4" s="1048"/>
      <c r="D4" s="1048"/>
      <c r="E4" s="1048"/>
      <c r="F4" s="1048"/>
      <c r="G4" s="1049"/>
      <c r="H4" s="1053" t="s">
        <v>40</v>
      </c>
      <c r="I4" s="1053"/>
      <c r="J4" s="1053"/>
      <c r="K4" s="1053"/>
      <c r="L4" s="1073" t="s">
        <v>41</v>
      </c>
      <c r="M4" s="1042"/>
      <c r="N4" s="1040" t="s">
        <v>73</v>
      </c>
      <c r="O4" s="1094">
        <v>2024</v>
      </c>
      <c r="P4" s="1095"/>
      <c r="Q4" s="1095"/>
      <c r="R4" s="1095"/>
      <c r="S4" s="1095"/>
      <c r="T4" s="1095"/>
      <c r="U4" s="1065"/>
      <c r="V4" s="1066"/>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1:69" ht="19.7" customHeight="1" thickBot="1" x14ac:dyDescent="0.25">
      <c r="A5" s="1050"/>
      <c r="B5" s="1051"/>
      <c r="C5" s="1051"/>
      <c r="D5" s="1051"/>
      <c r="E5" s="1051"/>
      <c r="F5" s="1051"/>
      <c r="G5" s="1052"/>
      <c r="H5" s="1067" t="s">
        <v>44</v>
      </c>
      <c r="I5" s="1070" t="s">
        <v>45</v>
      </c>
      <c r="J5" s="1071"/>
      <c r="K5" s="1072"/>
      <c r="L5" s="1089"/>
      <c r="M5" s="1090"/>
      <c r="N5" s="1092"/>
      <c r="O5" s="1096" t="s">
        <v>74</v>
      </c>
      <c r="P5" s="1097"/>
      <c r="Q5" s="1096" t="s">
        <v>75</v>
      </c>
      <c r="R5" s="1097"/>
      <c r="S5" s="1064" t="s">
        <v>76</v>
      </c>
      <c r="T5" s="1066"/>
      <c r="U5" s="1098" t="s">
        <v>77</v>
      </c>
      <c r="V5" s="1099"/>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35.65" customHeight="1" thickBot="1" x14ac:dyDescent="0.25">
      <c r="A6" s="1074" t="s">
        <v>31</v>
      </c>
      <c r="B6" s="1075" t="s">
        <v>32</v>
      </c>
      <c r="C6" s="1070" t="s">
        <v>46</v>
      </c>
      <c r="D6" s="1071"/>
      <c r="E6" s="1071"/>
      <c r="F6" s="1071"/>
      <c r="G6" s="1072"/>
      <c r="H6" s="1068"/>
      <c r="I6" s="1045" t="s">
        <v>34</v>
      </c>
      <c r="J6" s="1045" t="s">
        <v>35</v>
      </c>
      <c r="K6" s="1045" t="s">
        <v>36</v>
      </c>
      <c r="L6" s="1089"/>
      <c r="M6" s="1090"/>
      <c r="N6" s="1092"/>
      <c r="O6" s="1100" t="s">
        <v>47</v>
      </c>
      <c r="P6" s="1040" t="s">
        <v>48</v>
      </c>
      <c r="Q6" s="1102" t="s">
        <v>47</v>
      </c>
      <c r="R6" s="1040" t="s">
        <v>48</v>
      </c>
      <c r="S6" s="1102" t="s">
        <v>47</v>
      </c>
      <c r="T6" s="1040" t="s">
        <v>48</v>
      </c>
      <c r="U6" s="1086" t="s">
        <v>47</v>
      </c>
      <c r="V6" s="1040" t="s">
        <v>48</v>
      </c>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40.35" customHeight="1" thickBot="1" x14ac:dyDescent="0.25">
      <c r="A7" s="1074"/>
      <c r="B7" s="1075"/>
      <c r="C7" s="815" t="s">
        <v>37</v>
      </c>
      <c r="D7" s="816" t="s">
        <v>49</v>
      </c>
      <c r="E7" s="815" t="s">
        <v>50</v>
      </c>
      <c r="F7" s="815" t="s">
        <v>0</v>
      </c>
      <c r="G7" s="815" t="s">
        <v>33</v>
      </c>
      <c r="H7" s="1069"/>
      <c r="I7" s="1046"/>
      <c r="J7" s="1046"/>
      <c r="K7" s="1046"/>
      <c r="L7" s="1091"/>
      <c r="M7" s="1043"/>
      <c r="N7" s="1093"/>
      <c r="O7" s="1101"/>
      <c r="P7" s="1041"/>
      <c r="Q7" s="1087"/>
      <c r="R7" s="1041"/>
      <c r="S7" s="1087"/>
      <c r="T7" s="1041"/>
      <c r="U7" s="1087"/>
      <c r="V7" s="1041"/>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row>
    <row r="8" spans="1:69" x14ac:dyDescent="0.2">
      <c r="A8" s="1007" t="s">
        <v>2800</v>
      </c>
      <c r="B8" s="1007" t="s">
        <v>2800</v>
      </c>
      <c r="C8" s="1007" t="s">
        <v>2801</v>
      </c>
      <c r="D8" s="1007" t="s">
        <v>2802</v>
      </c>
      <c r="E8" s="1007" t="s">
        <v>2803</v>
      </c>
      <c r="F8" s="1007" t="s">
        <v>2800</v>
      </c>
      <c r="G8" s="1007" t="s">
        <v>2800</v>
      </c>
      <c r="H8" s="1007" t="s">
        <v>2800</v>
      </c>
      <c r="I8" s="1007"/>
      <c r="J8" s="1007"/>
      <c r="K8" s="1007"/>
      <c r="L8" s="858" t="s">
        <v>51</v>
      </c>
      <c r="M8" s="859"/>
      <c r="N8" s="860"/>
      <c r="O8" s="861"/>
      <c r="P8" s="862">
        <v>375808</v>
      </c>
      <c r="Q8" s="861"/>
      <c r="R8" s="862">
        <v>215808</v>
      </c>
      <c r="S8" s="861"/>
      <c r="T8" s="862">
        <v>200000</v>
      </c>
      <c r="U8" s="861"/>
      <c r="V8" s="862">
        <v>791616</v>
      </c>
      <c r="W8" s="1044"/>
      <c r="X8" s="1044"/>
      <c r="Y8" s="1044"/>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row>
    <row r="9" spans="1:69" ht="25.5" x14ac:dyDescent="0.2">
      <c r="A9" s="1007"/>
      <c r="B9" s="1007"/>
      <c r="C9" s="1007"/>
      <c r="D9" s="1007"/>
      <c r="E9" s="1007"/>
      <c r="F9" s="1007"/>
      <c r="G9" s="1007"/>
      <c r="H9" s="1007"/>
      <c r="I9" s="1007"/>
      <c r="J9" s="1007"/>
      <c r="K9" s="1007"/>
      <c r="L9" s="863" t="s">
        <v>2804</v>
      </c>
      <c r="M9" s="864" t="s">
        <v>2804</v>
      </c>
      <c r="N9" s="950" t="s">
        <v>2945</v>
      </c>
      <c r="O9" s="866"/>
      <c r="P9" s="867">
        <v>375808</v>
      </c>
      <c r="Q9" s="866"/>
      <c r="R9" s="867">
        <v>215808</v>
      </c>
      <c r="S9" s="866">
        <v>1</v>
      </c>
      <c r="T9" s="867">
        <v>200000</v>
      </c>
      <c r="U9" s="866">
        <v>1</v>
      </c>
      <c r="V9" s="867">
        <v>791616</v>
      </c>
      <c r="W9" s="1044"/>
      <c r="X9" s="1044"/>
      <c r="Y9" s="1044"/>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row>
    <row r="10" spans="1:69" ht="18.75" customHeight="1" x14ac:dyDescent="0.2">
      <c r="A10" s="1007"/>
      <c r="B10" s="1007"/>
      <c r="C10" s="1007"/>
      <c r="D10" s="1007"/>
      <c r="E10" s="1007"/>
      <c r="F10" s="1007"/>
      <c r="G10" s="1007"/>
      <c r="H10" s="1007"/>
      <c r="I10" s="1007"/>
      <c r="J10" s="1007"/>
      <c r="K10" s="1007"/>
      <c r="L10" s="868" t="s">
        <v>52</v>
      </c>
      <c r="M10" s="869"/>
      <c r="N10" s="860"/>
      <c r="O10" s="861"/>
      <c r="P10" s="870">
        <v>2462136</v>
      </c>
      <c r="Q10" s="861"/>
      <c r="R10" s="870">
        <v>3933186</v>
      </c>
      <c r="S10" s="861"/>
      <c r="T10" s="870">
        <v>2410986</v>
      </c>
      <c r="U10" s="861"/>
      <c r="V10" s="870">
        <v>8806308</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row>
    <row r="11" spans="1:69" ht="25.5" x14ac:dyDescent="0.2">
      <c r="A11" s="1007"/>
      <c r="B11" s="1007"/>
      <c r="C11" s="1007"/>
      <c r="D11" s="1007"/>
      <c r="E11" s="1007"/>
      <c r="F11" s="1007"/>
      <c r="G11" s="1007"/>
      <c r="H11" s="1007"/>
      <c r="I11" s="1007"/>
      <c r="J11" s="1007"/>
      <c r="K11" s="1007"/>
      <c r="L11" s="863" t="s">
        <v>2805</v>
      </c>
      <c r="M11" s="864" t="s">
        <v>2805</v>
      </c>
      <c r="N11" s="950"/>
      <c r="O11" s="871"/>
      <c r="P11" s="867">
        <v>2462136</v>
      </c>
      <c r="Q11" s="871"/>
      <c r="R11" s="867">
        <v>3933186</v>
      </c>
      <c r="S11" s="871">
        <v>1</v>
      </c>
      <c r="T11" s="867">
        <v>2410986</v>
      </c>
      <c r="U11" s="871">
        <v>1</v>
      </c>
      <c r="V11" s="867">
        <v>8806308</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row>
    <row r="12" spans="1:69" ht="18.75" customHeight="1" x14ac:dyDescent="0.2">
      <c r="A12" s="1007"/>
      <c r="B12" s="1007"/>
      <c r="C12" s="1007"/>
      <c r="D12" s="1007"/>
      <c r="E12" s="1007"/>
      <c r="F12" s="1007"/>
      <c r="G12" s="1007"/>
      <c r="H12" s="1007"/>
      <c r="I12" s="1007"/>
      <c r="J12" s="1007"/>
      <c r="K12" s="1007"/>
      <c r="L12" s="868" t="s">
        <v>53</v>
      </c>
      <c r="M12" s="869"/>
      <c r="N12" s="860"/>
      <c r="O12" s="861"/>
      <c r="P12" s="870">
        <v>100010</v>
      </c>
      <c r="Q12" s="861"/>
      <c r="R12" s="870">
        <v>20000</v>
      </c>
      <c r="S12" s="861"/>
      <c r="T12" s="870">
        <v>15000</v>
      </c>
      <c r="U12" s="861"/>
      <c r="V12" s="870">
        <v>135010</v>
      </c>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row>
    <row r="13" spans="1:69" ht="25.5" x14ac:dyDescent="0.2">
      <c r="A13" s="1007"/>
      <c r="B13" s="1007"/>
      <c r="C13" s="1007"/>
      <c r="D13" s="1007"/>
      <c r="E13" s="1007"/>
      <c r="F13" s="1007"/>
      <c r="G13" s="1007"/>
      <c r="H13" s="1007"/>
      <c r="I13" s="1007"/>
      <c r="J13" s="1007"/>
      <c r="K13" s="1007"/>
      <c r="L13" s="863" t="s">
        <v>596</v>
      </c>
      <c r="M13" s="872" t="s">
        <v>596</v>
      </c>
      <c r="N13" s="950"/>
      <c r="O13" s="873"/>
      <c r="P13" s="874">
        <v>100010</v>
      </c>
      <c r="Q13" s="873"/>
      <c r="R13" s="874">
        <v>20000</v>
      </c>
      <c r="S13" s="873">
        <v>1</v>
      </c>
      <c r="T13" s="874">
        <v>15000</v>
      </c>
      <c r="U13" s="873">
        <v>1</v>
      </c>
      <c r="V13" s="874">
        <v>135010</v>
      </c>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8.75" customHeight="1" x14ac:dyDescent="0.2">
      <c r="A14" s="1007"/>
      <c r="B14" s="1007"/>
      <c r="C14" s="1007"/>
      <c r="D14" s="1007"/>
      <c r="E14" s="1007"/>
      <c r="F14" s="1007"/>
      <c r="G14" s="1007"/>
      <c r="H14" s="1007"/>
      <c r="I14" s="1007"/>
      <c r="J14" s="1007"/>
      <c r="K14" s="1007"/>
      <c r="L14" s="868" t="s">
        <v>54</v>
      </c>
      <c r="M14" s="869"/>
      <c r="N14" s="860"/>
      <c r="O14" s="861"/>
      <c r="P14" s="870">
        <v>42684</v>
      </c>
      <c r="Q14" s="861"/>
      <c r="R14" s="870">
        <v>142021.35999999999</v>
      </c>
      <c r="S14" s="861"/>
      <c r="T14" s="870">
        <v>28350</v>
      </c>
      <c r="U14" s="861"/>
      <c r="V14" s="870">
        <v>213055.35999999999</v>
      </c>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x14ac:dyDescent="0.2">
      <c r="A15" s="1007"/>
      <c r="B15" s="1007"/>
      <c r="C15" s="1007"/>
      <c r="D15" s="1007"/>
      <c r="E15" s="1007"/>
      <c r="F15" s="1007"/>
      <c r="G15" s="1007"/>
      <c r="H15" s="1007"/>
      <c r="I15" s="1007"/>
      <c r="J15" s="1007"/>
      <c r="K15" s="1007"/>
      <c r="L15" s="863" t="s">
        <v>2806</v>
      </c>
      <c r="M15" s="864" t="s">
        <v>2806</v>
      </c>
      <c r="N15" s="950"/>
      <c r="O15" s="871"/>
      <c r="P15" s="875">
        <v>42684</v>
      </c>
      <c r="Q15" s="871"/>
      <c r="R15" s="875">
        <v>142021.35999999999</v>
      </c>
      <c r="S15" s="871">
        <v>1</v>
      </c>
      <c r="T15" s="875">
        <v>28350</v>
      </c>
      <c r="U15" s="871">
        <v>1</v>
      </c>
      <c r="V15" s="875">
        <v>213055.35999999999</v>
      </c>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69" ht="18.75" customHeight="1" x14ac:dyDescent="0.2">
      <c r="A16" s="1007"/>
      <c r="B16" s="1007"/>
      <c r="C16" s="1007"/>
      <c r="D16" s="1007"/>
      <c r="E16" s="1007"/>
      <c r="F16" s="1007"/>
      <c r="G16" s="1007"/>
      <c r="H16" s="1007"/>
      <c r="I16" s="1007"/>
      <c r="J16" s="1007"/>
      <c r="K16" s="1007"/>
      <c r="L16" s="868" t="s">
        <v>55</v>
      </c>
      <c r="M16" s="869"/>
      <c r="N16" s="860"/>
      <c r="O16" s="861"/>
      <c r="P16" s="870">
        <v>350000</v>
      </c>
      <c r="Q16" s="861"/>
      <c r="R16" s="870">
        <v>334771</v>
      </c>
      <c r="S16" s="861"/>
      <c r="T16" s="870">
        <v>300000</v>
      </c>
      <c r="U16" s="861"/>
      <c r="V16" s="870">
        <v>984771</v>
      </c>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69" ht="38.25" x14ac:dyDescent="0.2">
      <c r="A17" s="1007"/>
      <c r="B17" s="1007"/>
      <c r="C17" s="1007"/>
      <c r="D17" s="1007"/>
      <c r="E17" s="1007"/>
      <c r="F17" s="1007"/>
      <c r="G17" s="1007"/>
      <c r="H17" s="1007"/>
      <c r="I17" s="1007"/>
      <c r="J17" s="1007"/>
      <c r="K17" s="1007"/>
      <c r="L17" s="863" t="s">
        <v>2807</v>
      </c>
      <c r="M17" s="864" t="s">
        <v>2807</v>
      </c>
      <c r="N17" s="950"/>
      <c r="O17" s="871"/>
      <c r="P17" s="875">
        <v>350000</v>
      </c>
      <c r="Q17" s="871"/>
      <c r="R17" s="875">
        <v>334771</v>
      </c>
      <c r="S17" s="871">
        <v>1</v>
      </c>
      <c r="T17" s="875">
        <v>300000</v>
      </c>
      <c r="U17" s="871">
        <v>1</v>
      </c>
      <c r="V17" s="875">
        <v>984771</v>
      </c>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69" ht="18.75" customHeight="1" x14ac:dyDescent="0.2">
      <c r="A18" s="1007"/>
      <c r="B18" s="1007"/>
      <c r="C18" s="1007"/>
      <c r="D18" s="1007"/>
      <c r="E18" s="1007"/>
      <c r="F18" s="1007"/>
      <c r="G18" s="1007"/>
      <c r="H18" s="1007"/>
      <c r="I18" s="1007"/>
      <c r="J18" s="1007"/>
      <c r="K18" s="1007"/>
      <c r="L18" s="868" t="s">
        <v>56</v>
      </c>
      <c r="M18" s="869"/>
      <c r="N18" s="860"/>
      <c r="O18" s="861"/>
      <c r="P18" s="870">
        <v>948000</v>
      </c>
      <c r="Q18" s="861"/>
      <c r="R18" s="870">
        <v>200000</v>
      </c>
      <c r="S18" s="861"/>
      <c r="T18" s="870">
        <v>30805</v>
      </c>
      <c r="U18" s="861"/>
      <c r="V18" s="870">
        <v>1178805</v>
      </c>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38.25" x14ac:dyDescent="0.2">
      <c r="A19" s="1007"/>
      <c r="B19" s="1007"/>
      <c r="C19" s="1007"/>
      <c r="D19" s="1007"/>
      <c r="E19" s="1007"/>
      <c r="F19" s="1007"/>
      <c r="G19" s="1007"/>
      <c r="H19" s="1007"/>
      <c r="I19" s="1007"/>
      <c r="J19" s="1007"/>
      <c r="K19" s="1007"/>
      <c r="L19" s="863" t="s">
        <v>2809</v>
      </c>
      <c r="M19" s="864" t="s">
        <v>2809</v>
      </c>
      <c r="N19" s="950"/>
      <c r="O19" s="871"/>
      <c r="P19" s="875">
        <v>948000</v>
      </c>
      <c r="Q19" s="871"/>
      <c r="R19" s="875">
        <v>200000</v>
      </c>
      <c r="S19" s="871">
        <v>1</v>
      </c>
      <c r="T19" s="875">
        <v>30805</v>
      </c>
      <c r="U19" s="871">
        <v>1</v>
      </c>
      <c r="V19" s="875">
        <v>1178805</v>
      </c>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18.75" customHeight="1" x14ac:dyDescent="0.2">
      <c r="A20" s="1007" t="s">
        <v>2800</v>
      </c>
      <c r="B20" s="1007" t="s">
        <v>2800</v>
      </c>
      <c r="C20" s="1007" t="s">
        <v>2801</v>
      </c>
      <c r="D20" s="1007" t="s">
        <v>2802</v>
      </c>
      <c r="E20" s="1007" t="s">
        <v>2803</v>
      </c>
      <c r="F20" s="1007" t="s">
        <v>2811</v>
      </c>
      <c r="G20" s="1007" t="s">
        <v>2800</v>
      </c>
      <c r="H20" s="1007" t="s">
        <v>2800</v>
      </c>
      <c r="I20" s="1007"/>
      <c r="J20" s="1007"/>
      <c r="K20" s="1007"/>
      <c r="L20" s="876" t="s">
        <v>2810</v>
      </c>
      <c r="M20" s="869"/>
      <c r="N20" s="860"/>
      <c r="O20" s="861"/>
      <c r="P20" s="870">
        <v>362500</v>
      </c>
      <c r="Q20" s="861"/>
      <c r="R20" s="870">
        <v>309200</v>
      </c>
      <c r="S20" s="861">
        <v>1</v>
      </c>
      <c r="T20" s="870">
        <v>134320</v>
      </c>
      <c r="U20" s="861">
        <v>1</v>
      </c>
      <c r="V20" s="870">
        <v>806020</v>
      </c>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142.9" customHeight="1" x14ac:dyDescent="0.2">
      <c r="A21" s="1007"/>
      <c r="B21" s="1007"/>
      <c r="C21" s="1007"/>
      <c r="D21" s="1007"/>
      <c r="E21" s="1007"/>
      <c r="F21" s="1007"/>
      <c r="G21" s="1007"/>
      <c r="H21" s="1007"/>
      <c r="I21" s="1007"/>
      <c r="J21" s="1007"/>
      <c r="K21" s="1007"/>
      <c r="L21" s="877" t="s">
        <v>2812</v>
      </c>
      <c r="M21" s="864" t="s">
        <v>2812</v>
      </c>
      <c r="N21" s="950"/>
      <c r="O21" s="871"/>
      <c r="P21" s="875">
        <v>362500</v>
      </c>
      <c r="Q21" s="878"/>
      <c r="R21" s="875">
        <v>309200</v>
      </c>
      <c r="S21" s="871">
        <v>1</v>
      </c>
      <c r="T21" s="875">
        <v>134320</v>
      </c>
      <c r="U21" s="871">
        <v>1</v>
      </c>
      <c r="V21" s="875">
        <v>806020</v>
      </c>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1:69" ht="18.75" customHeight="1" x14ac:dyDescent="0.2">
      <c r="A22" s="1004" t="s">
        <v>2800</v>
      </c>
      <c r="B22" s="1004" t="s">
        <v>2800</v>
      </c>
      <c r="C22" s="1004" t="s">
        <v>2800</v>
      </c>
      <c r="D22" s="1004" t="s">
        <v>2800</v>
      </c>
      <c r="E22" s="1004" t="s">
        <v>2800</v>
      </c>
      <c r="F22" s="1004" t="s">
        <v>2800</v>
      </c>
      <c r="G22" s="1004" t="s">
        <v>2800</v>
      </c>
      <c r="H22" s="1004" t="s">
        <v>2800</v>
      </c>
      <c r="I22" s="1004"/>
      <c r="J22" s="1004"/>
      <c r="K22" s="1004"/>
      <c r="L22" s="868" t="s">
        <v>2813</v>
      </c>
      <c r="M22" s="869"/>
      <c r="N22" s="860"/>
      <c r="O22" s="861"/>
      <c r="P22" s="870">
        <v>816666.66700000002</v>
      </c>
      <c r="Q22" s="861"/>
      <c r="R22" s="870">
        <v>816666.66700000002</v>
      </c>
      <c r="S22" s="861"/>
      <c r="T22" s="870">
        <v>816666.66700000002</v>
      </c>
      <c r="U22" s="861"/>
      <c r="V22" s="870">
        <v>2450000</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69" ht="25.5" x14ac:dyDescent="0.2">
      <c r="A23" s="1005"/>
      <c r="B23" s="1005"/>
      <c r="C23" s="1005"/>
      <c r="D23" s="1005"/>
      <c r="E23" s="1005"/>
      <c r="F23" s="1005"/>
      <c r="G23" s="1005"/>
      <c r="H23" s="1005"/>
      <c r="I23" s="1005"/>
      <c r="J23" s="1005"/>
      <c r="K23" s="1005"/>
      <c r="L23" s="863" t="s">
        <v>2814</v>
      </c>
      <c r="M23" s="864" t="s">
        <v>2814</v>
      </c>
      <c r="N23" s="865"/>
      <c r="O23" s="871"/>
      <c r="P23" s="875">
        <v>816666.66700000002</v>
      </c>
      <c r="Q23" s="871"/>
      <c r="R23" s="875">
        <v>816666.66700000002</v>
      </c>
      <c r="S23" s="871">
        <v>1</v>
      </c>
      <c r="T23" s="875">
        <v>816666.66700000002</v>
      </c>
      <c r="U23" s="871">
        <v>1</v>
      </c>
      <c r="V23" s="875">
        <v>2450000</v>
      </c>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1:69" x14ac:dyDescent="0.2">
      <c r="A24" s="1005"/>
      <c r="B24" s="1005"/>
      <c r="C24" s="1005"/>
      <c r="D24" s="1005"/>
      <c r="E24" s="1005"/>
      <c r="F24" s="1005"/>
      <c r="G24" s="1005"/>
      <c r="H24" s="1005"/>
      <c r="I24" s="1005"/>
      <c r="J24" s="1005"/>
      <c r="K24" s="1005"/>
      <c r="L24" s="868" t="s">
        <v>2815</v>
      </c>
      <c r="M24" s="869"/>
      <c r="N24" s="860"/>
      <c r="O24" s="861"/>
      <c r="P24" s="870">
        <v>189900</v>
      </c>
      <c r="Q24" s="861"/>
      <c r="R24" s="870">
        <v>204000</v>
      </c>
      <c r="S24" s="861">
        <v>1</v>
      </c>
      <c r="T24" s="870">
        <v>171875</v>
      </c>
      <c r="U24" s="861">
        <v>1</v>
      </c>
      <c r="V24" s="870">
        <v>565775</v>
      </c>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1:69" ht="32.25" customHeight="1" x14ac:dyDescent="0.2">
      <c r="A25" s="1005"/>
      <c r="B25" s="1005"/>
      <c r="C25" s="1005"/>
      <c r="D25" s="1005"/>
      <c r="E25" s="1005"/>
      <c r="F25" s="1005"/>
      <c r="G25" s="1005"/>
      <c r="H25" s="1005"/>
      <c r="I25" s="1005"/>
      <c r="J25" s="1005"/>
      <c r="K25" s="1005"/>
      <c r="L25" s="879" t="s">
        <v>2816</v>
      </c>
      <c r="M25" s="864" t="s">
        <v>2816</v>
      </c>
      <c r="N25" s="865"/>
      <c r="O25" s="871"/>
      <c r="P25" s="875">
        <v>189900</v>
      </c>
      <c r="Q25" s="871"/>
      <c r="R25" s="875">
        <v>204000</v>
      </c>
      <c r="S25" s="871">
        <v>1</v>
      </c>
      <c r="T25" s="875">
        <v>171875</v>
      </c>
      <c r="U25" s="871">
        <v>1</v>
      </c>
      <c r="V25" s="875">
        <v>565775</v>
      </c>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x14ac:dyDescent="0.2">
      <c r="A26" s="1005"/>
      <c r="B26" s="1005"/>
      <c r="C26" s="1005"/>
      <c r="D26" s="1005"/>
      <c r="E26" s="1005"/>
      <c r="F26" s="1005"/>
      <c r="G26" s="1005"/>
      <c r="H26" s="1005"/>
      <c r="I26" s="1005"/>
      <c r="J26" s="1005"/>
      <c r="K26" s="1005"/>
      <c r="L26" s="868" t="s">
        <v>2817</v>
      </c>
      <c r="M26" s="869"/>
      <c r="N26" s="860"/>
      <c r="O26" s="861"/>
      <c r="P26" s="870">
        <v>1509618.3333333335</v>
      </c>
      <c r="Q26" s="861"/>
      <c r="R26" s="870">
        <v>1259618.3333333335</v>
      </c>
      <c r="S26" s="861"/>
      <c r="T26" s="870">
        <v>1259618.3333333335</v>
      </c>
      <c r="U26" s="861"/>
      <c r="V26" s="870">
        <v>4028855</v>
      </c>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ht="32.25" customHeight="1" x14ac:dyDescent="0.2">
      <c r="A27" s="1005"/>
      <c r="B27" s="1005"/>
      <c r="C27" s="1005"/>
      <c r="D27" s="1005"/>
      <c r="E27" s="1005"/>
      <c r="F27" s="1005"/>
      <c r="G27" s="1005"/>
      <c r="H27" s="1005"/>
      <c r="I27" s="1005"/>
      <c r="J27" s="1005"/>
      <c r="K27" s="1005"/>
      <c r="L27" s="1081" t="s">
        <v>2818</v>
      </c>
      <c r="M27" s="864" t="s">
        <v>598</v>
      </c>
      <c r="N27" s="865"/>
      <c r="O27" s="871"/>
      <c r="P27" s="875">
        <v>342452.66666666669</v>
      </c>
      <c r="Q27" s="871"/>
      <c r="R27" s="875">
        <v>92452.666666666672</v>
      </c>
      <c r="S27" s="871">
        <v>1</v>
      </c>
      <c r="T27" s="875">
        <v>92452.666666666672</v>
      </c>
      <c r="U27" s="871">
        <v>1</v>
      </c>
      <c r="V27" s="875">
        <v>527358</v>
      </c>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1:69" ht="32.25" customHeight="1" x14ac:dyDescent="0.2">
      <c r="A28" s="1005"/>
      <c r="B28" s="1005"/>
      <c r="C28" s="1005"/>
      <c r="D28" s="1005"/>
      <c r="E28" s="1005"/>
      <c r="F28" s="1005"/>
      <c r="G28" s="1005"/>
      <c r="H28" s="1005"/>
      <c r="I28" s="1005"/>
      <c r="J28" s="1005"/>
      <c r="K28" s="1005"/>
      <c r="L28" s="1082"/>
      <c r="M28" s="864" t="s">
        <v>2819</v>
      </c>
      <c r="N28" s="865"/>
      <c r="O28" s="871"/>
      <c r="P28" s="880">
        <v>59486.666666666664</v>
      </c>
      <c r="Q28" s="871"/>
      <c r="R28" s="880">
        <v>59486.666666666664</v>
      </c>
      <c r="S28" s="871">
        <v>1</v>
      </c>
      <c r="T28" s="880">
        <v>59486.666666666664</v>
      </c>
      <c r="U28" s="871">
        <v>1</v>
      </c>
      <c r="V28" s="880">
        <v>178460</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1:69" ht="32.25" customHeight="1" x14ac:dyDescent="0.2">
      <c r="A29" s="1005"/>
      <c r="B29" s="1005"/>
      <c r="C29" s="1005"/>
      <c r="D29" s="1005"/>
      <c r="E29" s="1005"/>
      <c r="F29" s="1005"/>
      <c r="G29" s="1005"/>
      <c r="H29" s="1005"/>
      <c r="I29" s="1005"/>
      <c r="J29" s="1005"/>
      <c r="K29" s="1005"/>
      <c r="L29" s="1082"/>
      <c r="M29" s="864" t="s">
        <v>2820</v>
      </c>
      <c r="N29" s="865"/>
      <c r="O29" s="871"/>
      <c r="P29" s="880">
        <v>51372</v>
      </c>
      <c r="Q29" s="871"/>
      <c r="R29" s="880">
        <v>51372</v>
      </c>
      <c r="S29" s="871">
        <v>1</v>
      </c>
      <c r="T29" s="880">
        <v>51372</v>
      </c>
      <c r="U29" s="871">
        <v>1</v>
      </c>
      <c r="V29" s="880">
        <v>154116</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32.25" customHeight="1" x14ac:dyDescent="0.2">
      <c r="A30" s="1005"/>
      <c r="B30" s="1005"/>
      <c r="C30" s="1005"/>
      <c r="D30" s="1005"/>
      <c r="E30" s="1005"/>
      <c r="F30" s="1005"/>
      <c r="G30" s="1005"/>
      <c r="H30" s="1005"/>
      <c r="I30" s="1005"/>
      <c r="J30" s="1005"/>
      <c r="K30" s="1005"/>
      <c r="L30" s="1082"/>
      <c r="M30" s="864" t="s">
        <v>2821</v>
      </c>
      <c r="N30" s="865"/>
      <c r="O30" s="871"/>
      <c r="P30" s="880">
        <v>61098.333333333336</v>
      </c>
      <c r="Q30" s="871"/>
      <c r="R30" s="880">
        <v>61098.333333333336</v>
      </c>
      <c r="S30" s="871">
        <v>1</v>
      </c>
      <c r="T30" s="880">
        <v>61098.333333333336</v>
      </c>
      <c r="U30" s="871">
        <v>1</v>
      </c>
      <c r="V30" s="880">
        <v>183295</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32.25" customHeight="1" x14ac:dyDescent="0.2">
      <c r="A31" s="1005"/>
      <c r="B31" s="1005"/>
      <c r="C31" s="1005"/>
      <c r="D31" s="1005"/>
      <c r="E31" s="1005"/>
      <c r="F31" s="1005"/>
      <c r="G31" s="1005"/>
      <c r="H31" s="1005"/>
      <c r="I31" s="1005"/>
      <c r="J31" s="1005"/>
      <c r="K31" s="1005"/>
      <c r="L31" s="1082"/>
      <c r="M31" s="864" t="s">
        <v>2822</v>
      </c>
      <c r="N31" s="865"/>
      <c r="O31" s="871"/>
      <c r="P31" s="880">
        <v>42585</v>
      </c>
      <c r="Q31" s="871"/>
      <c r="R31" s="880">
        <v>42585</v>
      </c>
      <c r="S31" s="871">
        <v>1</v>
      </c>
      <c r="T31" s="880">
        <v>42585</v>
      </c>
      <c r="U31" s="871">
        <v>1</v>
      </c>
      <c r="V31" s="880">
        <v>127755</v>
      </c>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1:69" ht="32.25" customHeight="1" x14ac:dyDescent="0.2">
      <c r="A32" s="1005"/>
      <c r="B32" s="1005"/>
      <c r="C32" s="1005"/>
      <c r="D32" s="1005"/>
      <c r="E32" s="1005"/>
      <c r="F32" s="1005"/>
      <c r="G32" s="1005"/>
      <c r="H32" s="1005"/>
      <c r="I32" s="1005"/>
      <c r="J32" s="1005"/>
      <c r="K32" s="1005"/>
      <c r="L32" s="1082"/>
      <c r="M32" s="864" t="s">
        <v>2823</v>
      </c>
      <c r="N32" s="865"/>
      <c r="O32" s="871"/>
      <c r="P32" s="880">
        <v>45261</v>
      </c>
      <c r="Q32" s="871"/>
      <c r="R32" s="880">
        <v>45261</v>
      </c>
      <c r="S32" s="871">
        <v>1</v>
      </c>
      <c r="T32" s="880">
        <v>45261</v>
      </c>
      <c r="U32" s="871">
        <v>1</v>
      </c>
      <c r="V32" s="880">
        <v>135783</v>
      </c>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69" ht="32.25" customHeight="1" x14ac:dyDescent="0.2">
      <c r="A33" s="1005"/>
      <c r="B33" s="1005"/>
      <c r="C33" s="1005"/>
      <c r="D33" s="1005"/>
      <c r="E33" s="1005"/>
      <c r="F33" s="1005"/>
      <c r="G33" s="1005"/>
      <c r="H33" s="1005"/>
      <c r="I33" s="1005"/>
      <c r="J33" s="1005"/>
      <c r="K33" s="1005"/>
      <c r="L33" s="1082"/>
      <c r="M33" s="864" t="s">
        <v>2824</v>
      </c>
      <c r="N33" s="865"/>
      <c r="O33" s="871"/>
      <c r="P33" s="880">
        <v>53949.333333333336</v>
      </c>
      <c r="Q33" s="871"/>
      <c r="R33" s="880">
        <v>53949.333333333336</v>
      </c>
      <c r="S33" s="871">
        <v>1</v>
      </c>
      <c r="T33" s="880">
        <v>53949.333333333336</v>
      </c>
      <c r="U33" s="871">
        <v>1</v>
      </c>
      <c r="V33" s="880">
        <v>161848</v>
      </c>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69" ht="32.25" customHeight="1" x14ac:dyDescent="0.2">
      <c r="A34" s="1005"/>
      <c r="B34" s="1005"/>
      <c r="C34" s="1005"/>
      <c r="D34" s="1005"/>
      <c r="E34" s="1005"/>
      <c r="F34" s="1005"/>
      <c r="G34" s="1005"/>
      <c r="H34" s="1005"/>
      <c r="I34" s="1005"/>
      <c r="J34" s="1005"/>
      <c r="K34" s="1005"/>
      <c r="L34" s="1082"/>
      <c r="M34" s="864" t="s">
        <v>2825</v>
      </c>
      <c r="N34" s="865"/>
      <c r="O34" s="871"/>
      <c r="P34" s="880">
        <v>50405</v>
      </c>
      <c r="Q34" s="871"/>
      <c r="R34" s="880">
        <v>50405</v>
      </c>
      <c r="S34" s="871">
        <v>1</v>
      </c>
      <c r="T34" s="880">
        <v>50405</v>
      </c>
      <c r="U34" s="871">
        <v>1</v>
      </c>
      <c r="V34" s="880">
        <v>151215</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69" ht="32.25" customHeight="1" x14ac:dyDescent="0.2">
      <c r="A35" s="1005"/>
      <c r="B35" s="1005"/>
      <c r="C35" s="1005"/>
      <c r="D35" s="1005"/>
      <c r="E35" s="1005"/>
      <c r="F35" s="1005"/>
      <c r="G35" s="1005"/>
      <c r="H35" s="1005"/>
      <c r="I35" s="1005"/>
      <c r="J35" s="1005"/>
      <c r="K35" s="1005"/>
      <c r="L35" s="1082"/>
      <c r="M35" s="864" t="s">
        <v>2826</v>
      </c>
      <c r="N35" s="865"/>
      <c r="O35" s="871"/>
      <c r="P35" s="880">
        <v>83723.333333333328</v>
      </c>
      <c r="Q35" s="871"/>
      <c r="R35" s="880">
        <v>83723.333333333328</v>
      </c>
      <c r="S35" s="871">
        <v>1</v>
      </c>
      <c r="T35" s="880">
        <v>83723.333333333328</v>
      </c>
      <c r="U35" s="871">
        <v>1</v>
      </c>
      <c r="V35" s="880">
        <v>251170</v>
      </c>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69" ht="32.25" customHeight="1" x14ac:dyDescent="0.2">
      <c r="A36" s="1005"/>
      <c r="B36" s="1005"/>
      <c r="C36" s="1005"/>
      <c r="D36" s="1005"/>
      <c r="E36" s="1005"/>
      <c r="F36" s="1005"/>
      <c r="G36" s="1005"/>
      <c r="H36" s="1005"/>
      <c r="I36" s="1005"/>
      <c r="J36" s="1005"/>
      <c r="K36" s="1005"/>
      <c r="L36" s="1082"/>
      <c r="M36" s="864" t="s">
        <v>2827</v>
      </c>
      <c r="N36" s="865"/>
      <c r="O36" s="871"/>
      <c r="P36" s="880">
        <v>63356</v>
      </c>
      <c r="Q36" s="871"/>
      <c r="R36" s="880">
        <v>63356</v>
      </c>
      <c r="S36" s="871">
        <v>1</v>
      </c>
      <c r="T36" s="880">
        <v>63356</v>
      </c>
      <c r="U36" s="871">
        <v>1</v>
      </c>
      <c r="V36" s="880">
        <v>190068</v>
      </c>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69" ht="32.25" customHeight="1" x14ac:dyDescent="0.2">
      <c r="A37" s="1005"/>
      <c r="B37" s="1005"/>
      <c r="C37" s="1005"/>
      <c r="D37" s="1005"/>
      <c r="E37" s="1005"/>
      <c r="F37" s="1005"/>
      <c r="G37" s="1005"/>
      <c r="H37" s="1005"/>
      <c r="I37" s="1005"/>
      <c r="J37" s="1005"/>
      <c r="K37" s="1005"/>
      <c r="L37" s="1082"/>
      <c r="M37" s="864" t="s">
        <v>2828</v>
      </c>
      <c r="N37" s="865"/>
      <c r="O37" s="871"/>
      <c r="P37" s="880">
        <v>62815</v>
      </c>
      <c r="Q37" s="871"/>
      <c r="R37" s="880">
        <v>62815</v>
      </c>
      <c r="S37" s="871">
        <v>1</v>
      </c>
      <c r="T37" s="880">
        <v>62815</v>
      </c>
      <c r="U37" s="871">
        <v>1</v>
      </c>
      <c r="V37" s="880">
        <v>188445</v>
      </c>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69" ht="32.25" customHeight="1" x14ac:dyDescent="0.2">
      <c r="A38" s="1005"/>
      <c r="B38" s="1005"/>
      <c r="C38" s="1005"/>
      <c r="D38" s="1005"/>
      <c r="E38" s="1005"/>
      <c r="F38" s="1005"/>
      <c r="G38" s="1005"/>
      <c r="H38" s="1005"/>
      <c r="I38" s="1005"/>
      <c r="J38" s="1005"/>
      <c r="K38" s="1005"/>
      <c r="L38" s="1082"/>
      <c r="M38" s="864" t="s">
        <v>2829</v>
      </c>
      <c r="N38" s="865"/>
      <c r="O38" s="871"/>
      <c r="P38" s="880">
        <v>74805</v>
      </c>
      <c r="Q38" s="871"/>
      <c r="R38" s="880">
        <v>74805</v>
      </c>
      <c r="S38" s="871">
        <v>1</v>
      </c>
      <c r="T38" s="880">
        <v>74805</v>
      </c>
      <c r="U38" s="871">
        <v>1</v>
      </c>
      <c r="V38" s="880">
        <v>224415</v>
      </c>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1:69" ht="32.25" customHeight="1" x14ac:dyDescent="0.2">
      <c r="A39" s="1005"/>
      <c r="B39" s="1005"/>
      <c r="C39" s="1005"/>
      <c r="D39" s="1005"/>
      <c r="E39" s="1005"/>
      <c r="F39" s="1005"/>
      <c r="G39" s="1005"/>
      <c r="H39" s="1005"/>
      <c r="I39" s="1005"/>
      <c r="J39" s="1005"/>
      <c r="K39" s="1005"/>
      <c r="L39" s="1082"/>
      <c r="M39" s="864" t="s">
        <v>2830</v>
      </c>
      <c r="N39" s="865"/>
      <c r="O39" s="871"/>
      <c r="P39" s="880">
        <v>50005</v>
      </c>
      <c r="Q39" s="871"/>
      <c r="R39" s="880">
        <v>50005</v>
      </c>
      <c r="S39" s="871">
        <v>1</v>
      </c>
      <c r="T39" s="880">
        <v>50005</v>
      </c>
      <c r="U39" s="871">
        <v>1</v>
      </c>
      <c r="V39" s="880">
        <v>150015</v>
      </c>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1:69" ht="32.25" customHeight="1" x14ac:dyDescent="0.2">
      <c r="A40" s="1005"/>
      <c r="B40" s="1005"/>
      <c r="C40" s="1005"/>
      <c r="D40" s="1005"/>
      <c r="E40" s="1005"/>
      <c r="F40" s="1005"/>
      <c r="G40" s="1005"/>
      <c r="H40" s="1005"/>
      <c r="I40" s="1005"/>
      <c r="J40" s="1005"/>
      <c r="K40" s="1005"/>
      <c r="L40" s="1082"/>
      <c r="M40" s="864" t="s">
        <v>2831</v>
      </c>
      <c r="N40" s="865"/>
      <c r="O40" s="871"/>
      <c r="P40" s="880">
        <v>49285</v>
      </c>
      <c r="Q40" s="871"/>
      <c r="R40" s="880">
        <v>49285</v>
      </c>
      <c r="S40" s="871">
        <v>1</v>
      </c>
      <c r="T40" s="880">
        <v>49285</v>
      </c>
      <c r="U40" s="871">
        <v>1</v>
      </c>
      <c r="V40" s="880">
        <v>147855</v>
      </c>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row>
    <row r="41" spans="1:69" ht="32.25" customHeight="1" x14ac:dyDescent="0.2">
      <c r="A41" s="1005"/>
      <c r="B41" s="1005"/>
      <c r="C41" s="1005"/>
      <c r="D41" s="1005"/>
      <c r="E41" s="1005"/>
      <c r="F41" s="1005"/>
      <c r="G41" s="1005"/>
      <c r="H41" s="1005"/>
      <c r="I41" s="1005"/>
      <c r="J41" s="1005"/>
      <c r="K41" s="1005"/>
      <c r="L41" s="1082"/>
      <c r="M41" s="864" t="s">
        <v>2832</v>
      </c>
      <c r="N41" s="865"/>
      <c r="O41" s="871"/>
      <c r="P41" s="880">
        <v>41690</v>
      </c>
      <c r="Q41" s="871"/>
      <c r="R41" s="880">
        <v>41690</v>
      </c>
      <c r="S41" s="871">
        <v>1</v>
      </c>
      <c r="T41" s="880">
        <v>41690</v>
      </c>
      <c r="U41" s="871">
        <v>1</v>
      </c>
      <c r="V41" s="880">
        <v>125070</v>
      </c>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row>
    <row r="42" spans="1:69" ht="32.25" customHeight="1" x14ac:dyDescent="0.2">
      <c r="A42" s="1005"/>
      <c r="B42" s="1005"/>
      <c r="C42" s="1005"/>
      <c r="D42" s="1005"/>
      <c r="E42" s="1005"/>
      <c r="F42" s="1005"/>
      <c r="G42" s="1005"/>
      <c r="H42" s="1005"/>
      <c r="I42" s="1005"/>
      <c r="J42" s="1005"/>
      <c r="K42" s="1005"/>
      <c r="L42" s="1082"/>
      <c r="M42" s="864" t="s">
        <v>2833</v>
      </c>
      <c r="N42" s="865"/>
      <c r="O42" s="871"/>
      <c r="P42" s="880">
        <v>15810</v>
      </c>
      <c r="Q42" s="871"/>
      <c r="R42" s="880">
        <v>15810</v>
      </c>
      <c r="S42" s="871">
        <v>1</v>
      </c>
      <c r="T42" s="880">
        <v>15810</v>
      </c>
      <c r="U42" s="871">
        <v>1</v>
      </c>
      <c r="V42" s="880">
        <v>47430</v>
      </c>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row>
    <row r="43" spans="1:69" ht="32.25" customHeight="1" x14ac:dyDescent="0.2">
      <c r="A43" s="1005"/>
      <c r="B43" s="1005"/>
      <c r="C43" s="1005"/>
      <c r="D43" s="1005"/>
      <c r="E43" s="1005"/>
      <c r="F43" s="1005"/>
      <c r="G43" s="1005"/>
      <c r="H43" s="1005"/>
      <c r="I43" s="1005"/>
      <c r="J43" s="1005"/>
      <c r="K43" s="1005"/>
      <c r="L43" s="1082"/>
      <c r="M43" s="864" t="s">
        <v>2834</v>
      </c>
      <c r="N43" s="865"/>
      <c r="O43" s="871"/>
      <c r="P43" s="880">
        <v>52965</v>
      </c>
      <c r="Q43" s="871"/>
      <c r="R43" s="880">
        <v>52965</v>
      </c>
      <c r="S43" s="871">
        <v>1</v>
      </c>
      <c r="T43" s="880">
        <v>52965</v>
      </c>
      <c r="U43" s="871">
        <v>1</v>
      </c>
      <c r="V43" s="880">
        <v>158895</v>
      </c>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1:69" ht="32.25" customHeight="1" x14ac:dyDescent="0.2">
      <c r="A44" s="1005"/>
      <c r="B44" s="1005"/>
      <c r="C44" s="1005"/>
      <c r="D44" s="1005"/>
      <c r="E44" s="1005"/>
      <c r="F44" s="1005"/>
      <c r="G44" s="1005"/>
      <c r="H44" s="1005"/>
      <c r="I44" s="1005"/>
      <c r="J44" s="1005"/>
      <c r="K44" s="1005"/>
      <c r="L44" s="1082"/>
      <c r="M44" s="864" t="s">
        <v>2835</v>
      </c>
      <c r="N44" s="865"/>
      <c r="O44" s="871"/>
      <c r="P44" s="880">
        <v>53090</v>
      </c>
      <c r="Q44" s="871"/>
      <c r="R44" s="880">
        <v>53090</v>
      </c>
      <c r="S44" s="871">
        <v>1</v>
      </c>
      <c r="T44" s="880">
        <v>53090</v>
      </c>
      <c r="U44" s="871">
        <v>1</v>
      </c>
      <c r="V44" s="880">
        <v>159270</v>
      </c>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1:69" ht="32.25" customHeight="1" x14ac:dyDescent="0.2">
      <c r="A45" s="1005"/>
      <c r="B45" s="1005"/>
      <c r="C45" s="1005"/>
      <c r="D45" s="1005"/>
      <c r="E45" s="1005"/>
      <c r="F45" s="1005"/>
      <c r="G45" s="1005"/>
      <c r="H45" s="1005"/>
      <c r="I45" s="1005"/>
      <c r="J45" s="1005"/>
      <c r="K45" s="1005"/>
      <c r="L45" s="1082"/>
      <c r="M45" s="864" t="s">
        <v>2836</v>
      </c>
      <c r="N45" s="865"/>
      <c r="O45" s="871"/>
      <c r="P45" s="880">
        <v>74005</v>
      </c>
      <c r="Q45" s="871"/>
      <c r="R45" s="880">
        <v>74005</v>
      </c>
      <c r="S45" s="871">
        <v>1</v>
      </c>
      <c r="T45" s="880">
        <v>74005</v>
      </c>
      <c r="U45" s="871">
        <v>1</v>
      </c>
      <c r="V45" s="880">
        <v>222015</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row>
    <row r="46" spans="1:69" ht="32.25" customHeight="1" x14ac:dyDescent="0.2">
      <c r="A46" s="1005"/>
      <c r="B46" s="1005"/>
      <c r="C46" s="1005"/>
      <c r="D46" s="1005"/>
      <c r="E46" s="1005"/>
      <c r="F46" s="1005"/>
      <c r="G46" s="1005"/>
      <c r="H46" s="1005"/>
      <c r="I46" s="1005"/>
      <c r="J46" s="1005"/>
      <c r="K46" s="1005"/>
      <c r="L46" s="1082"/>
      <c r="M46" s="864" t="s">
        <v>2837</v>
      </c>
      <c r="N46" s="865"/>
      <c r="O46" s="871"/>
      <c r="P46" s="880">
        <v>65841</v>
      </c>
      <c r="Q46" s="871"/>
      <c r="R46" s="880">
        <v>65841</v>
      </c>
      <c r="S46" s="871">
        <v>1</v>
      </c>
      <c r="T46" s="880">
        <v>65841</v>
      </c>
      <c r="U46" s="871">
        <v>1</v>
      </c>
      <c r="V46" s="880">
        <v>197523</v>
      </c>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1:69" ht="32.25" customHeight="1" x14ac:dyDescent="0.2">
      <c r="A47" s="1005"/>
      <c r="B47" s="1005"/>
      <c r="C47" s="1005"/>
      <c r="D47" s="1005"/>
      <c r="E47" s="1005"/>
      <c r="F47" s="1005"/>
      <c r="G47" s="1005"/>
      <c r="H47" s="1005"/>
      <c r="I47" s="1005"/>
      <c r="J47" s="1005"/>
      <c r="K47" s="1005"/>
      <c r="L47" s="1082"/>
      <c r="M47" s="864" t="s">
        <v>2838</v>
      </c>
      <c r="N47" s="865"/>
      <c r="O47" s="871"/>
      <c r="P47" s="880">
        <v>58405</v>
      </c>
      <c r="Q47" s="871"/>
      <c r="R47" s="880">
        <v>58405</v>
      </c>
      <c r="S47" s="871">
        <v>1</v>
      </c>
      <c r="T47" s="880">
        <v>58405</v>
      </c>
      <c r="U47" s="871">
        <v>1</v>
      </c>
      <c r="V47" s="880">
        <v>175215</v>
      </c>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1:69" ht="32.25" customHeight="1" x14ac:dyDescent="0.2">
      <c r="A48" s="1006"/>
      <c r="B48" s="1006"/>
      <c r="C48" s="1006"/>
      <c r="D48" s="1006"/>
      <c r="E48" s="1006"/>
      <c r="F48" s="1006"/>
      <c r="G48" s="1006"/>
      <c r="H48" s="1006"/>
      <c r="I48" s="1006"/>
      <c r="J48" s="1006"/>
      <c r="K48" s="1006"/>
      <c r="L48" s="1082"/>
      <c r="M48" s="864" t="s">
        <v>2839</v>
      </c>
      <c r="N48" s="865"/>
      <c r="O48" s="871"/>
      <c r="P48" s="880">
        <v>57213</v>
      </c>
      <c r="Q48" s="871"/>
      <c r="R48" s="880">
        <v>57213</v>
      </c>
      <c r="S48" s="871">
        <v>1</v>
      </c>
      <c r="T48" s="880">
        <v>57213</v>
      </c>
      <c r="U48" s="871">
        <v>1</v>
      </c>
      <c r="V48" s="880">
        <v>171639</v>
      </c>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1:69" x14ac:dyDescent="0.2">
      <c r="A49" s="803"/>
      <c r="B49" s="803"/>
      <c r="C49" s="803"/>
      <c r="D49" s="803"/>
      <c r="E49" s="803"/>
      <c r="F49" s="803"/>
      <c r="G49" s="803"/>
      <c r="H49" s="803"/>
      <c r="I49" s="803"/>
      <c r="J49" s="803"/>
      <c r="K49" s="803"/>
      <c r="L49" s="868" t="s">
        <v>2840</v>
      </c>
      <c r="M49" s="869"/>
      <c r="N49" s="860"/>
      <c r="O49" s="881">
        <v>276466</v>
      </c>
      <c r="P49" s="870">
        <v>348940</v>
      </c>
      <c r="Q49" s="861">
        <v>282556</v>
      </c>
      <c r="R49" s="870">
        <v>100200</v>
      </c>
      <c r="S49" s="861">
        <v>267128</v>
      </c>
      <c r="T49" s="870">
        <v>5900</v>
      </c>
      <c r="U49" s="861">
        <v>826150</v>
      </c>
      <c r="V49" s="870">
        <v>455040</v>
      </c>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row>
    <row r="50" spans="1:69" ht="38.25" x14ac:dyDescent="0.2">
      <c r="A50" s="1007" t="s">
        <v>2800</v>
      </c>
      <c r="B50" s="1007" t="s">
        <v>2800</v>
      </c>
      <c r="C50" s="1007" t="s">
        <v>2800</v>
      </c>
      <c r="D50" s="1007" t="s">
        <v>2800</v>
      </c>
      <c r="E50" s="1007" t="s">
        <v>2800</v>
      </c>
      <c r="F50" s="1007" t="s">
        <v>2800</v>
      </c>
      <c r="G50" s="1007" t="s">
        <v>2800</v>
      </c>
      <c r="H50" s="1007" t="s">
        <v>2800</v>
      </c>
      <c r="I50" s="1004"/>
      <c r="J50" s="1004"/>
      <c r="K50" s="1004"/>
      <c r="L50" s="1081" t="s">
        <v>2841</v>
      </c>
      <c r="M50" s="864" t="s">
        <v>2924</v>
      </c>
      <c r="N50" s="865"/>
      <c r="O50" s="871">
        <v>273</v>
      </c>
      <c r="P50" s="880">
        <v>0</v>
      </c>
      <c r="Q50" s="871">
        <v>187</v>
      </c>
      <c r="R50" s="880">
        <v>2500</v>
      </c>
      <c r="S50" s="871">
        <v>190</v>
      </c>
      <c r="T50" s="880">
        <v>2500</v>
      </c>
      <c r="U50" s="871">
        <v>650</v>
      </c>
      <c r="V50" s="880">
        <v>5000</v>
      </c>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1:69" ht="38.25" x14ac:dyDescent="0.2">
      <c r="A51" s="1007"/>
      <c r="B51" s="1007"/>
      <c r="C51" s="1007"/>
      <c r="D51" s="1007"/>
      <c r="E51" s="1007"/>
      <c r="F51" s="1007"/>
      <c r="G51" s="1007"/>
      <c r="H51" s="1007"/>
      <c r="I51" s="1005"/>
      <c r="J51" s="1005"/>
      <c r="K51" s="1005"/>
      <c r="L51" s="1082"/>
      <c r="M51" s="864" t="s">
        <v>2925</v>
      </c>
      <c r="N51" s="865"/>
      <c r="O51" s="871">
        <v>221</v>
      </c>
      <c r="P51" s="875">
        <v>213940</v>
      </c>
      <c r="Q51" s="871">
        <v>137</v>
      </c>
      <c r="R51" s="875">
        <v>97700</v>
      </c>
      <c r="S51" s="871">
        <v>142</v>
      </c>
      <c r="T51" s="875">
        <v>3400</v>
      </c>
      <c r="U51" s="871">
        <v>500</v>
      </c>
      <c r="V51" s="875">
        <v>315040</v>
      </c>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row>
    <row r="52" spans="1:69" ht="51" x14ac:dyDescent="0.2">
      <c r="A52" s="1007"/>
      <c r="B52" s="1007"/>
      <c r="C52" s="1007"/>
      <c r="D52" s="1007"/>
      <c r="E52" s="1007"/>
      <c r="F52" s="1007"/>
      <c r="G52" s="1007"/>
      <c r="H52" s="1007"/>
      <c r="I52" s="1006"/>
      <c r="J52" s="1006"/>
      <c r="K52" s="1006"/>
      <c r="L52" s="1082"/>
      <c r="M52" s="864" t="s">
        <v>2926</v>
      </c>
      <c r="N52" s="865"/>
      <c r="O52" s="871">
        <v>275972</v>
      </c>
      <c r="P52" s="875">
        <v>135000</v>
      </c>
      <c r="Q52" s="871">
        <v>282232</v>
      </c>
      <c r="R52" s="875">
        <v>0</v>
      </c>
      <c r="S52" s="871">
        <v>266796</v>
      </c>
      <c r="T52" s="875">
        <v>0</v>
      </c>
      <c r="U52" s="871">
        <v>825000</v>
      </c>
      <c r="V52" s="875">
        <v>135000</v>
      </c>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row>
    <row r="53" spans="1:69" ht="14.45" customHeight="1" x14ac:dyDescent="0.2">
      <c r="A53" s="49"/>
      <c r="B53" s="49"/>
      <c r="C53" s="49"/>
      <c r="D53" s="49"/>
      <c r="E53" s="49"/>
      <c r="F53" s="49"/>
      <c r="G53" s="49"/>
      <c r="H53" s="49"/>
      <c r="I53" s="835"/>
      <c r="J53" s="835"/>
      <c r="K53" s="835"/>
      <c r="L53" s="868" t="s">
        <v>2845</v>
      </c>
      <c r="M53" s="869"/>
      <c r="N53" s="860"/>
      <c r="O53" s="881">
        <v>2133.5118750000001</v>
      </c>
      <c r="P53" s="870">
        <v>180852.5</v>
      </c>
      <c r="Q53" s="861">
        <v>2976</v>
      </c>
      <c r="R53" s="870">
        <v>99895</v>
      </c>
      <c r="S53" s="861">
        <v>2765.25</v>
      </c>
      <c r="T53" s="870">
        <v>69252.5</v>
      </c>
      <c r="U53" s="861">
        <v>7874.7618750000001</v>
      </c>
      <c r="V53" s="870">
        <v>350000</v>
      </c>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row>
    <row r="54" spans="1:69" ht="89.25" x14ac:dyDescent="0.2">
      <c r="A54" s="803" t="s">
        <v>2800</v>
      </c>
      <c r="B54" s="803" t="s">
        <v>2800</v>
      </c>
      <c r="C54" s="803" t="s">
        <v>2800</v>
      </c>
      <c r="D54" s="803" t="s">
        <v>2800</v>
      </c>
      <c r="E54" s="803" t="s">
        <v>2800</v>
      </c>
      <c r="F54" s="803" t="s">
        <v>2800</v>
      </c>
      <c r="G54" s="803" t="s">
        <v>2800</v>
      </c>
      <c r="H54" s="803" t="s">
        <v>2800</v>
      </c>
      <c r="I54" s="835"/>
      <c r="J54" s="835"/>
      <c r="K54" s="835"/>
      <c r="L54" s="882" t="s">
        <v>2846</v>
      </c>
      <c r="M54" s="864" t="s">
        <v>2846</v>
      </c>
      <c r="N54" s="865"/>
      <c r="O54" s="871">
        <v>2133.5118750000001</v>
      </c>
      <c r="P54" s="875">
        <v>180852.5</v>
      </c>
      <c r="Q54" s="871">
        <v>2976</v>
      </c>
      <c r="R54" s="875">
        <v>99895</v>
      </c>
      <c r="S54" s="871">
        <v>2765.25</v>
      </c>
      <c r="T54" s="875">
        <v>69252.5</v>
      </c>
      <c r="U54" s="871">
        <v>7874.7618750000001</v>
      </c>
      <c r="V54" s="875">
        <v>350000</v>
      </c>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row>
    <row r="55" spans="1:69" ht="25.5" x14ac:dyDescent="0.2">
      <c r="A55" s="49"/>
      <c r="B55" s="855"/>
      <c r="C55" s="832"/>
      <c r="D55" s="832"/>
      <c r="E55" s="832"/>
      <c r="F55" s="832"/>
      <c r="G55" s="832"/>
      <c r="H55" s="832"/>
      <c r="I55" s="832"/>
      <c r="J55" s="832"/>
      <c r="K55" s="832"/>
      <c r="L55" s="868" t="s">
        <v>2848</v>
      </c>
      <c r="M55" s="869"/>
      <c r="N55" s="860" t="s">
        <v>2927</v>
      </c>
      <c r="O55" s="861">
        <v>4350</v>
      </c>
      <c r="P55" s="883">
        <v>609749</v>
      </c>
      <c r="Q55" s="861">
        <v>6983</v>
      </c>
      <c r="R55" s="883">
        <v>978822</v>
      </c>
      <c r="S55" s="861">
        <v>4850</v>
      </c>
      <c r="T55" s="883">
        <v>679834</v>
      </c>
      <c r="U55" s="861">
        <v>16183</v>
      </c>
      <c r="V55" s="883">
        <v>2268405</v>
      </c>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69" ht="126.75" customHeight="1" x14ac:dyDescent="0.2">
      <c r="A56" s="1004" t="s">
        <v>2800</v>
      </c>
      <c r="B56" s="1004" t="s">
        <v>2800</v>
      </c>
      <c r="C56" s="1004" t="s">
        <v>2800</v>
      </c>
      <c r="D56" s="1004" t="s">
        <v>2800</v>
      </c>
      <c r="E56" s="1004" t="s">
        <v>2800</v>
      </c>
      <c r="F56" s="1004" t="s">
        <v>2800</v>
      </c>
      <c r="G56" s="1004" t="s">
        <v>2800</v>
      </c>
      <c r="H56" s="1004" t="s">
        <v>2800</v>
      </c>
      <c r="I56" s="1004" t="s">
        <v>2800</v>
      </c>
      <c r="J56" s="1004" t="s">
        <v>2800</v>
      </c>
      <c r="K56" s="1004" t="s">
        <v>2800</v>
      </c>
      <c r="L56" s="1081" t="s">
        <v>2928</v>
      </c>
      <c r="M56" s="864" t="s">
        <v>2929</v>
      </c>
      <c r="N56" s="865" t="s">
        <v>2927</v>
      </c>
      <c r="O56" s="871">
        <v>3450</v>
      </c>
      <c r="P56" s="875">
        <v>483594</v>
      </c>
      <c r="Q56" s="871">
        <v>5783</v>
      </c>
      <c r="R56" s="875">
        <v>810615</v>
      </c>
      <c r="S56" s="871">
        <v>3450</v>
      </c>
      <c r="T56" s="875">
        <v>483593</v>
      </c>
      <c r="U56" s="871">
        <v>12683</v>
      </c>
      <c r="V56" s="875">
        <v>1777802</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69" ht="25.5" x14ac:dyDescent="0.2">
      <c r="A57" s="1006"/>
      <c r="B57" s="1006"/>
      <c r="C57" s="1006"/>
      <c r="D57" s="1006"/>
      <c r="E57" s="1006"/>
      <c r="F57" s="1006"/>
      <c r="G57" s="1006"/>
      <c r="H57" s="1006"/>
      <c r="I57" s="1006"/>
      <c r="J57" s="1006"/>
      <c r="K57" s="1006"/>
      <c r="L57" s="1083"/>
      <c r="M57" s="864" t="s">
        <v>2930</v>
      </c>
      <c r="N57" s="865" t="s">
        <v>2927</v>
      </c>
      <c r="O57" s="871">
        <v>900</v>
      </c>
      <c r="P57" s="875">
        <v>126155</v>
      </c>
      <c r="Q57" s="871">
        <v>1200</v>
      </c>
      <c r="R57" s="875">
        <v>168207</v>
      </c>
      <c r="S57" s="871">
        <v>1400</v>
      </c>
      <c r="T57" s="875">
        <v>196241</v>
      </c>
      <c r="U57" s="871">
        <v>3500</v>
      </c>
      <c r="V57" s="875">
        <v>490603</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69" ht="25.5" x14ac:dyDescent="0.2">
      <c r="A58" s="1004" t="s">
        <v>2800</v>
      </c>
      <c r="B58" s="1004" t="s">
        <v>2800</v>
      </c>
      <c r="C58" s="1004" t="s">
        <v>2800</v>
      </c>
      <c r="D58" s="1004" t="s">
        <v>2800</v>
      </c>
      <c r="E58" s="1004" t="s">
        <v>2800</v>
      </c>
      <c r="F58" s="1004" t="s">
        <v>2800</v>
      </c>
      <c r="G58" s="1004" t="s">
        <v>2800</v>
      </c>
      <c r="H58" s="1004" t="s">
        <v>2800</v>
      </c>
      <c r="I58" s="1004"/>
      <c r="J58" s="1004"/>
      <c r="K58" s="1004"/>
      <c r="L58" s="868" t="s">
        <v>2852</v>
      </c>
      <c r="M58" s="869"/>
      <c r="N58" s="860" t="s">
        <v>2927</v>
      </c>
      <c r="O58" s="861">
        <v>1250</v>
      </c>
      <c r="P58" s="883">
        <v>95420</v>
      </c>
      <c r="Q58" s="861">
        <v>1250</v>
      </c>
      <c r="R58" s="883">
        <v>95420</v>
      </c>
      <c r="S58" s="861">
        <v>1332</v>
      </c>
      <c r="T58" s="883">
        <v>101680</v>
      </c>
      <c r="U58" s="861">
        <v>3832</v>
      </c>
      <c r="V58" s="883">
        <v>292520</v>
      </c>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69" ht="63.75" x14ac:dyDescent="0.2">
      <c r="A59" s="1006" t="s">
        <v>2800</v>
      </c>
      <c r="B59" s="1006" t="s">
        <v>2800</v>
      </c>
      <c r="C59" s="1006" t="s">
        <v>2800</v>
      </c>
      <c r="D59" s="1006" t="s">
        <v>2800</v>
      </c>
      <c r="E59" s="1006" t="s">
        <v>2800</v>
      </c>
      <c r="F59" s="1006" t="s">
        <v>2800</v>
      </c>
      <c r="G59" s="1006" t="s">
        <v>2800</v>
      </c>
      <c r="H59" s="1006" t="s">
        <v>2800</v>
      </c>
      <c r="I59" s="1006"/>
      <c r="J59" s="1006"/>
      <c r="K59" s="1006"/>
      <c r="L59" s="882" t="s">
        <v>2853</v>
      </c>
      <c r="M59" s="864" t="s">
        <v>2853</v>
      </c>
      <c r="N59" s="865" t="s">
        <v>2927</v>
      </c>
      <c r="O59" s="871">
        <v>1250</v>
      </c>
      <c r="P59" s="875">
        <v>95420</v>
      </c>
      <c r="Q59" s="871">
        <v>1250</v>
      </c>
      <c r="R59" s="875">
        <v>95420</v>
      </c>
      <c r="S59" s="871">
        <v>1332</v>
      </c>
      <c r="T59" s="875">
        <v>101680</v>
      </c>
      <c r="U59" s="871">
        <v>3832</v>
      </c>
      <c r="V59" s="875">
        <v>292520</v>
      </c>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69" x14ac:dyDescent="0.2">
      <c r="A60" s="49"/>
      <c r="B60" s="49"/>
      <c r="C60" s="49"/>
      <c r="D60" s="49"/>
      <c r="E60" s="49"/>
      <c r="F60" s="49"/>
      <c r="G60" s="49"/>
      <c r="H60" s="49"/>
      <c r="I60" s="835"/>
      <c r="J60" s="835"/>
      <c r="K60" s="49"/>
      <c r="L60" s="868" t="s">
        <v>2854</v>
      </c>
      <c r="M60" s="869"/>
      <c r="N60" s="860"/>
      <c r="O60" s="884">
        <v>5400</v>
      </c>
      <c r="P60" s="870">
        <v>690290</v>
      </c>
      <c r="Q60" s="885">
        <v>7900</v>
      </c>
      <c r="R60" s="870">
        <v>551000</v>
      </c>
      <c r="S60" s="885">
        <v>7700</v>
      </c>
      <c r="T60" s="870">
        <v>198500</v>
      </c>
      <c r="U60" s="885">
        <v>21000</v>
      </c>
      <c r="V60" s="870">
        <v>1439790</v>
      </c>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69" ht="51" x14ac:dyDescent="0.2">
      <c r="A61" s="1004" t="s">
        <v>2800</v>
      </c>
      <c r="B61" s="1004" t="s">
        <v>2800</v>
      </c>
      <c r="C61" s="1007" t="s">
        <v>2800</v>
      </c>
      <c r="D61" s="1007" t="s">
        <v>2800</v>
      </c>
      <c r="E61" s="1007" t="s">
        <v>2800</v>
      </c>
      <c r="F61" s="1007" t="s">
        <v>2800</v>
      </c>
      <c r="G61" s="1007" t="s">
        <v>2800</v>
      </c>
      <c r="H61" s="1007" t="s">
        <v>2800</v>
      </c>
      <c r="I61" s="835"/>
      <c r="J61" s="835"/>
      <c r="K61" s="49"/>
      <c r="L61" s="1080" t="s">
        <v>2931</v>
      </c>
      <c r="M61" s="864" t="s">
        <v>2932</v>
      </c>
      <c r="N61" s="1084" t="s">
        <v>2933</v>
      </c>
      <c r="O61" s="871">
        <v>1200</v>
      </c>
      <c r="P61" s="875">
        <v>75190</v>
      </c>
      <c r="Q61" s="871">
        <v>1400</v>
      </c>
      <c r="R61" s="875">
        <v>26000</v>
      </c>
      <c r="S61" s="871">
        <v>1400</v>
      </c>
      <c r="T61" s="875">
        <v>10000</v>
      </c>
      <c r="U61" s="871">
        <v>4000</v>
      </c>
      <c r="V61" s="875">
        <v>111190</v>
      </c>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69" ht="38.25" x14ac:dyDescent="0.2">
      <c r="A62" s="1005"/>
      <c r="B62" s="1005"/>
      <c r="C62" s="1007"/>
      <c r="D62" s="1007"/>
      <c r="E62" s="1007"/>
      <c r="F62" s="1007"/>
      <c r="G62" s="1007"/>
      <c r="H62" s="1007"/>
      <c r="I62" s="832"/>
      <c r="J62" s="832"/>
      <c r="K62" s="832"/>
      <c r="L62" s="1080"/>
      <c r="M62" s="864" t="s">
        <v>429</v>
      </c>
      <c r="N62" s="1085"/>
      <c r="O62" s="871">
        <v>2000</v>
      </c>
      <c r="P62" s="875">
        <v>222600</v>
      </c>
      <c r="Q62" s="871">
        <v>3000</v>
      </c>
      <c r="R62" s="875">
        <v>105000</v>
      </c>
      <c r="S62" s="871">
        <v>3000</v>
      </c>
      <c r="T62" s="875">
        <v>103500</v>
      </c>
      <c r="U62" s="871">
        <v>8000</v>
      </c>
      <c r="V62" s="875">
        <v>431100</v>
      </c>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69" ht="86.45" customHeight="1" x14ac:dyDescent="0.2">
      <c r="A63" s="1005"/>
      <c r="B63" s="1005"/>
      <c r="C63" s="1004"/>
      <c r="D63" s="1004"/>
      <c r="E63" s="1004"/>
      <c r="F63" s="1004"/>
      <c r="G63" s="1004"/>
      <c r="H63" s="1004"/>
      <c r="I63" s="801"/>
      <c r="J63" s="801"/>
      <c r="K63" s="801"/>
      <c r="L63" s="1080"/>
      <c r="M63" s="864" t="s">
        <v>2859</v>
      </c>
      <c r="N63" s="1085"/>
      <c r="O63" s="887">
        <v>2200</v>
      </c>
      <c r="P63" s="875">
        <v>392500</v>
      </c>
      <c r="Q63" s="887">
        <v>3500</v>
      </c>
      <c r="R63" s="875">
        <v>420000</v>
      </c>
      <c r="S63" s="887">
        <v>3300</v>
      </c>
      <c r="T63" s="875">
        <v>85000</v>
      </c>
      <c r="U63" s="887">
        <v>9000</v>
      </c>
      <c r="V63" s="875">
        <v>897500</v>
      </c>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1:69" ht="14.45" customHeight="1" x14ac:dyDescent="0.2">
      <c r="A64" s="1005"/>
      <c r="B64" s="1005"/>
      <c r="C64" s="49"/>
      <c r="D64" s="49"/>
      <c r="E64" s="49"/>
      <c r="F64" s="49"/>
      <c r="G64" s="49"/>
      <c r="H64" s="49"/>
      <c r="I64" s="49"/>
      <c r="J64" s="49"/>
      <c r="K64" s="49"/>
      <c r="L64" s="876" t="s">
        <v>2861</v>
      </c>
      <c r="M64" s="869"/>
      <c r="N64" s="860"/>
      <c r="O64" s="884">
        <v>3800</v>
      </c>
      <c r="P64" s="870">
        <v>578555</v>
      </c>
      <c r="Q64" s="885">
        <v>5300</v>
      </c>
      <c r="R64" s="870">
        <v>618975</v>
      </c>
      <c r="S64" s="885">
        <v>4300</v>
      </c>
      <c r="T64" s="870">
        <v>312350</v>
      </c>
      <c r="U64" s="885">
        <v>13400</v>
      </c>
      <c r="V64" s="870">
        <v>1509880</v>
      </c>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row r="65" spans="1:69" ht="247.15" customHeight="1" x14ac:dyDescent="0.2">
      <c r="A65" s="1005"/>
      <c r="B65" s="1005"/>
      <c r="C65" s="803" t="s">
        <v>2862</v>
      </c>
      <c r="D65" s="803" t="s">
        <v>2863</v>
      </c>
      <c r="E65" s="803" t="s">
        <v>2864</v>
      </c>
      <c r="F65" s="803" t="s">
        <v>2865</v>
      </c>
      <c r="G65" s="803" t="s">
        <v>2862</v>
      </c>
      <c r="H65" s="803" t="s">
        <v>2862</v>
      </c>
      <c r="I65" s="803"/>
      <c r="J65" s="803"/>
      <c r="K65" s="803"/>
      <c r="L65" s="1080" t="s">
        <v>2866</v>
      </c>
      <c r="M65" s="864" t="s">
        <v>2946</v>
      </c>
      <c r="N65" s="1084" t="s">
        <v>2933</v>
      </c>
      <c r="O65" s="888">
        <v>2</v>
      </c>
      <c r="P65" s="875">
        <v>80000</v>
      </c>
      <c r="Q65" s="871">
        <v>4</v>
      </c>
      <c r="R65" s="875">
        <v>105000</v>
      </c>
      <c r="S65" s="871">
        <v>4</v>
      </c>
      <c r="T65" s="875">
        <v>92000</v>
      </c>
      <c r="U65" s="871">
        <v>10</v>
      </c>
      <c r="V65" s="875">
        <v>277000</v>
      </c>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row>
    <row r="66" spans="1:69" ht="86.45" customHeight="1" x14ac:dyDescent="0.2">
      <c r="A66" s="1005"/>
      <c r="B66" s="1005"/>
      <c r="C66" s="49" t="s">
        <v>2862</v>
      </c>
      <c r="D66" s="49" t="s">
        <v>2862</v>
      </c>
      <c r="E66" s="49" t="s">
        <v>2862</v>
      </c>
      <c r="F66" s="49" t="s">
        <v>2862</v>
      </c>
      <c r="G66" s="49" t="s">
        <v>2862</v>
      </c>
      <c r="H66" s="49" t="s">
        <v>2862</v>
      </c>
      <c r="I66" s="835"/>
      <c r="J66" s="835"/>
      <c r="K66" s="835"/>
      <c r="L66" s="1080"/>
      <c r="M66" s="864" t="s">
        <v>2867</v>
      </c>
      <c r="N66" s="1085"/>
      <c r="O66" s="888">
        <v>1000</v>
      </c>
      <c r="P66" s="875">
        <v>96495</v>
      </c>
      <c r="Q66" s="871">
        <v>1400</v>
      </c>
      <c r="R66" s="875">
        <v>205000</v>
      </c>
      <c r="S66" s="871">
        <v>1100</v>
      </c>
      <c r="T66" s="875">
        <v>55000</v>
      </c>
      <c r="U66" s="871">
        <v>3500</v>
      </c>
      <c r="V66" s="875">
        <v>356495</v>
      </c>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row>
    <row r="67" spans="1:69" ht="239.45" customHeight="1" x14ac:dyDescent="0.2">
      <c r="A67" s="1005"/>
      <c r="B67" s="1005"/>
      <c r="C67" s="801" t="s">
        <v>2862</v>
      </c>
      <c r="D67" s="802" t="s">
        <v>2868</v>
      </c>
      <c r="E67" s="802" t="s">
        <v>2869</v>
      </c>
      <c r="F67" s="802" t="s">
        <v>2870</v>
      </c>
      <c r="G67" s="801" t="s">
        <v>2862</v>
      </c>
      <c r="H67" s="801" t="s">
        <v>2862</v>
      </c>
      <c r="I67" s="838"/>
      <c r="J67" s="838"/>
      <c r="K67" s="838"/>
      <c r="L67" s="1080"/>
      <c r="M67" s="864" t="s">
        <v>2871</v>
      </c>
      <c r="N67" s="1085"/>
      <c r="O67" s="888">
        <v>600</v>
      </c>
      <c r="P67" s="875">
        <v>152100</v>
      </c>
      <c r="Q67" s="871">
        <v>900</v>
      </c>
      <c r="R67" s="875">
        <v>131000</v>
      </c>
      <c r="S67" s="871">
        <v>700</v>
      </c>
      <c r="T67" s="875">
        <v>45000</v>
      </c>
      <c r="U67" s="871">
        <v>2200</v>
      </c>
      <c r="V67" s="875">
        <v>328100</v>
      </c>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row>
    <row r="68" spans="1:69" ht="51" x14ac:dyDescent="0.2">
      <c r="A68" s="1005"/>
      <c r="B68" s="1005"/>
      <c r="C68" s="49" t="s">
        <v>2862</v>
      </c>
      <c r="D68" s="49" t="s">
        <v>2862</v>
      </c>
      <c r="E68" s="49" t="s">
        <v>2862</v>
      </c>
      <c r="F68" s="49" t="s">
        <v>2862</v>
      </c>
      <c r="G68" s="49" t="s">
        <v>2862</v>
      </c>
      <c r="H68" s="49" t="s">
        <v>2862</v>
      </c>
      <c r="I68" s="49"/>
      <c r="J68" s="49"/>
      <c r="K68" s="49"/>
      <c r="L68" s="1080"/>
      <c r="M68" s="864" t="s">
        <v>2872</v>
      </c>
      <c r="N68" s="1085"/>
      <c r="O68" s="888">
        <v>1000</v>
      </c>
      <c r="P68" s="875">
        <v>55000</v>
      </c>
      <c r="Q68" s="871">
        <v>1200</v>
      </c>
      <c r="R68" s="875">
        <v>40000</v>
      </c>
      <c r="S68" s="871">
        <v>1000</v>
      </c>
      <c r="T68" s="875">
        <v>40000</v>
      </c>
      <c r="U68" s="871">
        <v>3200</v>
      </c>
      <c r="V68" s="875">
        <v>135000</v>
      </c>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row>
    <row r="69" spans="1:69" ht="216.6" customHeight="1" x14ac:dyDescent="0.2">
      <c r="A69" s="1005"/>
      <c r="B69" s="1005"/>
      <c r="C69" s="801" t="s">
        <v>2862</v>
      </c>
      <c r="D69" s="802" t="s">
        <v>2863</v>
      </c>
      <c r="E69" s="802" t="s">
        <v>2864</v>
      </c>
      <c r="F69" s="802" t="s">
        <v>2865</v>
      </c>
      <c r="G69" s="801" t="s">
        <v>2862</v>
      </c>
      <c r="H69" s="801" t="s">
        <v>2862</v>
      </c>
      <c r="I69" s="840"/>
      <c r="J69" s="840"/>
      <c r="K69" s="840"/>
      <c r="L69" s="1080"/>
      <c r="M69" s="864" t="s">
        <v>2873</v>
      </c>
      <c r="N69" s="1085"/>
      <c r="O69" s="888">
        <v>1200</v>
      </c>
      <c r="P69" s="875">
        <v>84885</v>
      </c>
      <c r="Q69" s="871">
        <v>1800</v>
      </c>
      <c r="R69" s="875">
        <v>70000</v>
      </c>
      <c r="S69" s="871">
        <v>1500</v>
      </c>
      <c r="T69" s="875">
        <v>50000</v>
      </c>
      <c r="U69" s="871">
        <v>4500</v>
      </c>
      <c r="V69" s="875">
        <v>204885</v>
      </c>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row>
    <row r="70" spans="1:69" ht="25.5" x14ac:dyDescent="0.2">
      <c r="A70" s="1005"/>
      <c r="B70" s="1005"/>
      <c r="C70" s="801" t="s">
        <v>2862</v>
      </c>
      <c r="D70" s="801" t="s">
        <v>2862</v>
      </c>
      <c r="E70" s="801" t="s">
        <v>2862</v>
      </c>
      <c r="F70" s="801" t="s">
        <v>2862</v>
      </c>
      <c r="G70" s="801" t="s">
        <v>2862</v>
      </c>
      <c r="H70" s="801" t="s">
        <v>2862</v>
      </c>
      <c r="I70" s="49"/>
      <c r="J70" s="49"/>
      <c r="K70" s="49"/>
      <c r="L70" s="1080"/>
      <c r="M70" s="864" t="s">
        <v>2934</v>
      </c>
      <c r="N70" s="1085"/>
      <c r="O70" s="888">
        <v>2</v>
      </c>
      <c r="P70" s="875">
        <v>52600</v>
      </c>
      <c r="Q70" s="871">
        <v>4</v>
      </c>
      <c r="R70" s="875">
        <v>47600</v>
      </c>
      <c r="S70" s="871">
        <v>4</v>
      </c>
      <c r="T70" s="875">
        <v>22600</v>
      </c>
      <c r="U70" s="871">
        <v>10</v>
      </c>
      <c r="V70" s="875">
        <v>122800</v>
      </c>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row>
    <row r="71" spans="1:69" ht="97.9" customHeight="1" x14ac:dyDescent="0.2">
      <c r="A71" s="1005"/>
      <c r="B71" s="1005"/>
      <c r="C71" s="49" t="s">
        <v>2862</v>
      </c>
      <c r="D71" s="49" t="s">
        <v>2862</v>
      </c>
      <c r="E71" s="49" t="s">
        <v>2862</v>
      </c>
      <c r="F71" s="49" t="s">
        <v>2862</v>
      </c>
      <c r="G71" s="49" t="s">
        <v>2862</v>
      </c>
      <c r="H71" s="49" t="s">
        <v>2862</v>
      </c>
      <c r="I71" s="841"/>
      <c r="J71" s="841"/>
      <c r="K71" s="841"/>
      <c r="L71" s="1080"/>
      <c r="M71" s="864" t="s">
        <v>2875</v>
      </c>
      <c r="N71" s="1085"/>
      <c r="O71" s="888">
        <v>2</v>
      </c>
      <c r="P71" s="875">
        <v>57475</v>
      </c>
      <c r="Q71" s="871">
        <v>4</v>
      </c>
      <c r="R71" s="875">
        <v>20375</v>
      </c>
      <c r="S71" s="871">
        <v>4</v>
      </c>
      <c r="T71" s="875">
        <v>7750</v>
      </c>
      <c r="U71" s="871">
        <v>10</v>
      </c>
      <c r="V71" s="875">
        <v>85600</v>
      </c>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row>
    <row r="72" spans="1:69" x14ac:dyDescent="0.2">
      <c r="A72" s="1005"/>
      <c r="B72" s="1005"/>
      <c r="C72" s="801"/>
      <c r="D72" s="801"/>
      <c r="E72" s="801"/>
      <c r="F72" s="801"/>
      <c r="G72" s="801"/>
      <c r="H72" s="801"/>
      <c r="I72" s="801"/>
      <c r="J72" s="840"/>
      <c r="K72" s="840"/>
      <c r="L72" s="889" t="s">
        <v>2876</v>
      </c>
      <c r="M72" s="869"/>
      <c r="N72" s="860"/>
      <c r="O72" s="884">
        <v>2400</v>
      </c>
      <c r="P72" s="870">
        <v>236500</v>
      </c>
      <c r="Q72" s="885">
        <v>3651</v>
      </c>
      <c r="R72" s="870">
        <v>265000</v>
      </c>
      <c r="S72" s="885">
        <v>2952</v>
      </c>
      <c r="T72" s="870">
        <v>181820</v>
      </c>
      <c r="U72" s="885">
        <v>9000</v>
      </c>
      <c r="V72" s="870">
        <v>683320</v>
      </c>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row>
    <row r="73" spans="1:69" ht="90" customHeight="1" x14ac:dyDescent="0.2">
      <c r="A73" s="1005"/>
      <c r="B73" s="1005"/>
      <c r="C73" s="49" t="s">
        <v>2862</v>
      </c>
      <c r="D73" s="49" t="s">
        <v>2862</v>
      </c>
      <c r="E73" s="49" t="s">
        <v>2862</v>
      </c>
      <c r="F73" s="49" t="s">
        <v>2862</v>
      </c>
      <c r="G73" s="49" t="s">
        <v>2862</v>
      </c>
      <c r="H73" s="49" t="s">
        <v>2862</v>
      </c>
      <c r="I73" s="49"/>
      <c r="J73" s="835"/>
      <c r="K73" s="835"/>
      <c r="L73" s="1080" t="s">
        <v>145</v>
      </c>
      <c r="M73" s="864" t="s">
        <v>145</v>
      </c>
      <c r="N73" s="1084" t="s">
        <v>2935</v>
      </c>
      <c r="O73" s="888">
        <v>2400</v>
      </c>
      <c r="P73" s="875">
        <v>206500</v>
      </c>
      <c r="Q73" s="871">
        <v>3650</v>
      </c>
      <c r="R73" s="875">
        <v>250000</v>
      </c>
      <c r="S73" s="871">
        <v>2950</v>
      </c>
      <c r="T73" s="875">
        <v>124120</v>
      </c>
      <c r="U73" s="871">
        <v>9000</v>
      </c>
      <c r="V73" s="875">
        <v>580620</v>
      </c>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row>
    <row r="74" spans="1:69" ht="25.5" x14ac:dyDescent="0.2">
      <c r="A74" s="1006"/>
      <c r="B74" s="1006"/>
      <c r="C74" s="49" t="s">
        <v>2862</v>
      </c>
      <c r="D74" s="49" t="s">
        <v>2862</v>
      </c>
      <c r="E74" s="49" t="s">
        <v>2862</v>
      </c>
      <c r="F74" s="49" t="s">
        <v>2862</v>
      </c>
      <c r="G74" s="49" t="s">
        <v>2862</v>
      </c>
      <c r="H74" s="49" t="s">
        <v>2862</v>
      </c>
      <c r="I74" s="835"/>
      <c r="J74" s="835"/>
      <c r="K74" s="832"/>
      <c r="L74" s="1080"/>
      <c r="M74" s="864" t="s">
        <v>2877</v>
      </c>
      <c r="N74" s="1085"/>
      <c r="O74" s="888">
        <v>2</v>
      </c>
      <c r="P74" s="875">
        <v>30000</v>
      </c>
      <c r="Q74" s="871">
        <v>1</v>
      </c>
      <c r="R74" s="875">
        <v>15000</v>
      </c>
      <c r="S74" s="871">
        <v>2</v>
      </c>
      <c r="T74" s="875">
        <v>57700</v>
      </c>
      <c r="U74" s="871"/>
      <c r="V74" s="875">
        <v>102700</v>
      </c>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row>
    <row r="75" spans="1:69" x14ac:dyDescent="0.2">
      <c r="A75" s="49"/>
      <c r="B75" s="49"/>
      <c r="C75" s="49"/>
      <c r="D75" s="49"/>
      <c r="E75" s="49"/>
      <c r="F75" s="49"/>
      <c r="G75" s="49"/>
      <c r="H75" s="49"/>
      <c r="I75" s="835"/>
      <c r="J75" s="835"/>
      <c r="K75" s="832"/>
      <c r="L75" s="889" t="s">
        <v>2879</v>
      </c>
      <c r="M75" s="869"/>
      <c r="N75" s="860"/>
      <c r="O75" s="884">
        <v>0</v>
      </c>
      <c r="P75" s="870">
        <v>302667</v>
      </c>
      <c r="Q75" s="885">
        <v>0</v>
      </c>
      <c r="R75" s="870">
        <v>1736268</v>
      </c>
      <c r="S75" s="885">
        <v>1</v>
      </c>
      <c r="T75" s="870">
        <v>223916</v>
      </c>
      <c r="U75" s="885">
        <v>1</v>
      </c>
      <c r="V75" s="870">
        <v>2262851</v>
      </c>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row>
    <row r="76" spans="1:69" x14ac:dyDescent="0.2">
      <c r="A76" s="1022" t="s">
        <v>2800</v>
      </c>
      <c r="B76" s="1022" t="s">
        <v>2800</v>
      </c>
      <c r="C76" s="1022" t="s">
        <v>2800</v>
      </c>
      <c r="D76" s="1022" t="s">
        <v>2800</v>
      </c>
      <c r="E76" s="1022" t="s">
        <v>2800</v>
      </c>
      <c r="F76" s="1022" t="s">
        <v>2800</v>
      </c>
      <c r="G76" s="1022" t="s">
        <v>2800</v>
      </c>
      <c r="H76" s="1022" t="s">
        <v>2800</v>
      </c>
      <c r="I76" s="1022"/>
      <c r="J76" s="1022"/>
      <c r="K76" s="1022"/>
      <c r="L76" s="1080" t="s">
        <v>2936</v>
      </c>
      <c r="M76" s="864" t="s">
        <v>2937</v>
      </c>
      <c r="N76" s="886"/>
      <c r="O76" s="887">
        <v>0</v>
      </c>
      <c r="P76" s="875">
        <v>302667</v>
      </c>
      <c r="Q76" s="887">
        <v>0</v>
      </c>
      <c r="R76" s="875">
        <v>1736268</v>
      </c>
      <c r="S76" s="887">
        <v>1</v>
      </c>
      <c r="T76" s="875">
        <v>223916</v>
      </c>
      <c r="U76" s="887">
        <v>1</v>
      </c>
      <c r="V76" s="875">
        <v>2262851</v>
      </c>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1:69" x14ac:dyDescent="0.2">
      <c r="A77" s="1023"/>
      <c r="B77" s="1023"/>
      <c r="C77" s="1023"/>
      <c r="D77" s="1023"/>
      <c r="E77" s="1023"/>
      <c r="F77" s="1023"/>
      <c r="G77" s="1023"/>
      <c r="H77" s="1023"/>
      <c r="I77" s="1023"/>
      <c r="J77" s="1023"/>
      <c r="K77" s="1023"/>
      <c r="L77" s="1080"/>
      <c r="M77" s="890"/>
      <c r="N77" s="860"/>
      <c r="O77" s="884">
        <v>35191</v>
      </c>
      <c r="P77" s="870">
        <v>2601835</v>
      </c>
      <c r="Q77" s="885">
        <v>27485</v>
      </c>
      <c r="R77" s="870">
        <v>5815048.4400000004</v>
      </c>
      <c r="S77" s="885">
        <v>27705</v>
      </c>
      <c r="T77" s="870">
        <v>34815740.019999996</v>
      </c>
      <c r="U77" s="885">
        <v>90381</v>
      </c>
      <c r="V77" s="870">
        <v>43232623.460000001</v>
      </c>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1:69" ht="25.5" x14ac:dyDescent="0.2">
      <c r="A78" s="1023"/>
      <c r="B78" s="1023"/>
      <c r="C78" s="1023"/>
      <c r="D78" s="1023"/>
      <c r="E78" s="1023"/>
      <c r="F78" s="1023"/>
      <c r="G78" s="1023"/>
      <c r="H78" s="1023"/>
      <c r="I78" s="1023"/>
      <c r="J78" s="1023"/>
      <c r="K78" s="1023"/>
      <c r="L78" s="1080"/>
      <c r="M78" s="864" t="s">
        <v>2938</v>
      </c>
      <c r="N78" s="886"/>
      <c r="O78" s="888">
        <v>27367</v>
      </c>
      <c r="P78" s="875">
        <v>221467</v>
      </c>
      <c r="Q78" s="871">
        <v>21430</v>
      </c>
      <c r="R78" s="875">
        <v>743237.29</v>
      </c>
      <c r="S78" s="871">
        <v>21775</v>
      </c>
      <c r="T78" s="875">
        <v>16177492</v>
      </c>
      <c r="U78" s="871">
        <v>70572</v>
      </c>
      <c r="V78" s="875">
        <v>17142196.289999999</v>
      </c>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1:69" ht="43.15" customHeight="1" x14ac:dyDescent="0.2">
      <c r="A79" s="1024"/>
      <c r="B79" s="1024"/>
      <c r="C79" s="1024"/>
      <c r="D79" s="1024"/>
      <c r="E79" s="1024"/>
      <c r="F79" s="1024"/>
      <c r="G79" s="1024"/>
      <c r="H79" s="1024"/>
      <c r="I79" s="1024"/>
      <c r="J79" s="1024"/>
      <c r="K79" s="1024"/>
      <c r="L79" s="1080"/>
      <c r="M79" s="864" t="s">
        <v>2939</v>
      </c>
      <c r="N79" s="886"/>
      <c r="O79" s="888">
        <v>7824</v>
      </c>
      <c r="P79" s="875">
        <v>2380368</v>
      </c>
      <c r="Q79" s="871">
        <v>6055</v>
      </c>
      <c r="R79" s="875">
        <v>5071811.1500000004</v>
      </c>
      <c r="S79" s="871">
        <v>5930</v>
      </c>
      <c r="T79" s="875">
        <v>18638248.02</v>
      </c>
      <c r="U79" s="871">
        <v>19809</v>
      </c>
      <c r="V79" s="875">
        <v>26090427.170000002</v>
      </c>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1:69" x14ac:dyDescent="0.2">
      <c r="A80" s="852"/>
      <c r="B80" s="852"/>
      <c r="C80" s="852"/>
      <c r="D80" s="852"/>
      <c r="E80" s="852"/>
      <c r="F80" s="852"/>
      <c r="G80" s="852"/>
      <c r="H80" s="49"/>
      <c r="I80" s="835"/>
      <c r="J80" s="835"/>
      <c r="K80" s="835"/>
      <c r="L80" s="889" t="s">
        <v>2890</v>
      </c>
      <c r="M80" s="869"/>
      <c r="N80" s="860"/>
      <c r="O80" s="884">
        <v>4</v>
      </c>
      <c r="P80" s="870">
        <v>5266994</v>
      </c>
      <c r="Q80" s="885">
        <v>4</v>
      </c>
      <c r="R80" s="870">
        <v>8716904</v>
      </c>
      <c r="S80" s="885">
        <v>4</v>
      </c>
      <c r="T80" s="870">
        <v>8716814</v>
      </c>
      <c r="U80" s="885">
        <v>12</v>
      </c>
      <c r="V80" s="870">
        <v>22700712</v>
      </c>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1:69" ht="72" customHeight="1" x14ac:dyDescent="0.2">
      <c r="A81" s="1035" t="s">
        <v>2883</v>
      </c>
      <c r="B81" s="1035" t="s">
        <v>2884</v>
      </c>
      <c r="C81" s="1035" t="s">
        <v>2885</v>
      </c>
      <c r="D81" s="1035" t="s">
        <v>2886</v>
      </c>
      <c r="E81" s="1035" t="s">
        <v>2887</v>
      </c>
      <c r="F81" s="1035" t="s">
        <v>2888</v>
      </c>
      <c r="G81" s="1035" t="s">
        <v>2800</v>
      </c>
      <c r="H81" s="1035" t="s">
        <v>502</v>
      </c>
      <c r="I81" s="1007" t="s">
        <v>2889</v>
      </c>
      <c r="J81" s="1007"/>
      <c r="K81" s="1007"/>
      <c r="L81" s="1080" t="s">
        <v>2891</v>
      </c>
      <c r="M81" s="864" t="s">
        <v>2937</v>
      </c>
      <c r="N81" s="886"/>
      <c r="O81" s="887">
        <v>4</v>
      </c>
      <c r="P81" s="875">
        <v>5266994</v>
      </c>
      <c r="Q81" s="887">
        <v>4</v>
      </c>
      <c r="R81" s="875">
        <v>8716904</v>
      </c>
      <c r="S81" s="887">
        <v>4</v>
      </c>
      <c r="T81" s="875">
        <v>8716814</v>
      </c>
      <c r="U81" s="887">
        <v>12</v>
      </c>
      <c r="V81" s="875">
        <v>22700712</v>
      </c>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1:69" ht="14.45" customHeight="1" x14ac:dyDescent="0.2">
      <c r="A82" s="1036"/>
      <c r="B82" s="1036"/>
      <c r="C82" s="1036"/>
      <c r="D82" s="1036"/>
      <c r="E82" s="1036"/>
      <c r="F82" s="1036"/>
      <c r="G82" s="1036"/>
      <c r="H82" s="1036"/>
      <c r="I82" s="1007"/>
      <c r="J82" s="1007"/>
      <c r="K82" s="1007"/>
      <c r="L82" s="1080"/>
      <c r="M82" s="890"/>
      <c r="N82" s="860"/>
      <c r="O82" s="884">
        <v>800000</v>
      </c>
      <c r="P82" s="870">
        <v>400000000</v>
      </c>
      <c r="Q82" s="885">
        <v>800000</v>
      </c>
      <c r="R82" s="870">
        <v>400000000</v>
      </c>
      <c r="S82" s="885">
        <v>800000</v>
      </c>
      <c r="T82" s="870">
        <v>400000000</v>
      </c>
      <c r="U82" s="885">
        <v>2400000</v>
      </c>
      <c r="V82" s="870">
        <v>1200000000</v>
      </c>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1:69" ht="97.9" customHeight="1" x14ac:dyDescent="0.2">
      <c r="A83" s="1036"/>
      <c r="B83" s="1036"/>
      <c r="C83" s="1036"/>
      <c r="D83" s="1036"/>
      <c r="E83" s="1036"/>
      <c r="F83" s="1036"/>
      <c r="G83" s="1036"/>
      <c r="H83" s="1036"/>
      <c r="I83" s="1007"/>
      <c r="J83" s="1007"/>
      <c r="K83" s="1007"/>
      <c r="L83" s="1080"/>
      <c r="M83" s="864" t="s">
        <v>2892</v>
      </c>
      <c r="N83" s="886"/>
      <c r="O83" s="888">
        <v>800000</v>
      </c>
      <c r="P83" s="875">
        <v>400000000</v>
      </c>
      <c r="Q83" s="871">
        <v>800000</v>
      </c>
      <c r="R83" s="875">
        <v>400000000</v>
      </c>
      <c r="S83" s="871">
        <v>800000</v>
      </c>
      <c r="T83" s="875">
        <v>400000000</v>
      </c>
      <c r="U83" s="871">
        <v>2400000</v>
      </c>
      <c r="V83" s="875">
        <v>1200000000</v>
      </c>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1:69" ht="20.45" customHeight="1" x14ac:dyDescent="0.2">
      <c r="A84" s="805"/>
      <c r="B84" s="851"/>
      <c r="C84" s="851"/>
      <c r="D84" s="851"/>
      <c r="E84" s="851"/>
      <c r="F84" s="851"/>
      <c r="G84" s="851"/>
      <c r="H84" s="851"/>
      <c r="I84" s="803"/>
      <c r="J84" s="49"/>
      <c r="K84" s="49"/>
      <c r="L84" s="889" t="s">
        <v>2894</v>
      </c>
      <c r="M84" s="869"/>
      <c r="N84" s="860"/>
      <c r="O84" s="884">
        <v>900</v>
      </c>
      <c r="P84" s="870">
        <v>863901</v>
      </c>
      <c r="Q84" s="885">
        <v>2400</v>
      </c>
      <c r="R84" s="870">
        <v>4928905</v>
      </c>
      <c r="S84" s="885">
        <v>1650</v>
      </c>
      <c r="T84" s="870">
        <v>4402014</v>
      </c>
      <c r="U84" s="885">
        <v>4950</v>
      </c>
      <c r="V84" s="870">
        <v>10194820</v>
      </c>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1:69" ht="86.25" customHeight="1" x14ac:dyDescent="0.2">
      <c r="A85" s="1035" t="s">
        <v>2895</v>
      </c>
      <c r="B85" s="1035" t="s">
        <v>2896</v>
      </c>
      <c r="C85" s="1004" t="s">
        <v>2897</v>
      </c>
      <c r="D85" s="1004" t="s">
        <v>2898</v>
      </c>
      <c r="E85" s="1004" t="s">
        <v>2899</v>
      </c>
      <c r="F85" s="1004" t="s">
        <v>2900</v>
      </c>
      <c r="G85" s="1004" t="s">
        <v>2901</v>
      </c>
      <c r="H85" s="1004" t="s">
        <v>500</v>
      </c>
      <c r="I85" s="1004" t="s">
        <v>2889</v>
      </c>
      <c r="J85" s="1007"/>
      <c r="K85" s="1007"/>
      <c r="L85" s="1081" t="s">
        <v>2902</v>
      </c>
      <c r="M85" s="864" t="s">
        <v>518</v>
      </c>
      <c r="N85" s="886" t="s">
        <v>2927</v>
      </c>
      <c r="O85" s="888">
        <v>750</v>
      </c>
      <c r="P85" s="875">
        <v>526890</v>
      </c>
      <c r="Q85" s="871">
        <v>1500</v>
      </c>
      <c r="R85" s="875">
        <v>1053780</v>
      </c>
      <c r="S85" s="871">
        <v>750</v>
      </c>
      <c r="T85" s="875">
        <v>526890</v>
      </c>
      <c r="U85" s="871">
        <v>3000</v>
      </c>
      <c r="V85" s="875">
        <v>2107560</v>
      </c>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1:69" ht="57.6" customHeight="1" x14ac:dyDescent="0.2">
      <c r="A86" s="1036"/>
      <c r="B86" s="1036"/>
      <c r="C86" s="1005"/>
      <c r="D86" s="1005" t="s">
        <v>2898</v>
      </c>
      <c r="E86" s="1005" t="s">
        <v>2899</v>
      </c>
      <c r="F86" s="1005" t="s">
        <v>2900</v>
      </c>
      <c r="G86" s="1005" t="s">
        <v>2901</v>
      </c>
      <c r="H86" s="1005" t="s">
        <v>500</v>
      </c>
      <c r="I86" s="1005" t="s">
        <v>2889</v>
      </c>
      <c r="J86" s="1007"/>
      <c r="K86" s="1007"/>
      <c r="L86" s="1082"/>
      <c r="M86" s="864" t="s">
        <v>537</v>
      </c>
      <c r="N86" s="886" t="s">
        <v>2927</v>
      </c>
      <c r="O86" s="888">
        <v>100</v>
      </c>
      <c r="P86" s="875">
        <v>70252</v>
      </c>
      <c r="Q86" s="871">
        <v>200</v>
      </c>
      <c r="R86" s="875">
        <v>140504</v>
      </c>
      <c r="S86" s="871">
        <v>200</v>
      </c>
      <c r="T86" s="875">
        <v>140504</v>
      </c>
      <c r="U86" s="871">
        <v>500</v>
      </c>
      <c r="V86" s="875">
        <v>351260</v>
      </c>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1:69" ht="60" customHeight="1" x14ac:dyDescent="0.2">
      <c r="A87" s="1036"/>
      <c r="B87" s="1036"/>
      <c r="C87" s="1005"/>
      <c r="D87" s="1005" t="s">
        <v>2898</v>
      </c>
      <c r="E87" s="1005" t="s">
        <v>2899</v>
      </c>
      <c r="F87" s="1005" t="s">
        <v>2900</v>
      </c>
      <c r="G87" s="1005" t="s">
        <v>2901</v>
      </c>
      <c r="H87" s="1005" t="s">
        <v>500</v>
      </c>
      <c r="I87" s="1005" t="s">
        <v>2889</v>
      </c>
      <c r="J87" s="1007"/>
      <c r="K87" s="1007"/>
      <c r="L87" s="1083"/>
      <c r="M87" s="891" t="s">
        <v>538</v>
      </c>
      <c r="N87" s="886"/>
      <c r="O87" s="888">
        <v>50</v>
      </c>
      <c r="P87" s="875">
        <v>266759</v>
      </c>
      <c r="Q87" s="871">
        <v>700</v>
      </c>
      <c r="R87" s="875">
        <v>3734621</v>
      </c>
      <c r="S87" s="871">
        <v>700</v>
      </c>
      <c r="T87" s="875">
        <v>3734620</v>
      </c>
      <c r="U87" s="871">
        <v>1450</v>
      </c>
      <c r="V87" s="875">
        <v>7736000</v>
      </c>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1:69" x14ac:dyDescent="0.2">
      <c r="A88" s="1037"/>
      <c r="B88" s="1037"/>
      <c r="C88" s="1006"/>
      <c r="D88" s="1006" t="s">
        <v>2898</v>
      </c>
      <c r="E88" s="1006" t="s">
        <v>2899</v>
      </c>
      <c r="F88" s="1006" t="s">
        <v>2900</v>
      </c>
      <c r="G88" s="1006" t="s">
        <v>2901</v>
      </c>
      <c r="H88" s="1006" t="s">
        <v>500</v>
      </c>
      <c r="I88" s="1006" t="s">
        <v>2889</v>
      </c>
      <c r="J88" s="1007"/>
      <c r="K88" s="1007"/>
      <c r="L88" s="889" t="s">
        <v>2904</v>
      </c>
      <c r="M88" s="869"/>
      <c r="N88" s="860"/>
      <c r="O88" s="884">
        <v>31035</v>
      </c>
      <c r="P88" s="870">
        <v>1490612</v>
      </c>
      <c r="Q88" s="885">
        <v>20673</v>
      </c>
      <c r="R88" s="870">
        <v>992924</v>
      </c>
      <c r="S88" s="885">
        <v>29346</v>
      </c>
      <c r="T88" s="870">
        <v>1409489</v>
      </c>
      <c r="U88" s="885">
        <v>81054</v>
      </c>
      <c r="V88" s="870">
        <v>3893025</v>
      </c>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1:69" ht="90" customHeight="1" x14ac:dyDescent="0.2">
      <c r="A89" s="1007" t="s">
        <v>2905</v>
      </c>
      <c r="B89" s="1007" t="s">
        <v>2906</v>
      </c>
      <c r="C89" s="1007" t="s">
        <v>2907</v>
      </c>
      <c r="D89" s="1007" t="s">
        <v>2908</v>
      </c>
      <c r="E89" s="1007" t="s">
        <v>2909</v>
      </c>
      <c r="F89" s="1007" t="s">
        <v>2910</v>
      </c>
      <c r="G89" s="1007" t="s">
        <v>2901</v>
      </c>
      <c r="H89" s="49" t="s">
        <v>499</v>
      </c>
      <c r="I89" s="49" t="s">
        <v>2889</v>
      </c>
      <c r="J89" s="49"/>
      <c r="K89" s="835"/>
      <c r="L89" s="1080" t="s">
        <v>2911</v>
      </c>
      <c r="M89" s="864" t="s">
        <v>535</v>
      </c>
      <c r="N89" s="865" t="s">
        <v>2927</v>
      </c>
      <c r="O89" s="888">
        <v>10480</v>
      </c>
      <c r="P89" s="875">
        <v>503355</v>
      </c>
      <c r="Q89" s="871">
        <v>6978</v>
      </c>
      <c r="R89" s="875">
        <v>335153</v>
      </c>
      <c r="S89" s="871">
        <v>9814</v>
      </c>
      <c r="T89" s="875">
        <v>471366</v>
      </c>
      <c r="U89" s="871">
        <v>27272</v>
      </c>
      <c r="V89" s="875">
        <v>1309874</v>
      </c>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1:69" ht="127.5" x14ac:dyDescent="0.2">
      <c r="A90" s="1007"/>
      <c r="B90" s="1007"/>
      <c r="C90" s="1007"/>
      <c r="D90" s="1007"/>
      <c r="E90" s="1007"/>
      <c r="F90" s="1007"/>
      <c r="G90" s="1007"/>
      <c r="H90" s="49" t="s">
        <v>497</v>
      </c>
      <c r="I90" s="49" t="s">
        <v>2889</v>
      </c>
      <c r="J90" s="49"/>
      <c r="K90" s="835"/>
      <c r="L90" s="1080"/>
      <c r="M90" s="864" t="s">
        <v>536</v>
      </c>
      <c r="N90" s="865" t="s">
        <v>2927</v>
      </c>
      <c r="O90" s="888">
        <v>10345</v>
      </c>
      <c r="P90" s="875">
        <v>496871</v>
      </c>
      <c r="Q90" s="871">
        <v>6891</v>
      </c>
      <c r="R90" s="875">
        <v>330975</v>
      </c>
      <c r="S90" s="871">
        <v>9782</v>
      </c>
      <c r="T90" s="875">
        <v>469830</v>
      </c>
      <c r="U90" s="871">
        <v>27018</v>
      </c>
      <c r="V90" s="875">
        <v>1297676</v>
      </c>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1:69" ht="102" x14ac:dyDescent="0.2">
      <c r="A91" s="1007"/>
      <c r="B91" s="1007"/>
      <c r="C91" s="1007"/>
      <c r="D91" s="1007"/>
      <c r="E91" s="1007"/>
      <c r="F91" s="1007"/>
      <c r="G91" s="1007"/>
      <c r="H91" s="49" t="s">
        <v>498</v>
      </c>
      <c r="I91" s="49"/>
      <c r="J91" s="49"/>
      <c r="K91" s="49" t="s">
        <v>2889</v>
      </c>
      <c r="L91" s="1080"/>
      <c r="M91" s="864" t="s">
        <v>2912</v>
      </c>
      <c r="N91" s="865" t="s">
        <v>2927</v>
      </c>
      <c r="O91" s="888">
        <v>10210</v>
      </c>
      <c r="P91" s="875">
        <v>490386</v>
      </c>
      <c r="Q91" s="871">
        <v>6804</v>
      </c>
      <c r="R91" s="875">
        <v>326796</v>
      </c>
      <c r="S91" s="871">
        <v>9750</v>
      </c>
      <c r="T91" s="875">
        <v>468293</v>
      </c>
      <c r="U91" s="871">
        <v>26764</v>
      </c>
      <c r="V91" s="875">
        <v>1285475</v>
      </c>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1:69" x14ac:dyDescent="0.2">
      <c r="A92" s="1007"/>
      <c r="B92" s="1007"/>
      <c r="C92" s="1007"/>
      <c r="D92" s="1007"/>
      <c r="E92" s="1007"/>
      <c r="F92" s="1007"/>
      <c r="G92" s="1007"/>
      <c r="H92" s="49" t="s">
        <v>2808</v>
      </c>
      <c r="I92" s="49"/>
      <c r="J92" s="49"/>
      <c r="K92" s="49"/>
      <c r="L92" s="892" t="s">
        <v>2913</v>
      </c>
      <c r="M92" s="869"/>
      <c r="N92" s="860"/>
      <c r="O92" s="884">
        <v>3</v>
      </c>
      <c r="P92" s="870">
        <v>159900</v>
      </c>
      <c r="Q92" s="885">
        <v>4</v>
      </c>
      <c r="R92" s="870">
        <v>204000</v>
      </c>
      <c r="S92" s="885">
        <v>4</v>
      </c>
      <c r="T92" s="870">
        <v>171875</v>
      </c>
      <c r="U92" s="885">
        <v>11</v>
      </c>
      <c r="V92" s="870">
        <v>535775</v>
      </c>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1:69" ht="118.9" customHeight="1" x14ac:dyDescent="0.2">
      <c r="A93" s="1007"/>
      <c r="B93" s="1007"/>
      <c r="C93" s="1007"/>
      <c r="D93" s="1007"/>
      <c r="E93" s="1007"/>
      <c r="F93" s="1007"/>
      <c r="G93" s="1007"/>
      <c r="H93" s="802" t="s">
        <v>2800</v>
      </c>
      <c r="I93" s="802"/>
      <c r="J93" s="802"/>
      <c r="K93" s="802"/>
      <c r="L93" s="872" t="s">
        <v>2914</v>
      </c>
      <c r="M93" s="864" t="s">
        <v>2914</v>
      </c>
      <c r="N93" s="865"/>
      <c r="O93" s="888">
        <v>3</v>
      </c>
      <c r="P93" s="875">
        <v>159900</v>
      </c>
      <c r="Q93" s="871">
        <v>4</v>
      </c>
      <c r="R93" s="875">
        <v>204000</v>
      </c>
      <c r="S93" s="871">
        <v>4</v>
      </c>
      <c r="T93" s="875">
        <v>171875</v>
      </c>
      <c r="U93" s="871">
        <v>11</v>
      </c>
      <c r="V93" s="875">
        <v>535775</v>
      </c>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1:69" ht="27.6" customHeight="1" x14ac:dyDescent="0.2">
      <c r="A94" s="1007"/>
      <c r="B94" s="1007"/>
      <c r="C94" s="1007"/>
      <c r="D94" s="1007"/>
      <c r="E94" s="1007"/>
      <c r="F94" s="1007"/>
      <c r="G94" s="1007"/>
      <c r="H94" s="49"/>
      <c r="I94" s="49"/>
      <c r="J94" s="49"/>
      <c r="K94" s="49"/>
      <c r="L94" s="892" t="s">
        <v>2915</v>
      </c>
      <c r="M94" s="869"/>
      <c r="N94" s="860"/>
      <c r="O94" s="884">
        <v>11906</v>
      </c>
      <c r="P94" s="870">
        <v>2416666.64</v>
      </c>
      <c r="Q94" s="885">
        <v>12306</v>
      </c>
      <c r="R94" s="870">
        <v>2416666.64</v>
      </c>
      <c r="S94" s="885">
        <v>11788</v>
      </c>
      <c r="T94" s="870">
        <v>2416666.7199999997</v>
      </c>
      <c r="U94" s="885">
        <v>36000</v>
      </c>
      <c r="V94" s="870">
        <v>7250000</v>
      </c>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1:69" ht="132.6" customHeight="1" x14ac:dyDescent="0.2">
      <c r="A95" s="1007"/>
      <c r="B95" s="1007"/>
      <c r="C95" s="1007"/>
      <c r="D95" s="1007"/>
      <c r="E95" s="1007"/>
      <c r="F95" s="1007"/>
      <c r="G95" s="1007"/>
      <c r="H95" s="803" t="s">
        <v>501</v>
      </c>
      <c r="I95" s="803"/>
      <c r="J95" s="803"/>
      <c r="K95" s="803" t="s">
        <v>2889</v>
      </c>
      <c r="L95" s="1080" t="s">
        <v>525</v>
      </c>
      <c r="M95" s="864" t="s">
        <v>2917</v>
      </c>
      <c r="N95" s="886"/>
      <c r="O95" s="888">
        <v>11906</v>
      </c>
      <c r="P95" s="856">
        <v>461945</v>
      </c>
      <c r="Q95" s="871">
        <v>12306</v>
      </c>
      <c r="R95" s="856">
        <v>461945</v>
      </c>
      <c r="S95" s="871">
        <v>11788</v>
      </c>
      <c r="T95" s="856">
        <v>461945</v>
      </c>
      <c r="U95" s="871">
        <v>36000</v>
      </c>
      <c r="V95" s="856">
        <v>1385835</v>
      </c>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1:69" ht="68.45" customHeight="1" x14ac:dyDescent="0.2">
      <c r="A96" s="1007"/>
      <c r="B96" s="1007"/>
      <c r="C96" s="1007"/>
      <c r="D96" s="1007"/>
      <c r="E96" s="1007"/>
      <c r="F96" s="1007"/>
      <c r="G96" s="1007"/>
      <c r="H96" s="49" t="s">
        <v>2800</v>
      </c>
      <c r="I96" s="49"/>
      <c r="J96" s="835"/>
      <c r="K96" s="809"/>
      <c r="L96" s="1080"/>
      <c r="M96" s="864" t="s">
        <v>2918</v>
      </c>
      <c r="N96" s="886"/>
      <c r="O96" s="888">
        <v>9500</v>
      </c>
      <c r="P96" s="856">
        <v>238436.64</v>
      </c>
      <c r="Q96" s="871">
        <v>10200</v>
      </c>
      <c r="R96" s="856">
        <v>238436.64</v>
      </c>
      <c r="S96" s="871">
        <v>8300</v>
      </c>
      <c r="T96" s="856">
        <v>238436.72</v>
      </c>
      <c r="U96" s="871">
        <v>28000</v>
      </c>
      <c r="V96" s="856">
        <v>715310</v>
      </c>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ht="72" customHeight="1" x14ac:dyDescent="0.2">
      <c r="A97" s="1007"/>
      <c r="B97" s="1007"/>
      <c r="C97" s="1007"/>
      <c r="D97" s="1007"/>
      <c r="E97" s="1007"/>
      <c r="F97" s="1007"/>
      <c r="G97" s="1007"/>
      <c r="H97" s="49" t="s">
        <v>2800</v>
      </c>
      <c r="I97" s="49" t="s">
        <v>2808</v>
      </c>
      <c r="J97" s="49" t="s">
        <v>2808</v>
      </c>
      <c r="L97" s="1080"/>
      <c r="M97" s="864" t="s">
        <v>2919</v>
      </c>
      <c r="N97" s="886"/>
      <c r="O97" s="888">
        <v>3800</v>
      </c>
      <c r="P97" s="856">
        <v>584500</v>
      </c>
      <c r="Q97" s="871">
        <v>4500</v>
      </c>
      <c r="R97" s="856">
        <v>584500</v>
      </c>
      <c r="S97" s="871">
        <v>3700</v>
      </c>
      <c r="T97" s="856">
        <v>584500</v>
      </c>
      <c r="U97" s="871">
        <v>12000</v>
      </c>
      <c r="V97" s="856">
        <v>1753500</v>
      </c>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1:69" ht="42" customHeight="1" x14ac:dyDescent="0.2">
      <c r="A98" s="1007"/>
      <c r="B98" s="1007"/>
      <c r="C98" s="1007"/>
      <c r="D98" s="1007"/>
      <c r="E98" s="1007"/>
      <c r="F98" s="1007"/>
      <c r="G98" s="1007"/>
      <c r="H98" s="49" t="s">
        <v>2800</v>
      </c>
      <c r="I98" s="49"/>
      <c r="J98" s="49"/>
      <c r="K98" s="49"/>
      <c r="L98" s="1080"/>
      <c r="M98" s="864" t="s">
        <v>2920</v>
      </c>
      <c r="N98" s="886"/>
      <c r="O98" s="888">
        <v>3225</v>
      </c>
      <c r="P98" s="856">
        <v>1131785</v>
      </c>
      <c r="Q98" s="871">
        <v>4362</v>
      </c>
      <c r="R98" s="856">
        <v>1131785</v>
      </c>
      <c r="S98" s="871">
        <v>34131</v>
      </c>
      <c r="T98" s="856">
        <v>1131785</v>
      </c>
      <c r="U98" s="871">
        <v>11000</v>
      </c>
      <c r="V98" s="856">
        <v>3395355</v>
      </c>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1:69" x14ac:dyDescent="0.2">
      <c r="A99" s="1007"/>
      <c r="B99" s="1007"/>
      <c r="C99" s="1007"/>
      <c r="D99" s="1007"/>
      <c r="E99" s="1007"/>
      <c r="F99" s="1007"/>
      <c r="G99" s="1007"/>
      <c r="H99" s="49" t="s">
        <v>2800</v>
      </c>
      <c r="I99" s="49"/>
      <c r="J99" s="49"/>
      <c r="K99" s="49"/>
      <c r="L99" s="889" t="s">
        <v>2921</v>
      </c>
      <c r="M99" s="869"/>
      <c r="N99" s="860"/>
      <c r="O99" s="884">
        <v>400</v>
      </c>
      <c r="P99" s="870">
        <v>155204.4</v>
      </c>
      <c r="Q99" s="885">
        <v>1100</v>
      </c>
      <c r="R99" s="870">
        <v>298470</v>
      </c>
      <c r="S99" s="885">
        <v>0</v>
      </c>
      <c r="T99" s="870">
        <v>143265.60000000001</v>
      </c>
      <c r="U99" s="885">
        <v>1500</v>
      </c>
      <c r="V99" s="870">
        <v>596940</v>
      </c>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1:69" ht="126" customHeight="1" x14ac:dyDescent="0.2">
      <c r="A100" s="1007"/>
      <c r="B100" s="1007"/>
      <c r="C100" s="1007"/>
      <c r="D100" s="1007"/>
      <c r="E100" s="1007"/>
      <c r="F100" s="1007"/>
      <c r="G100" s="1007"/>
      <c r="H100" s="49" t="s">
        <v>2800</v>
      </c>
      <c r="I100" s="49"/>
      <c r="J100" s="49"/>
      <c r="K100" s="49"/>
      <c r="L100" s="863" t="s">
        <v>2922</v>
      </c>
      <c r="M100" s="893" t="s">
        <v>2923</v>
      </c>
      <c r="N100" s="886"/>
      <c r="O100" s="894">
        <v>400</v>
      </c>
      <c r="P100" s="880">
        <v>155204.4</v>
      </c>
      <c r="Q100" s="895">
        <v>1100</v>
      </c>
      <c r="R100" s="880">
        <v>298470</v>
      </c>
      <c r="S100" s="895">
        <v>0</v>
      </c>
      <c r="T100" s="880">
        <v>143265.60000000001</v>
      </c>
      <c r="U100" s="895">
        <v>1500</v>
      </c>
      <c r="V100" s="880">
        <v>596940</v>
      </c>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1:69" x14ac:dyDescent="0.2">
      <c r="A101" s="1007"/>
      <c r="B101" s="1007"/>
      <c r="C101" s="1007"/>
      <c r="D101" s="1007"/>
      <c r="E101" s="1007"/>
      <c r="F101" s="1007"/>
      <c r="G101" s="1007"/>
      <c r="H101" s="49"/>
      <c r="I101" s="49"/>
      <c r="J101" s="49"/>
      <c r="K101" s="49"/>
      <c r="L101" s="872"/>
      <c r="M101" s="864"/>
      <c r="N101" s="886"/>
      <c r="O101" s="896"/>
      <c r="P101" s="897"/>
      <c r="Q101" s="898"/>
      <c r="R101" s="897"/>
      <c r="S101" s="898"/>
      <c r="T101" s="897"/>
      <c r="U101" s="898"/>
      <c r="V101" s="897"/>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1:69" ht="13.5" thickBot="1" x14ac:dyDescent="0.25">
      <c r="A102" s="1007"/>
      <c r="B102" s="1007"/>
      <c r="C102" s="1007"/>
      <c r="D102" s="1007"/>
      <c r="E102" s="1007"/>
      <c r="F102" s="1007"/>
      <c r="G102" s="1007"/>
      <c r="H102" s="49" t="s">
        <v>2800</v>
      </c>
      <c r="I102" s="835"/>
      <c r="J102" s="835"/>
      <c r="K102" s="835"/>
      <c r="L102" s="899"/>
      <c r="M102" s="899"/>
      <c r="N102" s="900" t="s">
        <v>57</v>
      </c>
      <c r="O102" s="901"/>
      <c r="P102" s="902">
        <f>P99+P94+P92+P88+P84+P80+P77+P75+P72+P64+P60+P58+P55+P53+P49+P26+P24+P22+P20+P18+P16+P14+P12+P10+P8</f>
        <v>23155409.540333331</v>
      </c>
      <c r="Q102" s="902"/>
      <c r="R102" s="902">
        <f>R99+R94+R92+R88+R84+R80+R77+R75+R72+R64+R60+R58+R55+R53+R49+R26+R24+R22+R20+R18+R16+R14+R12+R10+R8</f>
        <v>35253769.440333337</v>
      </c>
      <c r="S102" s="902"/>
      <c r="T102" s="902">
        <f>T99+T94+T92+T88+T84+T80+T77+T75+T72+T64+T60+T58+T55+T53+T49+T26+T24+T22+T20+T18+T16+T14+T12+T10+T8</f>
        <v>59216737.840333335</v>
      </c>
      <c r="U102" s="902"/>
      <c r="V102" s="902">
        <f>V99+V94+V92+V88+V84+V80+V77+V75+V72+V64+V60+V58+V55+V53+V49+V26+V24+V22+V20+V16+V18+V14+V10+V12+V8</f>
        <v>117625916.82000001</v>
      </c>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1:69" x14ac:dyDescent="0.2">
      <c r="A103" s="804"/>
      <c r="B103" s="804"/>
      <c r="C103" s="804"/>
      <c r="D103" s="804"/>
      <c r="E103" s="804"/>
      <c r="F103" s="804"/>
      <c r="G103" s="805"/>
      <c r="H103" s="804"/>
      <c r="I103" s="804"/>
      <c r="J103" s="804"/>
      <c r="K103" s="804"/>
      <c r="L103" s="2"/>
      <c r="M103" s="2"/>
      <c r="N103" s="2"/>
      <c r="O103" s="857"/>
      <c r="P103" s="2"/>
      <c r="Q103" s="857"/>
      <c r="R103" s="2"/>
      <c r="S103" s="857"/>
      <c r="T103" s="2"/>
      <c r="U103" s="857"/>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1:69" x14ac:dyDescent="0.2">
      <c r="A104" s="2"/>
      <c r="B104" s="2"/>
      <c r="C104" s="2"/>
      <c r="D104" s="2"/>
      <c r="E104" s="2"/>
      <c r="F104" s="2"/>
      <c r="G104" s="2"/>
      <c r="H104" s="2"/>
      <c r="I104" s="2"/>
      <c r="J104" s="2"/>
      <c r="K104" s="2"/>
      <c r="L104" s="2"/>
      <c r="M104" s="2"/>
      <c r="N104" s="2"/>
      <c r="O104" s="857"/>
      <c r="P104" s="2"/>
      <c r="Q104" s="857"/>
      <c r="R104" s="2"/>
      <c r="S104" s="857"/>
      <c r="T104" s="2"/>
      <c r="U104" s="857"/>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1:69" x14ac:dyDescent="0.2">
      <c r="A105" s="2"/>
      <c r="B105" s="2"/>
      <c r="C105" s="2"/>
      <c r="D105" s="2"/>
      <c r="E105" s="2"/>
      <c r="F105" s="2"/>
      <c r="G105" s="2"/>
      <c r="H105" s="2"/>
      <c r="I105" s="2"/>
      <c r="J105" s="2"/>
      <c r="K105" s="2"/>
      <c r="L105" s="2"/>
      <c r="M105" s="2"/>
      <c r="N105" s="2"/>
      <c r="O105" s="857"/>
      <c r="P105" s="2"/>
      <c r="Q105" s="857"/>
      <c r="R105" s="2"/>
      <c r="S105" s="857"/>
      <c r="T105" s="2"/>
      <c r="U105" s="857"/>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1:69" x14ac:dyDescent="0.2">
      <c r="A106" s="2"/>
      <c r="B106" s="2"/>
      <c r="C106" s="2"/>
      <c r="D106" s="2"/>
      <c r="E106" s="2"/>
      <c r="F106" s="2"/>
      <c r="G106" s="2"/>
      <c r="H106" s="2"/>
      <c r="I106" s="2"/>
      <c r="J106" s="2"/>
      <c r="K106" s="2"/>
      <c r="L106" s="2"/>
      <c r="M106" s="2"/>
      <c r="N106" s="2"/>
      <c r="O106" s="857"/>
      <c r="P106" s="2"/>
      <c r="Q106" s="857"/>
      <c r="R106" s="2"/>
      <c r="S106" s="857"/>
      <c r="T106" s="2"/>
      <c r="U106" s="857"/>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1:69" x14ac:dyDescent="0.2">
      <c r="A107" s="2"/>
      <c r="B107" s="2"/>
      <c r="C107" s="2"/>
      <c r="D107" s="2"/>
      <c r="E107" s="2"/>
      <c r="F107" s="2"/>
      <c r="G107" s="2"/>
      <c r="H107" s="2"/>
      <c r="I107" s="2"/>
      <c r="J107" s="2"/>
      <c r="K107" s="2"/>
      <c r="L107" s="2"/>
      <c r="M107" s="2"/>
      <c r="N107" s="2"/>
      <c r="O107" s="857"/>
      <c r="Q107" s="857"/>
      <c r="S107" s="857"/>
      <c r="U107" s="857"/>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1:69" x14ac:dyDescent="0.2">
      <c r="A108" s="2"/>
      <c r="B108" s="2"/>
      <c r="C108" s="2"/>
      <c r="D108" s="2"/>
      <c r="E108" s="2"/>
      <c r="F108" s="2"/>
      <c r="G108" s="2"/>
      <c r="H108" s="2"/>
      <c r="I108" s="2"/>
      <c r="J108" s="2"/>
      <c r="K108" s="2"/>
      <c r="L108" s="2"/>
      <c r="M108" s="2"/>
      <c r="N108" s="2"/>
      <c r="O108" s="857"/>
      <c r="P108" s="2"/>
      <c r="Q108" s="857"/>
      <c r="R108" s="2"/>
      <c r="S108" s="857"/>
      <c r="T108" s="2"/>
      <c r="U108" s="857"/>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1:69" x14ac:dyDescent="0.2">
      <c r="A109" s="2"/>
      <c r="B109" s="2"/>
      <c r="C109" s="2"/>
      <c r="D109" s="2"/>
      <c r="E109" s="2"/>
      <c r="F109" s="2"/>
      <c r="G109" s="2"/>
      <c r="H109" s="2"/>
      <c r="I109" s="2"/>
      <c r="J109" s="2"/>
      <c r="K109" s="2"/>
      <c r="L109" s="2"/>
      <c r="M109" s="2"/>
      <c r="N109" s="2"/>
      <c r="O109" s="857"/>
      <c r="P109" s="2"/>
      <c r="Q109" s="857"/>
      <c r="R109" s="2"/>
      <c r="S109" s="857"/>
      <c r="T109" s="2"/>
      <c r="U109" s="857"/>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1:69" x14ac:dyDescent="0.2">
      <c r="A110" s="2"/>
      <c r="B110" s="2"/>
      <c r="C110" s="2"/>
      <c r="D110" s="2"/>
      <c r="E110" s="2"/>
      <c r="F110" s="2"/>
      <c r="G110" s="2"/>
      <c r="H110" s="2"/>
      <c r="I110" s="2"/>
      <c r="J110" s="2"/>
      <c r="K110" s="2"/>
      <c r="L110" s="2"/>
      <c r="M110" s="2"/>
      <c r="N110" s="2"/>
      <c r="O110" s="857"/>
      <c r="P110" s="2"/>
      <c r="Q110" s="857"/>
      <c r="R110" s="2"/>
      <c r="S110" s="857"/>
      <c r="T110" s="2"/>
      <c r="U110" s="857"/>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1:69" x14ac:dyDescent="0.2">
      <c r="A111" s="2"/>
      <c r="B111" s="2"/>
      <c r="C111" s="2"/>
      <c r="D111" s="2"/>
      <c r="E111" s="2"/>
      <c r="F111" s="2"/>
      <c r="G111" s="2"/>
      <c r="H111" s="2"/>
      <c r="I111" s="2"/>
      <c r="J111" s="2"/>
      <c r="K111" s="2"/>
      <c r="L111" s="2"/>
      <c r="M111" s="2"/>
      <c r="N111" s="2"/>
      <c r="O111" s="857"/>
      <c r="P111" s="2"/>
      <c r="Q111" s="857"/>
      <c r="R111" s="2"/>
      <c r="S111" s="857"/>
      <c r="T111" s="2"/>
      <c r="U111" s="857"/>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1:69" x14ac:dyDescent="0.2">
      <c r="A112" s="2"/>
      <c r="B112" s="2"/>
      <c r="C112" s="2"/>
      <c r="D112" s="2"/>
      <c r="E112" s="2"/>
      <c r="F112" s="2"/>
      <c r="G112" s="2"/>
      <c r="H112" s="2"/>
      <c r="I112" s="2"/>
      <c r="J112" s="2"/>
      <c r="K112" s="2"/>
      <c r="L112" s="2"/>
      <c r="M112" s="2"/>
      <c r="N112" s="2"/>
      <c r="O112" s="857"/>
      <c r="P112" s="2"/>
      <c r="Q112" s="857"/>
      <c r="R112" s="2"/>
      <c r="S112" s="857"/>
      <c r="T112" s="2"/>
      <c r="U112" s="857"/>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1:69" x14ac:dyDescent="0.2">
      <c r="A113" s="2"/>
      <c r="B113" s="2"/>
      <c r="C113" s="2"/>
      <c r="D113" s="2"/>
      <c r="E113" s="2"/>
      <c r="F113" s="2"/>
      <c r="G113" s="2"/>
      <c r="H113" s="2"/>
      <c r="I113" s="2"/>
      <c r="J113" s="2"/>
      <c r="K113" s="2"/>
      <c r="L113" s="2"/>
      <c r="M113" s="2"/>
      <c r="N113" s="2"/>
      <c r="O113" s="857"/>
      <c r="P113" s="2"/>
      <c r="Q113" s="857"/>
      <c r="R113" s="2"/>
      <c r="S113" s="857"/>
      <c r="T113" s="2"/>
      <c r="U113" s="857"/>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1:69" x14ac:dyDescent="0.2">
      <c r="A114" s="2"/>
      <c r="B114" s="2"/>
      <c r="C114" s="2"/>
      <c r="D114" s="2"/>
      <c r="E114" s="2"/>
      <c r="F114" s="2"/>
      <c r="G114" s="2"/>
      <c r="H114" s="2"/>
      <c r="I114" s="2"/>
      <c r="J114" s="2"/>
      <c r="K114" s="2"/>
      <c r="L114" s="2"/>
      <c r="M114" s="2"/>
      <c r="N114" s="2"/>
      <c r="O114" s="857"/>
      <c r="P114" s="2"/>
      <c r="Q114" s="857"/>
      <c r="R114" s="2"/>
      <c r="S114" s="857"/>
      <c r="T114" s="2"/>
      <c r="U114" s="857"/>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1:69" x14ac:dyDescent="0.2">
      <c r="A115" s="2"/>
      <c r="B115" s="2"/>
      <c r="C115" s="2"/>
      <c r="D115" s="2"/>
      <c r="E115" s="2"/>
      <c r="F115" s="2"/>
      <c r="G115" s="2"/>
      <c r="H115" s="2"/>
      <c r="I115" s="2"/>
      <c r="J115" s="2"/>
      <c r="K115" s="2"/>
      <c r="L115" s="2"/>
      <c r="M115" s="2"/>
      <c r="N115" s="2"/>
      <c r="O115" s="857"/>
      <c r="P115" s="2"/>
      <c r="Q115" s="857"/>
      <c r="R115" s="2"/>
      <c r="S115" s="857"/>
      <c r="T115" s="2"/>
      <c r="U115" s="857"/>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1:69" x14ac:dyDescent="0.2">
      <c r="A116" s="2"/>
      <c r="B116" s="2"/>
      <c r="C116" s="2"/>
      <c r="D116" s="2"/>
      <c r="E116" s="2"/>
      <c r="F116" s="2"/>
      <c r="G116" s="2"/>
      <c r="H116" s="2"/>
      <c r="I116" s="2"/>
      <c r="J116" s="2"/>
      <c r="K116" s="2"/>
      <c r="L116" s="2"/>
      <c r="M116" s="2"/>
      <c r="N116" s="2"/>
      <c r="O116" s="857"/>
      <c r="P116" s="2"/>
      <c r="Q116" s="857"/>
      <c r="R116" s="2"/>
      <c r="S116" s="857"/>
      <c r="T116" s="2"/>
      <c r="U116" s="857"/>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1:69" x14ac:dyDescent="0.2">
      <c r="A117" s="2"/>
      <c r="B117" s="2"/>
      <c r="C117" s="2"/>
      <c r="D117" s="2"/>
      <c r="E117" s="2"/>
      <c r="F117" s="2"/>
      <c r="G117" s="2"/>
      <c r="H117" s="2"/>
      <c r="I117" s="2"/>
      <c r="J117" s="2"/>
      <c r="K117" s="2"/>
      <c r="L117" s="2"/>
      <c r="M117" s="2"/>
      <c r="N117" s="2"/>
      <c r="O117" s="857"/>
      <c r="P117" s="2"/>
      <c r="Q117" s="857"/>
      <c r="R117" s="2"/>
      <c r="S117" s="857"/>
      <c r="T117" s="2"/>
      <c r="U117" s="857"/>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1:69" x14ac:dyDescent="0.2">
      <c r="A118" s="2"/>
      <c r="B118" s="2"/>
      <c r="C118" s="2"/>
      <c r="D118" s="2"/>
      <c r="E118" s="2"/>
      <c r="F118" s="2"/>
      <c r="G118" s="2"/>
      <c r="H118" s="2"/>
      <c r="I118" s="2"/>
      <c r="J118" s="2"/>
      <c r="K118" s="2"/>
      <c r="L118" s="2"/>
      <c r="M118" s="2"/>
      <c r="N118" s="2"/>
      <c r="O118" s="857"/>
      <c r="P118" s="2"/>
      <c r="Q118" s="857"/>
      <c r="R118" s="2"/>
      <c r="S118" s="857"/>
      <c r="T118" s="2"/>
      <c r="U118" s="857"/>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1:69" x14ac:dyDescent="0.2">
      <c r="A119" s="2"/>
      <c r="B119" s="2"/>
      <c r="C119" s="2"/>
      <c r="D119" s="2"/>
      <c r="E119" s="2"/>
      <c r="F119" s="2"/>
      <c r="G119" s="2"/>
      <c r="H119" s="2"/>
      <c r="I119" s="2"/>
      <c r="J119" s="2"/>
      <c r="K119" s="2"/>
      <c r="L119" s="2"/>
      <c r="M119" s="2"/>
      <c r="N119" s="2"/>
      <c r="O119" s="857"/>
      <c r="P119" s="2"/>
      <c r="Q119" s="857"/>
      <c r="R119" s="2"/>
      <c r="S119" s="857"/>
      <c r="T119" s="2"/>
      <c r="U119" s="857"/>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1:69" x14ac:dyDescent="0.2">
      <c r="A120" s="2"/>
      <c r="B120" s="2"/>
      <c r="C120" s="2"/>
      <c r="D120" s="2"/>
      <c r="E120" s="2"/>
      <c r="F120" s="2"/>
      <c r="G120" s="2"/>
      <c r="H120" s="2"/>
      <c r="I120" s="2"/>
      <c r="J120" s="2"/>
      <c r="K120" s="2"/>
      <c r="L120" s="2"/>
      <c r="M120" s="2"/>
      <c r="N120" s="2"/>
      <c r="O120" s="857"/>
      <c r="P120" s="2"/>
      <c r="Q120" s="857"/>
      <c r="R120" s="2"/>
      <c r="S120" s="857"/>
      <c r="T120" s="2"/>
      <c r="U120" s="857"/>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1:69" x14ac:dyDescent="0.2">
      <c r="A121" s="2"/>
      <c r="B121" s="2"/>
      <c r="C121" s="2"/>
      <c r="D121" s="2"/>
      <c r="E121" s="2"/>
      <c r="F121" s="2"/>
      <c r="G121" s="2"/>
      <c r="H121" s="2"/>
      <c r="I121" s="2"/>
      <c r="J121" s="2"/>
      <c r="K121" s="2"/>
      <c r="L121" s="2"/>
      <c r="M121" s="2"/>
      <c r="N121" s="2"/>
      <c r="O121" s="857"/>
      <c r="P121" s="2"/>
      <c r="Q121" s="857"/>
      <c r="R121" s="2"/>
      <c r="S121" s="857"/>
      <c r="T121" s="2"/>
      <c r="U121" s="857"/>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1:69" x14ac:dyDescent="0.2">
      <c r="A122" s="2"/>
      <c r="B122" s="2"/>
      <c r="C122" s="2"/>
      <c r="D122" s="2"/>
      <c r="E122" s="2"/>
      <c r="F122" s="2"/>
      <c r="G122" s="2"/>
      <c r="H122" s="2"/>
      <c r="I122" s="2"/>
      <c r="J122" s="2"/>
      <c r="K122" s="2"/>
      <c r="L122" s="2"/>
      <c r="M122" s="2"/>
      <c r="N122" s="2"/>
      <c r="O122" s="857"/>
      <c r="P122" s="2"/>
      <c r="Q122" s="857"/>
      <c r="R122" s="2"/>
      <c r="S122" s="857"/>
      <c r="T122" s="2"/>
      <c r="U122" s="857"/>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1:69" x14ac:dyDescent="0.2">
      <c r="A123" s="2"/>
      <c r="B123" s="2"/>
      <c r="C123" s="2"/>
      <c r="D123" s="2"/>
      <c r="E123" s="2"/>
      <c r="F123" s="2"/>
      <c r="G123" s="2"/>
      <c r="H123" s="2"/>
      <c r="I123" s="2"/>
      <c r="J123" s="2"/>
      <c r="K123" s="2"/>
      <c r="L123" s="2"/>
      <c r="M123" s="2"/>
      <c r="N123" s="2"/>
      <c r="O123" s="857"/>
      <c r="P123" s="2"/>
      <c r="Q123" s="857"/>
      <c r="R123" s="2"/>
      <c r="S123" s="857"/>
      <c r="T123" s="2"/>
      <c r="U123" s="857"/>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1:69" x14ac:dyDescent="0.2">
      <c r="A124" s="2"/>
      <c r="B124" s="2"/>
      <c r="C124" s="2"/>
      <c r="D124" s="2"/>
      <c r="E124" s="2"/>
      <c r="F124" s="2"/>
      <c r="G124" s="2"/>
      <c r="H124" s="2"/>
      <c r="I124" s="2"/>
      <c r="J124" s="2"/>
      <c r="K124" s="2"/>
      <c r="L124" s="2"/>
      <c r="M124" s="2"/>
      <c r="N124" s="2"/>
      <c r="O124" s="857"/>
      <c r="P124" s="2"/>
      <c r="Q124" s="857"/>
      <c r="R124" s="2"/>
      <c r="S124" s="857"/>
      <c r="T124" s="2"/>
      <c r="U124" s="857"/>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1:69" x14ac:dyDescent="0.2">
      <c r="A125" s="2"/>
      <c r="B125" s="2"/>
      <c r="C125" s="2"/>
      <c r="D125" s="2"/>
      <c r="E125" s="2"/>
      <c r="F125" s="2"/>
      <c r="G125" s="2"/>
      <c r="H125" s="2"/>
      <c r="I125" s="2"/>
      <c r="J125" s="2"/>
      <c r="K125" s="2"/>
      <c r="L125" s="2"/>
      <c r="M125" s="2"/>
      <c r="N125" s="2"/>
      <c r="O125" s="857"/>
      <c r="P125" s="2"/>
      <c r="Q125" s="857"/>
      <c r="R125" s="2"/>
      <c r="S125" s="857"/>
      <c r="T125" s="2"/>
      <c r="U125" s="857"/>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1:69" x14ac:dyDescent="0.2">
      <c r="A126" s="2"/>
      <c r="B126" s="2"/>
      <c r="C126" s="2"/>
      <c r="D126" s="2"/>
      <c r="E126" s="2"/>
      <c r="F126" s="2"/>
      <c r="G126" s="2"/>
      <c r="H126" s="2"/>
      <c r="I126" s="2"/>
      <c r="J126" s="2"/>
      <c r="K126" s="2"/>
      <c r="L126" s="2"/>
      <c r="M126" s="2"/>
      <c r="N126" s="2"/>
      <c r="O126" s="857"/>
      <c r="P126" s="2"/>
      <c r="Q126" s="857"/>
      <c r="R126" s="2"/>
      <c r="S126" s="857"/>
      <c r="T126" s="2"/>
      <c r="U126" s="857"/>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1:69" x14ac:dyDescent="0.2">
      <c r="L127" s="2"/>
      <c r="M127" s="2"/>
      <c r="N127" s="2"/>
      <c r="O127" s="857"/>
      <c r="P127" s="2"/>
      <c r="Q127" s="857"/>
      <c r="R127" s="2"/>
      <c r="S127" s="857"/>
      <c r="T127" s="2"/>
      <c r="U127" s="857"/>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1:69" x14ac:dyDescent="0.2">
      <c r="L128" s="2"/>
      <c r="M128" s="2"/>
      <c r="N128" s="2"/>
      <c r="O128" s="857"/>
      <c r="P128" s="2"/>
      <c r="Q128" s="857"/>
      <c r="R128" s="2"/>
      <c r="S128" s="857"/>
      <c r="T128" s="2"/>
      <c r="U128" s="857"/>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12:69" x14ac:dyDescent="0.2">
      <c r="L129" s="2"/>
      <c r="M129" s="2"/>
      <c r="N129" s="2"/>
      <c r="O129" s="857"/>
      <c r="P129" s="2"/>
      <c r="Q129" s="857"/>
      <c r="R129" s="2"/>
      <c r="S129" s="857"/>
      <c r="T129" s="2"/>
      <c r="U129" s="857"/>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12:69" x14ac:dyDescent="0.2">
      <c r="L130" s="2"/>
      <c r="M130" s="2"/>
      <c r="N130" s="2"/>
      <c r="O130" s="857"/>
      <c r="P130" s="2"/>
      <c r="Q130" s="857"/>
      <c r="R130" s="2"/>
      <c r="S130" s="857"/>
      <c r="T130" s="2"/>
      <c r="U130" s="857"/>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12:69" x14ac:dyDescent="0.2">
      <c r="L131" s="2"/>
      <c r="M131" s="2"/>
      <c r="N131" s="2"/>
      <c r="O131" s="857"/>
      <c r="P131" s="2"/>
      <c r="Q131" s="857"/>
      <c r="R131" s="2"/>
      <c r="S131" s="857"/>
      <c r="T131" s="2"/>
      <c r="U131" s="857"/>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12:69" x14ac:dyDescent="0.2">
      <c r="L132" s="2"/>
      <c r="M132" s="2"/>
      <c r="N132" s="2"/>
      <c r="O132" s="857"/>
      <c r="P132" s="2"/>
      <c r="Q132" s="857"/>
      <c r="R132" s="2"/>
      <c r="S132" s="857"/>
      <c r="T132" s="2"/>
      <c r="U132" s="857"/>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12:69" x14ac:dyDescent="0.2">
      <c r="L133" s="2"/>
      <c r="M133" s="2"/>
      <c r="N133" s="2"/>
      <c r="O133" s="857"/>
      <c r="P133" s="2"/>
      <c r="Q133" s="857"/>
      <c r="R133" s="2"/>
      <c r="S133" s="857"/>
      <c r="T133" s="2"/>
      <c r="U133" s="857"/>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12:69" x14ac:dyDescent="0.2">
      <c r="L134" s="2"/>
      <c r="M134" s="2"/>
      <c r="N134" s="2"/>
      <c r="O134" s="857"/>
      <c r="P134" s="2"/>
      <c r="Q134" s="857"/>
      <c r="R134" s="2"/>
      <c r="S134" s="857"/>
      <c r="T134" s="2"/>
      <c r="U134" s="857"/>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12:69" x14ac:dyDescent="0.2">
      <c r="L135" s="2"/>
      <c r="M135" s="2"/>
      <c r="N135" s="2"/>
      <c r="O135" s="857"/>
      <c r="P135" s="2"/>
      <c r="Q135" s="857"/>
      <c r="R135" s="2"/>
      <c r="S135" s="857"/>
      <c r="T135" s="2"/>
      <c r="U135" s="857"/>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12:69" x14ac:dyDescent="0.2">
      <c r="L136" s="2"/>
      <c r="M136" s="2"/>
      <c r="N136" s="2"/>
      <c r="O136" s="857"/>
      <c r="P136" s="2"/>
      <c r="Q136" s="857"/>
      <c r="R136" s="2"/>
      <c r="S136" s="857"/>
      <c r="T136" s="2"/>
      <c r="U136" s="857"/>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12:69" x14ac:dyDescent="0.2">
      <c r="L137" s="2"/>
      <c r="M137" s="2"/>
      <c r="N137" s="2"/>
      <c r="O137" s="857"/>
      <c r="P137" s="2"/>
      <c r="Q137" s="857"/>
      <c r="R137" s="2"/>
      <c r="S137" s="857"/>
      <c r="T137" s="2"/>
      <c r="U137" s="857"/>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12:69" x14ac:dyDescent="0.2">
      <c r="L138" s="2"/>
      <c r="M138" s="2"/>
      <c r="N138" s="2"/>
      <c r="O138" s="857"/>
      <c r="P138" s="2"/>
      <c r="Q138" s="857"/>
      <c r="R138" s="2"/>
      <c r="S138" s="857"/>
      <c r="T138" s="2"/>
      <c r="U138" s="857"/>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12:69" x14ac:dyDescent="0.2">
      <c r="L139" s="2"/>
      <c r="M139" s="2"/>
      <c r="N139" s="2"/>
      <c r="O139" s="857"/>
      <c r="P139" s="2"/>
      <c r="Q139" s="857"/>
      <c r="R139" s="2"/>
      <c r="S139" s="857"/>
      <c r="T139" s="2"/>
      <c r="U139" s="857"/>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12:69" x14ac:dyDescent="0.2">
      <c r="L140" s="2"/>
      <c r="M140" s="2"/>
      <c r="N140" s="2"/>
      <c r="O140" s="857"/>
      <c r="P140" s="2"/>
      <c r="Q140" s="857"/>
      <c r="R140" s="2"/>
      <c r="S140" s="857"/>
      <c r="T140" s="2"/>
      <c r="U140" s="857"/>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2:69" x14ac:dyDescent="0.2">
      <c r="L141" s="2"/>
      <c r="M141" s="2"/>
      <c r="N141" s="2"/>
      <c r="O141" s="857"/>
      <c r="P141" s="2"/>
      <c r="Q141" s="857"/>
      <c r="R141" s="2"/>
      <c r="S141" s="857"/>
      <c r="T141" s="2"/>
      <c r="U141" s="857"/>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2:69" x14ac:dyDescent="0.2">
      <c r="L142" s="2"/>
      <c r="M142" s="2"/>
      <c r="N142" s="2"/>
      <c r="O142" s="857"/>
      <c r="P142" s="2"/>
      <c r="Q142" s="857"/>
      <c r="R142" s="2"/>
      <c r="S142" s="857"/>
      <c r="T142" s="2"/>
      <c r="U142" s="857"/>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2:69" x14ac:dyDescent="0.2">
      <c r="L143" s="2"/>
      <c r="M143" s="2"/>
      <c r="N143" s="2"/>
      <c r="O143" s="857"/>
      <c r="P143" s="2"/>
      <c r="Q143" s="857"/>
      <c r="R143" s="2"/>
      <c r="S143" s="857"/>
      <c r="T143" s="2"/>
      <c r="U143" s="857"/>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12:69" x14ac:dyDescent="0.2">
      <c r="L144" s="2"/>
      <c r="M144" s="2"/>
      <c r="N144" s="2"/>
      <c r="O144" s="857"/>
      <c r="P144" s="2"/>
      <c r="Q144" s="857"/>
      <c r="R144" s="2"/>
      <c r="S144" s="857"/>
      <c r="T144" s="2"/>
      <c r="U144" s="857"/>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12:69" x14ac:dyDescent="0.2">
      <c r="L145" s="2"/>
      <c r="M145" s="2"/>
      <c r="N145" s="2"/>
      <c r="O145" s="857"/>
      <c r="P145" s="2"/>
      <c r="Q145" s="857"/>
      <c r="R145" s="2"/>
      <c r="S145" s="857"/>
      <c r="T145" s="2"/>
      <c r="U145" s="857"/>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12:69" x14ac:dyDescent="0.2">
      <c r="L146" s="2"/>
      <c r="M146" s="2"/>
      <c r="N146" s="2"/>
      <c r="O146" s="857"/>
      <c r="P146" s="2"/>
      <c r="Q146" s="857"/>
      <c r="R146" s="2"/>
      <c r="S146" s="857"/>
      <c r="T146" s="2"/>
      <c r="U146" s="857"/>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12:69" x14ac:dyDescent="0.2">
      <c r="L147" s="2"/>
      <c r="M147" s="2"/>
      <c r="N147" s="2"/>
      <c r="O147" s="857"/>
      <c r="P147" s="2"/>
      <c r="Q147" s="857"/>
      <c r="R147" s="2"/>
      <c r="S147" s="857"/>
      <c r="T147" s="2"/>
      <c r="U147" s="857"/>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12:69" x14ac:dyDescent="0.2">
      <c r="L148" s="2"/>
      <c r="M148" s="2"/>
      <c r="N148" s="2"/>
      <c r="O148" s="857"/>
      <c r="P148" s="2"/>
      <c r="Q148" s="857"/>
      <c r="R148" s="2"/>
      <c r="S148" s="857"/>
      <c r="T148" s="2"/>
      <c r="U148" s="857"/>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12:69" x14ac:dyDescent="0.2">
      <c r="L149" s="2"/>
      <c r="M149" s="2"/>
      <c r="N149" s="2"/>
      <c r="O149" s="857"/>
      <c r="P149" s="2"/>
      <c r="Q149" s="857"/>
      <c r="R149" s="2"/>
      <c r="S149" s="857"/>
      <c r="T149" s="2"/>
      <c r="U149" s="857"/>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12:69" x14ac:dyDescent="0.2">
      <c r="L150" s="2"/>
      <c r="M150" s="2"/>
      <c r="N150" s="2"/>
      <c r="O150" s="857"/>
      <c r="P150" s="2"/>
      <c r="Q150" s="857"/>
      <c r="R150" s="2"/>
      <c r="S150" s="857"/>
      <c r="T150" s="2"/>
      <c r="U150" s="857"/>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12:69" x14ac:dyDescent="0.2">
      <c r="L151" s="2"/>
      <c r="M151" s="2"/>
      <c r="N151" s="2"/>
      <c r="O151" s="857"/>
      <c r="P151" s="2"/>
      <c r="Q151" s="857"/>
      <c r="R151" s="2"/>
      <c r="S151" s="857"/>
      <c r="T151" s="2"/>
      <c r="U151" s="857"/>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12:69" x14ac:dyDescent="0.2">
      <c r="L152" s="2"/>
      <c r="M152" s="2"/>
      <c r="N152" s="2"/>
      <c r="O152" s="857"/>
      <c r="P152" s="2"/>
      <c r="Q152" s="857"/>
      <c r="R152" s="2"/>
      <c r="S152" s="857"/>
      <c r="T152" s="2"/>
      <c r="U152" s="857"/>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12:69" x14ac:dyDescent="0.2">
      <c r="L153" s="2"/>
      <c r="M153" s="2"/>
      <c r="N153" s="2"/>
      <c r="O153" s="857"/>
      <c r="P153" s="2"/>
      <c r="Q153" s="857"/>
      <c r="R153" s="2"/>
      <c r="S153" s="857"/>
      <c r="T153" s="2"/>
      <c r="U153" s="857"/>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12:69" x14ac:dyDescent="0.2">
      <c r="L154" s="2"/>
      <c r="M154" s="2"/>
      <c r="N154" s="2"/>
      <c r="O154" s="857"/>
      <c r="P154" s="2"/>
      <c r="Q154" s="857"/>
      <c r="R154" s="2"/>
      <c r="S154" s="857"/>
      <c r="T154" s="2"/>
      <c r="U154" s="857"/>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12:69" x14ac:dyDescent="0.2">
      <c r="L155" s="2"/>
      <c r="M155" s="2"/>
      <c r="N155" s="2"/>
      <c r="O155" s="857"/>
      <c r="P155" s="2"/>
      <c r="Q155" s="857"/>
      <c r="R155" s="2"/>
      <c r="S155" s="857"/>
      <c r="T155" s="2"/>
      <c r="U155" s="857"/>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12:69" x14ac:dyDescent="0.2">
      <c r="L156" s="2"/>
      <c r="M156" s="2"/>
      <c r="N156" s="2"/>
      <c r="O156" s="857"/>
      <c r="P156" s="2"/>
      <c r="Q156" s="857"/>
      <c r="R156" s="2"/>
      <c r="S156" s="857"/>
      <c r="T156" s="2"/>
      <c r="U156" s="857"/>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12:69" x14ac:dyDescent="0.2">
      <c r="L157" s="2"/>
      <c r="M157" s="2"/>
      <c r="N157" s="2"/>
      <c r="O157" s="857"/>
      <c r="P157" s="2"/>
      <c r="Q157" s="857"/>
      <c r="R157" s="2"/>
      <c r="S157" s="857"/>
      <c r="T157" s="2"/>
      <c r="U157" s="857"/>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12:69" x14ac:dyDescent="0.2">
      <c r="L158" s="2"/>
      <c r="M158" s="2"/>
      <c r="N158" s="2"/>
      <c r="O158" s="857"/>
      <c r="P158" s="2"/>
      <c r="Q158" s="857"/>
      <c r="R158" s="2"/>
      <c r="S158" s="857"/>
      <c r="T158" s="2"/>
      <c r="U158" s="857"/>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12:69" x14ac:dyDescent="0.2">
      <c r="L159" s="2"/>
      <c r="M159" s="2"/>
      <c r="N159" s="2"/>
      <c r="O159" s="857"/>
      <c r="P159" s="2"/>
      <c r="Q159" s="857"/>
      <c r="R159" s="2"/>
      <c r="S159" s="857"/>
      <c r="T159" s="2"/>
      <c r="U159" s="857"/>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12:69" x14ac:dyDescent="0.2">
      <c r="L160" s="2"/>
      <c r="M160" s="2"/>
      <c r="N160" s="2"/>
      <c r="O160" s="857"/>
      <c r="P160" s="2"/>
      <c r="Q160" s="857"/>
      <c r="R160" s="2"/>
      <c r="S160" s="857"/>
      <c r="T160" s="2"/>
      <c r="U160" s="857"/>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12:69" x14ac:dyDescent="0.2">
      <c r="L161" s="2"/>
      <c r="M161" s="2"/>
      <c r="N161" s="2"/>
      <c r="O161" s="857"/>
      <c r="P161" s="2"/>
      <c r="Q161" s="857"/>
      <c r="R161" s="2"/>
      <c r="S161" s="857"/>
      <c r="T161" s="2"/>
      <c r="U161" s="857"/>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12:69" x14ac:dyDescent="0.2">
      <c r="L162" s="2"/>
      <c r="M162" s="2"/>
      <c r="N162" s="2"/>
      <c r="O162" s="857"/>
      <c r="P162" s="2"/>
      <c r="Q162" s="857"/>
      <c r="R162" s="2"/>
      <c r="S162" s="857"/>
      <c r="T162" s="2"/>
      <c r="U162" s="857"/>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12:69" x14ac:dyDescent="0.2">
      <c r="L163" s="2"/>
      <c r="M163" s="2"/>
      <c r="N163" s="2"/>
      <c r="O163" s="857"/>
      <c r="P163" s="2"/>
      <c r="Q163" s="857"/>
      <c r="R163" s="2"/>
      <c r="S163" s="857"/>
      <c r="T163" s="2"/>
      <c r="U163" s="857"/>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12:69" x14ac:dyDescent="0.2">
      <c r="L164" s="2"/>
      <c r="M164" s="2"/>
      <c r="N164" s="2"/>
      <c r="O164" s="857"/>
      <c r="P164" s="2"/>
      <c r="Q164" s="857"/>
      <c r="R164" s="2"/>
      <c r="S164" s="857"/>
      <c r="T164" s="2"/>
      <c r="U164" s="857"/>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12:69" x14ac:dyDescent="0.2">
      <c r="L165" s="2"/>
      <c r="M165" s="2"/>
      <c r="N165" s="2"/>
      <c r="O165" s="857"/>
      <c r="P165" s="2"/>
      <c r="Q165" s="857"/>
      <c r="R165" s="2"/>
      <c r="S165" s="857"/>
      <c r="T165" s="2"/>
      <c r="U165" s="857"/>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12:69" x14ac:dyDescent="0.2">
      <c r="L166" s="2"/>
      <c r="M166" s="2"/>
      <c r="N166" s="2"/>
      <c r="O166" s="857"/>
      <c r="P166" s="2"/>
      <c r="Q166" s="857"/>
      <c r="R166" s="2"/>
      <c r="S166" s="857"/>
      <c r="T166" s="2"/>
      <c r="U166" s="857"/>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12:69" x14ac:dyDescent="0.2">
      <c r="L167" s="2"/>
      <c r="M167" s="2"/>
      <c r="N167" s="2"/>
      <c r="O167" s="857"/>
      <c r="P167" s="2"/>
      <c r="Q167" s="857"/>
      <c r="R167" s="2"/>
      <c r="S167" s="857"/>
      <c r="T167" s="2"/>
      <c r="U167" s="857"/>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12:69" x14ac:dyDescent="0.2">
      <c r="L168" s="2"/>
      <c r="M168" s="2"/>
      <c r="N168" s="2"/>
      <c r="O168" s="857"/>
      <c r="P168" s="2"/>
      <c r="Q168" s="857"/>
      <c r="R168" s="2"/>
      <c r="S168" s="857"/>
      <c r="T168" s="2"/>
      <c r="U168" s="857"/>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12:69" x14ac:dyDescent="0.2">
      <c r="L169" s="2"/>
      <c r="M169" s="2"/>
      <c r="N169" s="2"/>
      <c r="O169" s="857"/>
      <c r="P169" s="2"/>
      <c r="Q169" s="857"/>
      <c r="R169" s="2"/>
      <c r="S169" s="857"/>
      <c r="T169" s="2"/>
      <c r="U169" s="857"/>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12:69" x14ac:dyDescent="0.2">
      <c r="L170" s="2"/>
      <c r="M170" s="2"/>
      <c r="N170" s="2"/>
      <c r="O170" s="857"/>
      <c r="P170" s="2"/>
      <c r="Q170" s="857"/>
      <c r="R170" s="2"/>
      <c r="S170" s="857"/>
      <c r="T170" s="2"/>
      <c r="U170" s="857"/>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12:69" x14ac:dyDescent="0.2">
      <c r="L171" s="2"/>
      <c r="M171" s="2"/>
      <c r="N171" s="2"/>
      <c r="O171" s="857"/>
      <c r="P171" s="2"/>
      <c r="Q171" s="857"/>
      <c r="R171" s="2"/>
      <c r="S171" s="857"/>
      <c r="T171" s="2"/>
      <c r="U171" s="857"/>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12:69" x14ac:dyDescent="0.2">
      <c r="L172" s="2"/>
      <c r="M172" s="2"/>
      <c r="N172" s="2"/>
      <c r="O172" s="857"/>
      <c r="P172" s="2"/>
      <c r="Q172" s="857"/>
      <c r="R172" s="2"/>
      <c r="S172" s="857"/>
      <c r="T172" s="2"/>
      <c r="U172" s="857"/>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12:69" x14ac:dyDescent="0.2">
      <c r="L173" s="2"/>
      <c r="M173" s="2"/>
      <c r="N173" s="2"/>
      <c r="O173" s="857"/>
      <c r="P173" s="2"/>
      <c r="Q173" s="857"/>
      <c r="R173" s="2"/>
      <c r="S173" s="857"/>
      <c r="T173" s="2"/>
      <c r="U173" s="857"/>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12:69" x14ac:dyDescent="0.2">
      <c r="L174" s="2"/>
      <c r="M174" s="2"/>
      <c r="N174" s="2"/>
      <c r="O174" s="857"/>
      <c r="P174" s="2"/>
      <c r="Q174" s="857"/>
      <c r="R174" s="2"/>
      <c r="S174" s="857"/>
      <c r="T174" s="2"/>
      <c r="U174" s="857"/>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12:69" x14ac:dyDescent="0.2">
      <c r="L175" s="2"/>
      <c r="M175" s="2"/>
      <c r="N175" s="2"/>
      <c r="O175" s="857"/>
      <c r="P175" s="2"/>
      <c r="Q175" s="857"/>
      <c r="R175" s="2"/>
      <c r="S175" s="857"/>
      <c r="T175" s="2"/>
      <c r="U175" s="857"/>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12:69" x14ac:dyDescent="0.2">
      <c r="L176" s="2"/>
      <c r="M176" s="2"/>
      <c r="N176" s="2"/>
      <c r="O176" s="857"/>
      <c r="P176" s="2"/>
      <c r="Q176" s="857"/>
      <c r="R176" s="2"/>
      <c r="S176" s="857"/>
      <c r="T176" s="2"/>
      <c r="U176" s="857"/>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12:69" x14ac:dyDescent="0.2">
      <c r="L177" s="2"/>
      <c r="M177" s="2"/>
      <c r="N177" s="2"/>
      <c r="O177" s="857"/>
      <c r="P177" s="2"/>
      <c r="Q177" s="857"/>
      <c r="R177" s="2"/>
      <c r="S177" s="857"/>
      <c r="T177" s="2"/>
      <c r="U177" s="857"/>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12:69" x14ac:dyDescent="0.2">
      <c r="L178" s="2"/>
      <c r="M178" s="2"/>
      <c r="N178" s="2"/>
      <c r="O178" s="857"/>
      <c r="P178" s="2"/>
      <c r="Q178" s="857"/>
      <c r="R178" s="2"/>
      <c r="S178" s="857"/>
      <c r="T178" s="2"/>
      <c r="U178" s="857"/>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12:69" x14ac:dyDescent="0.2">
      <c r="L179" s="2"/>
      <c r="M179" s="2"/>
      <c r="N179" s="2"/>
      <c r="O179" s="857"/>
      <c r="P179" s="2"/>
      <c r="Q179" s="857"/>
      <c r="R179" s="2"/>
      <c r="S179" s="857"/>
      <c r="T179" s="2"/>
      <c r="U179" s="857"/>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12:69" x14ac:dyDescent="0.2">
      <c r="L180" s="2"/>
      <c r="M180" s="2"/>
      <c r="N180" s="2"/>
      <c r="O180" s="857"/>
      <c r="P180" s="2"/>
      <c r="Q180" s="857"/>
      <c r="R180" s="2"/>
      <c r="S180" s="857"/>
      <c r="T180" s="2"/>
      <c r="U180" s="857"/>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12:69" x14ac:dyDescent="0.2">
      <c r="L181" s="2"/>
      <c r="M181" s="2"/>
      <c r="N181" s="2"/>
      <c r="O181" s="857"/>
      <c r="P181" s="2"/>
      <c r="Q181" s="857"/>
      <c r="R181" s="2"/>
      <c r="S181" s="857"/>
      <c r="T181" s="2"/>
      <c r="U181" s="857"/>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12:69" x14ac:dyDescent="0.2">
      <c r="L182" s="2"/>
      <c r="M182" s="2"/>
      <c r="N182" s="2"/>
      <c r="O182" s="857"/>
      <c r="P182" s="2"/>
      <c r="Q182" s="857"/>
      <c r="R182" s="2"/>
      <c r="S182" s="857"/>
      <c r="T182" s="2"/>
      <c r="U182" s="857"/>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row r="183" spans="12:69" x14ac:dyDescent="0.2">
      <c r="L183" s="2"/>
      <c r="M183" s="2"/>
      <c r="N183" s="2"/>
      <c r="O183" s="857"/>
      <c r="P183" s="2"/>
      <c r="Q183" s="857"/>
      <c r="R183" s="2"/>
      <c r="S183" s="857"/>
      <c r="T183" s="2"/>
      <c r="U183" s="857"/>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12:69" x14ac:dyDescent="0.2">
      <c r="L184" s="2"/>
      <c r="M184" s="2"/>
      <c r="N184" s="2"/>
      <c r="O184" s="857"/>
      <c r="P184" s="2"/>
      <c r="Q184" s="857"/>
      <c r="R184" s="2"/>
      <c r="S184" s="857"/>
      <c r="T184" s="2"/>
      <c r="U184" s="857"/>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row>
    <row r="185" spans="12:69" x14ac:dyDescent="0.2">
      <c r="L185" s="2"/>
      <c r="M185" s="2"/>
      <c r="N185" s="2"/>
      <c r="O185" s="857"/>
      <c r="P185" s="2"/>
      <c r="Q185" s="857"/>
      <c r="R185" s="2"/>
      <c r="S185" s="857"/>
      <c r="T185" s="2"/>
      <c r="U185" s="857"/>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row>
    <row r="186" spans="12:69" x14ac:dyDescent="0.2">
      <c r="L186" s="2"/>
      <c r="M186" s="2"/>
      <c r="N186" s="2"/>
      <c r="O186" s="857"/>
      <c r="P186" s="2"/>
      <c r="Q186" s="857"/>
      <c r="R186" s="2"/>
      <c r="S186" s="857"/>
      <c r="T186" s="2"/>
      <c r="U186" s="857"/>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row>
    <row r="187" spans="12:69" x14ac:dyDescent="0.2">
      <c r="L187" s="2"/>
      <c r="M187" s="2"/>
      <c r="N187" s="2"/>
      <c r="O187" s="857"/>
      <c r="P187" s="2"/>
      <c r="Q187" s="857"/>
      <c r="R187" s="2"/>
      <c r="S187" s="857"/>
      <c r="T187" s="2"/>
      <c r="U187" s="857"/>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row>
    <row r="188" spans="12:69" x14ac:dyDescent="0.2">
      <c r="L188" s="2"/>
      <c r="M188" s="2"/>
      <c r="N188" s="2"/>
      <c r="O188" s="857"/>
      <c r="P188" s="2"/>
      <c r="Q188" s="857"/>
      <c r="R188" s="2"/>
      <c r="S188" s="857"/>
      <c r="T188" s="2"/>
      <c r="U188" s="857"/>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row>
    <row r="189" spans="12:69" x14ac:dyDescent="0.2">
      <c r="L189" s="2"/>
      <c r="M189" s="2"/>
      <c r="N189" s="2"/>
      <c r="O189" s="857"/>
      <c r="P189" s="2"/>
      <c r="Q189" s="857"/>
      <c r="R189" s="2"/>
      <c r="S189" s="857"/>
      <c r="T189" s="2"/>
      <c r="U189" s="857"/>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row>
    <row r="190" spans="12:69" x14ac:dyDescent="0.2">
      <c r="L190" s="2"/>
      <c r="M190" s="2"/>
      <c r="N190" s="2"/>
      <c r="O190" s="857"/>
      <c r="P190" s="2"/>
      <c r="Q190" s="857"/>
      <c r="R190" s="2"/>
      <c r="S190" s="857"/>
      <c r="T190" s="2"/>
      <c r="U190" s="857"/>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12:69" x14ac:dyDescent="0.2">
      <c r="L191" s="2"/>
      <c r="M191" s="2"/>
      <c r="N191" s="2"/>
      <c r="O191" s="857"/>
      <c r="P191" s="2"/>
      <c r="Q191" s="857"/>
      <c r="R191" s="2"/>
      <c r="S191" s="857"/>
      <c r="T191" s="2"/>
      <c r="U191" s="857"/>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row>
    <row r="192" spans="12:69" x14ac:dyDescent="0.2">
      <c r="L192" s="2"/>
      <c r="M192" s="2"/>
      <c r="N192" s="2"/>
      <c r="O192" s="857"/>
      <c r="P192" s="2"/>
      <c r="Q192" s="857"/>
      <c r="R192" s="2"/>
      <c r="S192" s="857"/>
      <c r="T192" s="2"/>
      <c r="U192" s="857"/>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row>
    <row r="193" spans="12:69" x14ac:dyDescent="0.2">
      <c r="L193" s="2"/>
      <c r="M193" s="2"/>
      <c r="N193" s="2"/>
      <c r="O193" s="857"/>
      <c r="P193" s="2"/>
      <c r="Q193" s="857"/>
      <c r="R193" s="2"/>
      <c r="S193" s="857"/>
      <c r="T193" s="2"/>
      <c r="U193" s="857"/>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row>
    <row r="194" spans="12:69" x14ac:dyDescent="0.2">
      <c r="L194" s="2"/>
      <c r="M194" s="2"/>
      <c r="N194" s="2"/>
      <c r="O194" s="857"/>
      <c r="P194" s="2"/>
      <c r="Q194" s="857"/>
      <c r="R194" s="2"/>
      <c r="S194" s="857"/>
      <c r="T194" s="2"/>
      <c r="U194" s="857"/>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row>
    <row r="195" spans="12:69" x14ac:dyDescent="0.2">
      <c r="L195" s="2"/>
      <c r="M195" s="2"/>
      <c r="N195" s="2"/>
      <c r="O195" s="857"/>
      <c r="P195" s="2"/>
      <c r="Q195" s="857"/>
      <c r="R195" s="2"/>
      <c r="S195" s="857"/>
      <c r="T195" s="2"/>
      <c r="U195" s="857"/>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row>
    <row r="196" spans="12:69" x14ac:dyDescent="0.2">
      <c r="L196" s="2"/>
      <c r="M196" s="2"/>
      <c r="N196" s="2"/>
      <c r="O196" s="857"/>
      <c r="P196" s="2"/>
      <c r="Q196" s="857"/>
      <c r="R196" s="2"/>
      <c r="S196" s="857"/>
      <c r="T196" s="2"/>
      <c r="U196" s="857"/>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row>
    <row r="197" spans="12:69" x14ac:dyDescent="0.2">
      <c r="L197" s="2"/>
      <c r="M197" s="2"/>
      <c r="N197" s="2"/>
      <c r="O197" s="857"/>
      <c r="P197" s="2"/>
      <c r="Q197" s="857"/>
      <c r="R197" s="2"/>
      <c r="S197" s="857"/>
      <c r="T197" s="2"/>
      <c r="U197" s="857"/>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row>
    <row r="198" spans="12:69" x14ac:dyDescent="0.2">
      <c r="L198" s="2"/>
      <c r="M198" s="2"/>
      <c r="N198" s="2"/>
      <c r="O198" s="857"/>
      <c r="P198" s="2"/>
      <c r="Q198" s="857"/>
      <c r="R198" s="2"/>
      <c r="S198" s="857"/>
      <c r="T198" s="2"/>
      <c r="U198" s="857"/>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row>
    <row r="199" spans="12:69" x14ac:dyDescent="0.2">
      <c r="L199" s="2"/>
      <c r="M199" s="2"/>
      <c r="N199" s="2"/>
      <c r="O199" s="857"/>
      <c r="P199" s="2"/>
      <c r="Q199" s="857"/>
      <c r="R199" s="2"/>
      <c r="S199" s="857"/>
      <c r="T199" s="2"/>
      <c r="U199" s="857"/>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row>
    <row r="200" spans="12:69" x14ac:dyDescent="0.2">
      <c r="L200" s="2"/>
      <c r="M200" s="2"/>
      <c r="N200" s="2"/>
      <c r="O200" s="857"/>
      <c r="P200" s="2"/>
      <c r="Q200" s="857"/>
      <c r="R200" s="2"/>
      <c r="S200" s="857"/>
      <c r="T200" s="2"/>
      <c r="U200" s="857"/>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row>
    <row r="201" spans="12:69" x14ac:dyDescent="0.2">
      <c r="L201" s="2"/>
      <c r="M201" s="2"/>
      <c r="N201" s="2"/>
      <c r="O201" s="857"/>
      <c r="P201" s="2"/>
      <c r="Q201" s="857"/>
      <c r="R201" s="2"/>
      <c r="S201" s="857"/>
      <c r="T201" s="2"/>
      <c r="U201" s="857"/>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12:69" x14ac:dyDescent="0.2">
      <c r="L202" s="2"/>
      <c r="M202" s="2"/>
      <c r="N202" s="2"/>
      <c r="O202" s="857"/>
      <c r="P202" s="2"/>
      <c r="Q202" s="857"/>
      <c r="R202" s="2"/>
      <c r="S202" s="857"/>
      <c r="T202" s="2"/>
      <c r="U202" s="857"/>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row>
    <row r="203" spans="12:69" x14ac:dyDescent="0.2">
      <c r="L203" s="2"/>
      <c r="M203" s="2"/>
      <c r="N203" s="2"/>
      <c r="O203" s="857"/>
      <c r="P203" s="2"/>
      <c r="Q203" s="857"/>
      <c r="R203" s="2"/>
      <c r="S203" s="857"/>
      <c r="T203" s="2"/>
      <c r="U203" s="857"/>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row>
    <row r="204" spans="12:69" x14ac:dyDescent="0.2">
      <c r="L204" s="2"/>
      <c r="M204" s="2"/>
      <c r="N204" s="2"/>
      <c r="O204" s="857"/>
      <c r="P204" s="2"/>
      <c r="Q204" s="857"/>
      <c r="R204" s="2"/>
      <c r="S204" s="857"/>
      <c r="T204" s="2"/>
      <c r="U204" s="857"/>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row r="205" spans="12:69" x14ac:dyDescent="0.2">
      <c r="L205" s="2"/>
      <c r="M205" s="2"/>
      <c r="N205" s="2"/>
      <c r="O205" s="857"/>
      <c r="P205" s="2"/>
      <c r="Q205" s="857"/>
      <c r="R205" s="2"/>
      <c r="S205" s="857"/>
      <c r="T205" s="2"/>
      <c r="U205" s="857"/>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row>
    <row r="206" spans="12:69" x14ac:dyDescent="0.2">
      <c r="L206" s="2"/>
      <c r="M206" s="2"/>
      <c r="N206" s="2"/>
      <c r="O206" s="857"/>
      <c r="P206" s="2"/>
      <c r="Q206" s="857"/>
      <c r="R206" s="2"/>
      <c r="S206" s="857"/>
      <c r="T206" s="2"/>
      <c r="U206" s="857"/>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row>
    <row r="207" spans="12:69" x14ac:dyDescent="0.2">
      <c r="L207" s="2"/>
      <c r="M207" s="2"/>
      <c r="N207" s="2"/>
      <c r="O207" s="857"/>
      <c r="P207" s="2"/>
      <c r="Q207" s="857"/>
      <c r="R207" s="2"/>
      <c r="S207" s="857"/>
      <c r="T207" s="2"/>
      <c r="U207" s="857"/>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row>
    <row r="208" spans="12:69" x14ac:dyDescent="0.2">
      <c r="L208" s="2"/>
      <c r="M208" s="2"/>
      <c r="N208" s="2"/>
      <c r="O208" s="857"/>
      <c r="P208" s="2"/>
      <c r="Q208" s="857"/>
      <c r="R208" s="2"/>
      <c r="S208" s="857"/>
      <c r="T208" s="2"/>
      <c r="U208" s="857"/>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row>
    <row r="209" spans="12:69" x14ac:dyDescent="0.2">
      <c r="L209" s="2"/>
      <c r="M209" s="2"/>
      <c r="N209" s="2"/>
      <c r="O209" s="857"/>
      <c r="P209" s="2"/>
      <c r="Q209" s="857"/>
      <c r="R209" s="2"/>
      <c r="S209" s="857"/>
      <c r="T209" s="2"/>
      <c r="U209" s="857"/>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row>
    <row r="210" spans="12:69" x14ac:dyDescent="0.2">
      <c r="L210" s="2"/>
      <c r="M210" s="2"/>
      <c r="N210" s="2"/>
      <c r="O210" s="857"/>
      <c r="P210" s="2"/>
      <c r="Q210" s="857"/>
      <c r="R210" s="2"/>
      <c r="S210" s="857"/>
      <c r="T210" s="2"/>
      <c r="U210" s="857"/>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row>
    <row r="211" spans="12:69" x14ac:dyDescent="0.2">
      <c r="L211" s="2"/>
      <c r="M211" s="2"/>
      <c r="N211" s="2"/>
      <c r="O211" s="857"/>
      <c r="P211" s="2"/>
      <c r="Q211" s="857"/>
      <c r="R211" s="2"/>
      <c r="S211" s="857"/>
      <c r="T211" s="2"/>
      <c r="U211" s="857"/>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row>
    <row r="212" spans="12:69" x14ac:dyDescent="0.2">
      <c r="L212" s="2"/>
      <c r="M212" s="2"/>
      <c r="N212" s="2"/>
      <c r="O212" s="857"/>
      <c r="P212" s="2"/>
      <c r="Q212" s="857"/>
      <c r="R212" s="2"/>
      <c r="S212" s="857"/>
      <c r="T212" s="2"/>
      <c r="U212" s="857"/>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row>
    <row r="213" spans="12:69" x14ac:dyDescent="0.2">
      <c r="L213" s="2"/>
      <c r="M213" s="2"/>
      <c r="N213" s="2"/>
      <c r="O213" s="857"/>
      <c r="P213" s="2"/>
      <c r="Q213" s="857"/>
      <c r="R213" s="2"/>
      <c r="S213" s="857"/>
      <c r="T213" s="2"/>
      <c r="U213" s="857"/>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row>
    <row r="214" spans="12:69" x14ac:dyDescent="0.2">
      <c r="L214" s="2"/>
      <c r="M214" s="2"/>
      <c r="N214" s="2"/>
      <c r="O214" s="857"/>
      <c r="P214" s="2"/>
      <c r="Q214" s="857"/>
      <c r="R214" s="2"/>
      <c r="S214" s="857"/>
      <c r="T214" s="2"/>
      <c r="U214" s="857"/>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row>
    <row r="215" spans="12:69" x14ac:dyDescent="0.2">
      <c r="L215" s="2"/>
      <c r="M215" s="2"/>
      <c r="N215" s="2"/>
      <c r="O215" s="857"/>
      <c r="P215" s="2"/>
      <c r="Q215" s="857"/>
      <c r="R215" s="2"/>
      <c r="S215" s="857"/>
      <c r="T215" s="2"/>
      <c r="U215" s="857"/>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row>
    <row r="216" spans="12:69" x14ac:dyDescent="0.2">
      <c r="L216" s="2"/>
      <c r="M216" s="2"/>
      <c r="N216" s="2"/>
      <c r="O216" s="857"/>
      <c r="P216" s="2"/>
      <c r="Q216" s="857"/>
      <c r="R216" s="2"/>
      <c r="S216" s="857"/>
      <c r="T216" s="2"/>
      <c r="U216" s="857"/>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row>
    <row r="217" spans="12:69" x14ac:dyDescent="0.2">
      <c r="L217" s="2"/>
      <c r="M217" s="2"/>
      <c r="N217" s="2"/>
      <c r="O217" s="857"/>
      <c r="P217" s="2"/>
      <c r="Q217" s="857"/>
      <c r="R217" s="2"/>
      <c r="S217" s="857"/>
      <c r="T217" s="2"/>
      <c r="U217" s="857"/>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row>
    <row r="218" spans="12:69" x14ac:dyDescent="0.2">
      <c r="L218" s="2"/>
      <c r="M218" s="2"/>
      <c r="N218" s="2"/>
      <c r="O218" s="857"/>
      <c r="P218" s="2"/>
      <c r="Q218" s="857"/>
      <c r="R218" s="2"/>
      <c r="S218" s="857"/>
      <c r="T218" s="2"/>
      <c r="U218" s="857"/>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row>
    <row r="219" spans="12:69" x14ac:dyDescent="0.2">
      <c r="L219" s="2"/>
      <c r="M219" s="2"/>
      <c r="N219" s="2"/>
      <c r="O219" s="857"/>
      <c r="P219" s="2"/>
      <c r="Q219" s="857"/>
      <c r="R219" s="2"/>
      <c r="S219" s="857"/>
      <c r="T219" s="2"/>
      <c r="U219" s="857"/>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row>
    <row r="220" spans="12:69" x14ac:dyDescent="0.2">
      <c r="L220" s="2"/>
      <c r="M220" s="2"/>
      <c r="N220" s="2"/>
      <c r="O220" s="857"/>
      <c r="P220" s="2"/>
      <c r="Q220" s="857"/>
      <c r="R220" s="2"/>
      <c r="S220" s="857"/>
      <c r="T220" s="2"/>
      <c r="U220" s="857"/>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row>
    <row r="221" spans="12:69" x14ac:dyDescent="0.2">
      <c r="L221" s="2"/>
      <c r="M221" s="2"/>
      <c r="N221" s="2"/>
      <c r="O221" s="857"/>
      <c r="P221" s="2"/>
      <c r="Q221" s="857"/>
      <c r="R221" s="2"/>
      <c r="S221" s="857"/>
      <c r="T221" s="2"/>
      <c r="U221" s="857"/>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row>
    <row r="222" spans="12:69" x14ac:dyDescent="0.2">
      <c r="L222" s="2"/>
      <c r="M222" s="2"/>
      <c r="N222" s="2"/>
      <c r="O222" s="857"/>
      <c r="P222" s="2"/>
      <c r="Q222" s="857"/>
      <c r="R222" s="2"/>
      <c r="S222" s="857"/>
      <c r="T222" s="2"/>
      <c r="U222" s="857"/>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row>
    <row r="223" spans="12:69" x14ac:dyDescent="0.2">
      <c r="L223" s="2"/>
      <c r="M223" s="2"/>
      <c r="N223" s="2"/>
      <c r="O223" s="857"/>
      <c r="P223" s="2"/>
      <c r="Q223" s="857"/>
      <c r="R223" s="2"/>
      <c r="S223" s="857"/>
      <c r="T223" s="2"/>
      <c r="U223" s="857"/>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row>
    <row r="224" spans="12:69" x14ac:dyDescent="0.2">
      <c r="L224" s="2"/>
      <c r="M224" s="2"/>
      <c r="N224" s="2"/>
      <c r="O224" s="857"/>
      <c r="P224" s="2"/>
      <c r="Q224" s="857"/>
      <c r="R224" s="2"/>
      <c r="S224" s="857"/>
      <c r="T224" s="2"/>
      <c r="U224" s="857"/>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row>
    <row r="225" spans="12:69" x14ac:dyDescent="0.2">
      <c r="L225" s="2"/>
      <c r="M225" s="2"/>
      <c r="N225" s="2"/>
      <c r="O225" s="857"/>
      <c r="P225" s="2"/>
      <c r="Q225" s="857"/>
      <c r="R225" s="2"/>
      <c r="S225" s="857"/>
      <c r="T225" s="2"/>
      <c r="U225" s="857"/>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row>
    <row r="226" spans="12:69" x14ac:dyDescent="0.2">
      <c r="L226" s="2"/>
      <c r="M226" s="2"/>
      <c r="N226" s="2"/>
      <c r="O226" s="857"/>
      <c r="P226" s="2"/>
      <c r="Q226" s="857"/>
      <c r="R226" s="2"/>
      <c r="S226" s="857"/>
      <c r="T226" s="2"/>
      <c r="U226" s="857"/>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row>
    <row r="227" spans="12:69" x14ac:dyDescent="0.2">
      <c r="L227" s="2"/>
      <c r="M227" s="2"/>
      <c r="N227" s="2"/>
      <c r="O227" s="857"/>
      <c r="P227" s="2"/>
      <c r="Q227" s="857"/>
      <c r="R227" s="2"/>
      <c r="S227" s="857"/>
      <c r="T227" s="2"/>
      <c r="U227" s="857"/>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row>
    <row r="228" spans="12:69" x14ac:dyDescent="0.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row>
  </sheetData>
  <protectedRanges>
    <protectedRange sqref="M9" name="Rango2_15"/>
    <protectedRange sqref="M95:M98" name="Rango2_15_2"/>
  </protectedRanges>
  <mergeCells count="157">
    <mergeCell ref="A3:U3"/>
    <mergeCell ref="A4:G5"/>
    <mergeCell ref="H4:K4"/>
    <mergeCell ref="L4:M7"/>
    <mergeCell ref="N4:N7"/>
    <mergeCell ref="E8:E19"/>
    <mergeCell ref="A6:A7"/>
    <mergeCell ref="B6:B7"/>
    <mergeCell ref="C6:G6"/>
    <mergeCell ref="I6:I7"/>
    <mergeCell ref="J6:J7"/>
    <mergeCell ref="O4:V4"/>
    <mergeCell ref="H5:H7"/>
    <mergeCell ref="I5:K5"/>
    <mergeCell ref="O5:P5"/>
    <mergeCell ref="Q5:R5"/>
    <mergeCell ref="S5:T5"/>
    <mergeCell ref="U5:V5"/>
    <mergeCell ref="K6:K7"/>
    <mergeCell ref="O6:O7"/>
    <mergeCell ref="P6:P7"/>
    <mergeCell ref="Q6:Q7"/>
    <mergeCell ref="R6:R7"/>
    <mergeCell ref="S6:S7"/>
    <mergeCell ref="T6:T7"/>
    <mergeCell ref="U6:U7"/>
    <mergeCell ref="V6:V7"/>
    <mergeCell ref="K8:K19"/>
    <mergeCell ref="W8:W9"/>
    <mergeCell ref="X8:X9"/>
    <mergeCell ref="Y8:Y9"/>
    <mergeCell ref="A20:A21"/>
    <mergeCell ref="B20:B21"/>
    <mergeCell ref="C20:C21"/>
    <mergeCell ref="D20:D21"/>
    <mergeCell ref="E20:E21"/>
    <mergeCell ref="F20:F21"/>
    <mergeCell ref="G20:G21"/>
    <mergeCell ref="H20:H21"/>
    <mergeCell ref="I20:I21"/>
    <mergeCell ref="J20:J21"/>
    <mergeCell ref="K20:K21"/>
    <mergeCell ref="F8:F19"/>
    <mergeCell ref="G8:G19"/>
    <mergeCell ref="H8:H19"/>
    <mergeCell ref="I8:I19"/>
    <mergeCell ref="J8:J19"/>
    <mergeCell ref="A8:A19"/>
    <mergeCell ref="B8:B19"/>
    <mergeCell ref="C8:C19"/>
    <mergeCell ref="D8:D19"/>
    <mergeCell ref="K22:K48"/>
    <mergeCell ref="L27:L48"/>
    <mergeCell ref="A50:A52"/>
    <mergeCell ref="B50:B52"/>
    <mergeCell ref="C50:C52"/>
    <mergeCell ref="D50:D52"/>
    <mergeCell ref="E50:E52"/>
    <mergeCell ref="F50:F52"/>
    <mergeCell ref="G50:G52"/>
    <mergeCell ref="H50:H52"/>
    <mergeCell ref="I50:I52"/>
    <mergeCell ref="J50:J52"/>
    <mergeCell ref="K50:K52"/>
    <mergeCell ref="L50:L52"/>
    <mergeCell ref="F22:F48"/>
    <mergeCell ref="G22:G48"/>
    <mergeCell ref="H22:H48"/>
    <mergeCell ref="I22:I48"/>
    <mergeCell ref="J22:J48"/>
    <mergeCell ref="A22:A48"/>
    <mergeCell ref="B22:B48"/>
    <mergeCell ref="C22:C48"/>
    <mergeCell ref="D22:D48"/>
    <mergeCell ref="E22:E48"/>
    <mergeCell ref="K56:K57"/>
    <mergeCell ref="L56:L57"/>
    <mergeCell ref="A58:A59"/>
    <mergeCell ref="B58:B59"/>
    <mergeCell ref="C58:C59"/>
    <mergeCell ref="D58:D59"/>
    <mergeCell ref="E58:E59"/>
    <mergeCell ref="F58:F59"/>
    <mergeCell ref="G58:G59"/>
    <mergeCell ref="H58:H59"/>
    <mergeCell ref="I58:I59"/>
    <mergeCell ref="J58:J59"/>
    <mergeCell ref="K58:K59"/>
    <mergeCell ref="F56:F57"/>
    <mergeCell ref="G56:G57"/>
    <mergeCell ref="H56:H57"/>
    <mergeCell ref="I56:I57"/>
    <mergeCell ref="J56:J57"/>
    <mergeCell ref="A56:A57"/>
    <mergeCell ref="B56:B57"/>
    <mergeCell ref="C56:C57"/>
    <mergeCell ref="D56:D57"/>
    <mergeCell ref="E56:E57"/>
    <mergeCell ref="F61:F63"/>
    <mergeCell ref="G61:G63"/>
    <mergeCell ref="H61:H63"/>
    <mergeCell ref="L61:L63"/>
    <mergeCell ref="N61:N63"/>
    <mergeCell ref="A61:A74"/>
    <mergeCell ref="B61:B74"/>
    <mergeCell ref="C61:C63"/>
    <mergeCell ref="D61:D63"/>
    <mergeCell ref="E61:E63"/>
    <mergeCell ref="L65:L71"/>
    <mergeCell ref="N65:N71"/>
    <mergeCell ref="L73:L74"/>
    <mergeCell ref="N73:N74"/>
    <mergeCell ref="A76:A79"/>
    <mergeCell ref="B76:B79"/>
    <mergeCell ref="C76:C79"/>
    <mergeCell ref="D76:D79"/>
    <mergeCell ref="E76:E79"/>
    <mergeCell ref="F76:F79"/>
    <mergeCell ref="G76:G79"/>
    <mergeCell ref="H76:H79"/>
    <mergeCell ref="I76:I79"/>
    <mergeCell ref="J76:J79"/>
    <mergeCell ref="K76:K79"/>
    <mergeCell ref="L76:L79"/>
    <mergeCell ref="K81:K83"/>
    <mergeCell ref="L81:L83"/>
    <mergeCell ref="A85:A88"/>
    <mergeCell ref="B85:B88"/>
    <mergeCell ref="C85:C88"/>
    <mergeCell ref="D85:D88"/>
    <mergeCell ref="E85:E88"/>
    <mergeCell ref="F85:F88"/>
    <mergeCell ref="G85:G88"/>
    <mergeCell ref="H85:H88"/>
    <mergeCell ref="I85:I88"/>
    <mergeCell ref="J85:J88"/>
    <mergeCell ref="K85:K88"/>
    <mergeCell ref="L85:L87"/>
    <mergeCell ref="F81:F83"/>
    <mergeCell ref="G81:G83"/>
    <mergeCell ref="H81:H83"/>
    <mergeCell ref="I81:I83"/>
    <mergeCell ref="J81:J83"/>
    <mergeCell ref="A81:A83"/>
    <mergeCell ref="B81:B83"/>
    <mergeCell ref="C81:C83"/>
    <mergeCell ref="D81:D83"/>
    <mergeCell ref="E81:E83"/>
    <mergeCell ref="F89:F102"/>
    <mergeCell ref="G89:G102"/>
    <mergeCell ref="L89:L91"/>
    <mergeCell ref="L95:L98"/>
    <mergeCell ref="A89:A102"/>
    <mergeCell ref="B89:B102"/>
    <mergeCell ref="C89:C102"/>
    <mergeCell ref="D89:D102"/>
    <mergeCell ref="E89:E102"/>
  </mergeCells>
  <pageMargins left="0.19685039370078741" right="0.19685039370078741" top="0.74803149606299213" bottom="0.74803149606299213" header="0.31496062992125984" footer="0.31496062992125984"/>
  <pageSetup scale="30" orientation="landscape" r:id="rId1"/>
  <rowBreaks count="1" manualBreakCount="1">
    <brk id="105" max="16383" man="1"/>
  </rowBreaks>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2:V170"/>
  <sheetViews>
    <sheetView showGridLines="0" view="pageBreakPreview" topLeftCell="A139" zoomScale="70" zoomScaleNormal="85" zoomScaleSheetLayoutView="70" workbookViewId="0">
      <selection activeCell="G146" sqref="G146:G147"/>
    </sheetView>
  </sheetViews>
  <sheetFormatPr baseColWidth="10" defaultColWidth="11.42578125" defaultRowHeight="12.75" x14ac:dyDescent="0.2"/>
  <cols>
    <col min="1" max="1" width="3.7109375" style="903" customWidth="1"/>
    <col min="2" max="2" width="4.42578125" style="903" customWidth="1"/>
    <col min="3" max="3" width="4.5703125" style="903" customWidth="1"/>
    <col min="4" max="4" width="6.5703125" style="903" bestFit="1" customWidth="1"/>
    <col min="5" max="5" width="4.42578125" style="903" bestFit="1" customWidth="1"/>
    <col min="6" max="6" width="3.7109375" style="903" customWidth="1"/>
    <col min="7" max="7" width="35" style="904" customWidth="1"/>
    <col min="8" max="8" width="14.28515625" style="905" customWidth="1"/>
    <col min="9" max="9" width="11.7109375" style="905" customWidth="1"/>
    <col min="10" max="21" width="21.85546875" style="922" bestFit="1" customWidth="1"/>
    <col min="22" max="22" width="27" style="922" bestFit="1" customWidth="1"/>
    <col min="23" max="16384" width="11.42578125" style="905"/>
  </cols>
  <sheetData>
    <row r="2" spans="1:22" ht="13.5" thickBot="1" x14ac:dyDescent="0.25">
      <c r="A2" s="935" t="s">
        <v>485</v>
      </c>
    </row>
    <row r="3" spans="1:22" ht="24" customHeight="1" x14ac:dyDescent="0.2">
      <c r="A3" s="1112" t="s">
        <v>78</v>
      </c>
      <c r="B3" s="1113"/>
      <c r="C3" s="1113"/>
      <c r="D3" s="1113"/>
      <c r="E3" s="1113"/>
      <c r="F3" s="1113"/>
      <c r="G3" s="1113"/>
      <c r="H3" s="1113"/>
      <c r="I3" s="1113"/>
      <c r="J3" s="1113"/>
      <c r="K3" s="1113"/>
      <c r="L3" s="1113"/>
      <c r="M3" s="1113"/>
      <c r="N3" s="1113"/>
      <c r="O3" s="1113"/>
      <c r="P3" s="1113"/>
      <c r="Q3" s="1113"/>
      <c r="R3" s="1113"/>
      <c r="S3" s="1113"/>
      <c r="T3" s="1113"/>
      <c r="U3" s="1113"/>
      <c r="V3" s="1114"/>
    </row>
    <row r="4" spans="1:22" ht="63.75" customHeight="1" x14ac:dyDescent="0.2">
      <c r="A4" s="1111" t="s">
        <v>79</v>
      </c>
      <c r="B4" s="1111" t="s">
        <v>80</v>
      </c>
      <c r="C4" s="1111" t="s">
        <v>81</v>
      </c>
      <c r="D4" s="1111" t="s">
        <v>82</v>
      </c>
      <c r="E4" s="1111" t="s">
        <v>83</v>
      </c>
      <c r="F4" s="1111" t="s">
        <v>84</v>
      </c>
      <c r="G4" s="1116" t="s">
        <v>85</v>
      </c>
      <c r="H4" s="1118" t="s">
        <v>42</v>
      </c>
      <c r="I4" s="1118"/>
      <c r="J4" s="1115" t="s">
        <v>86</v>
      </c>
      <c r="K4" s="1115"/>
      <c r="L4" s="1115"/>
      <c r="M4" s="1115"/>
      <c r="N4" s="1115"/>
      <c r="O4" s="1115"/>
      <c r="P4" s="1115"/>
      <c r="Q4" s="1115"/>
      <c r="R4" s="1115"/>
      <c r="S4" s="1115"/>
      <c r="T4" s="1115"/>
      <c r="U4" s="1115"/>
      <c r="V4" s="1115"/>
    </row>
    <row r="5" spans="1:22" ht="46.5" customHeight="1" x14ac:dyDescent="0.2">
      <c r="A5" s="1111"/>
      <c r="B5" s="1111"/>
      <c r="C5" s="1111"/>
      <c r="D5" s="1111"/>
      <c r="E5" s="1111"/>
      <c r="F5" s="1111"/>
      <c r="G5" s="1117"/>
      <c r="H5" s="1118"/>
      <c r="I5" s="1118"/>
      <c r="J5" s="906" t="s">
        <v>92</v>
      </c>
      <c r="K5" s="906" t="s">
        <v>93</v>
      </c>
      <c r="L5" s="906" t="s">
        <v>94</v>
      </c>
      <c r="M5" s="906" t="s">
        <v>95</v>
      </c>
      <c r="N5" s="906" t="s">
        <v>96</v>
      </c>
      <c r="O5" s="906" t="s">
        <v>97</v>
      </c>
      <c r="P5" s="906" t="s">
        <v>98</v>
      </c>
      <c r="Q5" s="906" t="s">
        <v>99</v>
      </c>
      <c r="R5" s="906" t="s">
        <v>100</v>
      </c>
      <c r="S5" s="906" t="s">
        <v>101</v>
      </c>
      <c r="T5" s="906" t="s">
        <v>102</v>
      </c>
      <c r="U5" s="906" t="s">
        <v>103</v>
      </c>
      <c r="V5" s="907" t="s">
        <v>104</v>
      </c>
    </row>
    <row r="6" spans="1:22" ht="45" customHeight="1" x14ac:dyDescent="0.2">
      <c r="A6" s="908">
        <v>1</v>
      </c>
      <c r="B6" s="909">
        <v>0</v>
      </c>
      <c r="C6" s="909">
        <v>0</v>
      </c>
      <c r="D6" s="909">
        <v>1</v>
      </c>
      <c r="E6" s="909">
        <v>0</v>
      </c>
      <c r="F6" s="909">
        <v>0</v>
      </c>
      <c r="G6" s="910" t="s">
        <v>2804</v>
      </c>
      <c r="H6" s="911" t="s">
        <v>549</v>
      </c>
      <c r="I6" s="912" t="s">
        <v>47</v>
      </c>
      <c r="J6" s="923"/>
      <c r="K6" s="923"/>
      <c r="L6" s="923"/>
      <c r="M6" s="923"/>
      <c r="N6" s="923"/>
      <c r="O6" s="923"/>
      <c r="P6" s="923"/>
      <c r="Q6" s="923"/>
      <c r="R6" s="923"/>
      <c r="S6" s="923"/>
      <c r="T6" s="923"/>
      <c r="U6" s="923"/>
      <c r="V6" s="924">
        <v>0</v>
      </c>
    </row>
    <row r="7" spans="1:22" ht="38.450000000000003" customHeight="1" x14ac:dyDescent="0.2">
      <c r="A7" s="908">
        <v>1</v>
      </c>
      <c r="B7" s="909">
        <v>0</v>
      </c>
      <c r="C7" s="909">
        <v>0</v>
      </c>
      <c r="D7" s="909">
        <v>1</v>
      </c>
      <c r="E7" s="909">
        <v>0</v>
      </c>
      <c r="F7" s="909">
        <v>0</v>
      </c>
      <c r="G7" s="913" t="s">
        <v>2804</v>
      </c>
      <c r="H7" s="913" t="s">
        <v>549</v>
      </c>
      <c r="I7" s="914" t="s">
        <v>48</v>
      </c>
      <c r="J7" s="925">
        <v>93952</v>
      </c>
      <c r="K7" s="925">
        <v>93952</v>
      </c>
      <c r="L7" s="925">
        <v>93952</v>
      </c>
      <c r="M7" s="925">
        <v>93952</v>
      </c>
      <c r="N7" s="925">
        <v>53952</v>
      </c>
      <c r="O7" s="925">
        <v>53952</v>
      </c>
      <c r="P7" s="925">
        <v>53952</v>
      </c>
      <c r="Q7" s="925">
        <v>53952</v>
      </c>
      <c r="R7" s="925">
        <v>50000</v>
      </c>
      <c r="S7" s="925">
        <v>50000</v>
      </c>
      <c r="T7" s="925">
        <v>50000</v>
      </c>
      <c r="U7" s="925">
        <v>50000</v>
      </c>
      <c r="V7" s="926">
        <v>791616</v>
      </c>
    </row>
    <row r="8" spans="1:22" ht="45" customHeight="1" x14ac:dyDescent="0.2">
      <c r="A8" s="908">
        <v>1</v>
      </c>
      <c r="B8" s="915">
        <v>0</v>
      </c>
      <c r="C8" s="915">
        <v>0</v>
      </c>
      <c r="D8" s="915">
        <v>3</v>
      </c>
      <c r="E8" s="915">
        <v>0</v>
      </c>
      <c r="F8" s="915">
        <v>0</v>
      </c>
      <c r="G8" s="910" t="s">
        <v>2881</v>
      </c>
      <c r="H8" s="911" t="s">
        <v>549</v>
      </c>
      <c r="I8" s="912" t="s">
        <v>47</v>
      </c>
      <c r="J8" s="923"/>
      <c r="K8" s="923"/>
      <c r="L8" s="923"/>
      <c r="M8" s="923"/>
      <c r="N8" s="923"/>
      <c r="O8" s="923"/>
      <c r="P8" s="923"/>
      <c r="Q8" s="923"/>
      <c r="R8" s="923"/>
      <c r="S8" s="923"/>
      <c r="T8" s="923"/>
      <c r="U8" s="923"/>
      <c r="V8" s="924">
        <v>0</v>
      </c>
    </row>
    <row r="9" spans="1:22" ht="38.450000000000003" customHeight="1" x14ac:dyDescent="0.2">
      <c r="A9" s="908">
        <v>1</v>
      </c>
      <c r="B9" s="915">
        <v>0</v>
      </c>
      <c r="C9" s="915">
        <v>0</v>
      </c>
      <c r="D9" s="915">
        <v>3</v>
      </c>
      <c r="E9" s="915">
        <v>0</v>
      </c>
      <c r="F9" s="915">
        <v>0</v>
      </c>
      <c r="G9" s="913" t="s">
        <v>2881</v>
      </c>
      <c r="H9" s="913" t="s">
        <v>549</v>
      </c>
      <c r="I9" s="914" t="s">
        <v>48</v>
      </c>
      <c r="J9" s="925">
        <v>246213.6</v>
      </c>
      <c r="K9" s="925">
        <v>984854.4</v>
      </c>
      <c r="L9" s="925">
        <v>738640.79999999993</v>
      </c>
      <c r="M9" s="925">
        <v>492427.2</v>
      </c>
      <c r="N9" s="925">
        <v>1179955.8</v>
      </c>
      <c r="O9" s="925">
        <v>983296.5</v>
      </c>
      <c r="P9" s="925">
        <v>983296.5</v>
      </c>
      <c r="Q9" s="925">
        <v>786637.20000000007</v>
      </c>
      <c r="R9" s="925">
        <v>723295.79999999993</v>
      </c>
      <c r="S9" s="925">
        <v>602746.5</v>
      </c>
      <c r="T9" s="925">
        <v>602746.5</v>
      </c>
      <c r="U9" s="925">
        <v>482197.2</v>
      </c>
      <c r="V9" s="926">
        <v>8806308</v>
      </c>
    </row>
    <row r="10" spans="1:22" ht="45" customHeight="1" x14ac:dyDescent="0.2">
      <c r="A10" s="908">
        <v>1</v>
      </c>
      <c r="B10" s="915">
        <v>0</v>
      </c>
      <c r="C10" s="915">
        <v>0</v>
      </c>
      <c r="D10" s="915">
        <v>4</v>
      </c>
      <c r="E10" s="915">
        <v>0</v>
      </c>
      <c r="F10" s="915">
        <v>0</v>
      </c>
      <c r="G10" s="910" t="s">
        <v>596</v>
      </c>
      <c r="H10" s="911" t="s">
        <v>549</v>
      </c>
      <c r="I10" s="912" t="s">
        <v>47</v>
      </c>
      <c r="J10" s="923"/>
      <c r="K10" s="923"/>
      <c r="L10" s="923"/>
      <c r="M10" s="923"/>
      <c r="N10" s="923"/>
      <c r="O10" s="923"/>
      <c r="P10" s="923"/>
      <c r="Q10" s="923"/>
      <c r="R10" s="923"/>
      <c r="S10" s="923"/>
      <c r="T10" s="923"/>
      <c r="U10" s="923"/>
      <c r="V10" s="924"/>
    </row>
    <row r="11" spans="1:22" ht="38.450000000000003" customHeight="1" x14ac:dyDescent="0.2">
      <c r="A11" s="908">
        <v>1</v>
      </c>
      <c r="B11" s="915">
        <v>0</v>
      </c>
      <c r="C11" s="915">
        <v>0</v>
      </c>
      <c r="D11" s="915">
        <v>4</v>
      </c>
      <c r="E11" s="915">
        <v>0</v>
      </c>
      <c r="F11" s="915">
        <v>0</v>
      </c>
      <c r="G11" s="913" t="s">
        <v>596</v>
      </c>
      <c r="H11" s="913" t="s">
        <v>549</v>
      </c>
      <c r="I11" s="914" t="s">
        <v>48</v>
      </c>
      <c r="J11" s="925">
        <v>0</v>
      </c>
      <c r="K11" s="925">
        <v>40010</v>
      </c>
      <c r="L11" s="925">
        <v>30000</v>
      </c>
      <c r="M11" s="925">
        <v>30000</v>
      </c>
      <c r="N11" s="925">
        <v>2500</v>
      </c>
      <c r="O11" s="925">
        <v>2500</v>
      </c>
      <c r="P11" s="925">
        <v>10000</v>
      </c>
      <c r="Q11" s="925">
        <v>5000</v>
      </c>
      <c r="R11" s="925">
        <v>2500</v>
      </c>
      <c r="S11" s="925">
        <v>4166.6666699999996</v>
      </c>
      <c r="T11" s="925">
        <v>4166.6666699999996</v>
      </c>
      <c r="U11" s="925">
        <v>4166.6666699999996</v>
      </c>
      <c r="V11" s="926">
        <v>135010</v>
      </c>
    </row>
    <row r="12" spans="1:22" ht="45" customHeight="1" x14ac:dyDescent="0.2">
      <c r="A12" s="916">
        <v>1</v>
      </c>
      <c r="B12" s="915">
        <v>0</v>
      </c>
      <c r="C12" s="915">
        <v>0</v>
      </c>
      <c r="D12" s="915">
        <v>5</v>
      </c>
      <c r="E12" s="915">
        <v>0</v>
      </c>
      <c r="F12" s="915">
        <v>0</v>
      </c>
      <c r="G12" s="910" t="s">
        <v>2806</v>
      </c>
      <c r="H12" s="911" t="s">
        <v>549</v>
      </c>
      <c r="I12" s="912" t="s">
        <v>47</v>
      </c>
      <c r="J12" s="923"/>
      <c r="K12" s="923"/>
      <c r="L12" s="923"/>
      <c r="M12" s="923"/>
      <c r="N12" s="923"/>
      <c r="O12" s="923"/>
      <c r="P12" s="923"/>
      <c r="Q12" s="923"/>
      <c r="R12" s="923"/>
      <c r="S12" s="923"/>
      <c r="T12" s="923"/>
      <c r="U12" s="923"/>
      <c r="V12" s="924"/>
    </row>
    <row r="13" spans="1:22" ht="38.450000000000003" customHeight="1" x14ac:dyDescent="0.2">
      <c r="A13" s="916">
        <v>1</v>
      </c>
      <c r="B13" s="915">
        <v>0</v>
      </c>
      <c r="C13" s="915">
        <v>0</v>
      </c>
      <c r="D13" s="915">
        <v>5</v>
      </c>
      <c r="E13" s="915">
        <v>0</v>
      </c>
      <c r="F13" s="915">
        <v>0</v>
      </c>
      <c r="G13" s="913" t="s">
        <v>2806</v>
      </c>
      <c r="H13" s="913" t="s">
        <v>549</v>
      </c>
      <c r="I13" s="914" t="s">
        <v>48</v>
      </c>
      <c r="J13" s="925">
        <v>0</v>
      </c>
      <c r="K13" s="925">
        <v>9450</v>
      </c>
      <c r="L13" s="925">
        <v>22184</v>
      </c>
      <c r="M13" s="925">
        <v>11050</v>
      </c>
      <c r="N13" s="925">
        <v>97254</v>
      </c>
      <c r="O13" s="925">
        <v>19524.36</v>
      </c>
      <c r="P13" s="925">
        <v>15793</v>
      </c>
      <c r="Q13" s="925">
        <v>9450</v>
      </c>
      <c r="R13" s="925">
        <v>9450</v>
      </c>
      <c r="S13" s="925">
        <v>9450</v>
      </c>
      <c r="T13" s="925">
        <v>9450</v>
      </c>
      <c r="U13" s="925">
        <v>0</v>
      </c>
      <c r="V13" s="926">
        <v>213055.35999999999</v>
      </c>
    </row>
    <row r="14" spans="1:22" ht="38.450000000000003" customHeight="1" x14ac:dyDescent="0.2">
      <c r="A14" s="916">
        <v>1</v>
      </c>
      <c r="B14" s="915">
        <v>0</v>
      </c>
      <c r="C14" s="915">
        <v>0</v>
      </c>
      <c r="D14" s="915">
        <v>6</v>
      </c>
      <c r="E14" s="915">
        <v>0</v>
      </c>
      <c r="F14" s="915">
        <v>0</v>
      </c>
      <c r="G14" s="910" t="s">
        <v>2807</v>
      </c>
      <c r="H14" s="911" t="s">
        <v>549</v>
      </c>
      <c r="I14" s="912" t="s">
        <v>47</v>
      </c>
      <c r="J14" s="923"/>
      <c r="K14" s="923"/>
      <c r="L14" s="923"/>
      <c r="M14" s="923"/>
      <c r="N14" s="923"/>
      <c r="O14" s="923"/>
      <c r="P14" s="923"/>
      <c r="Q14" s="923"/>
      <c r="R14" s="923"/>
      <c r="S14" s="923"/>
      <c r="T14" s="923"/>
      <c r="U14" s="923">
        <v>1</v>
      </c>
      <c r="V14" s="924">
        <v>1</v>
      </c>
    </row>
    <row r="15" spans="1:22" ht="38.450000000000003" customHeight="1" x14ac:dyDescent="0.2">
      <c r="A15" s="916">
        <v>1</v>
      </c>
      <c r="B15" s="915">
        <v>0</v>
      </c>
      <c r="C15" s="915">
        <v>0</v>
      </c>
      <c r="D15" s="915">
        <v>6</v>
      </c>
      <c r="E15" s="915">
        <v>0</v>
      </c>
      <c r="F15" s="915">
        <v>0</v>
      </c>
      <c r="G15" s="913" t="s">
        <v>2807</v>
      </c>
      <c r="H15" s="913" t="s">
        <v>549</v>
      </c>
      <c r="I15" s="914" t="s">
        <v>48</v>
      </c>
      <c r="J15" s="925">
        <v>87500</v>
      </c>
      <c r="K15" s="925">
        <v>87500</v>
      </c>
      <c r="L15" s="925">
        <v>87500</v>
      </c>
      <c r="M15" s="925">
        <v>87500</v>
      </c>
      <c r="N15" s="925">
        <v>86693</v>
      </c>
      <c r="O15" s="925">
        <v>86693</v>
      </c>
      <c r="P15" s="925">
        <v>86693</v>
      </c>
      <c r="Q15" s="925">
        <v>86693</v>
      </c>
      <c r="R15" s="925">
        <v>75000</v>
      </c>
      <c r="S15" s="925">
        <v>75000</v>
      </c>
      <c r="T15" s="925">
        <v>75000</v>
      </c>
      <c r="U15" s="925">
        <v>62999</v>
      </c>
      <c r="V15" s="926">
        <v>984771</v>
      </c>
    </row>
    <row r="16" spans="1:22" ht="38.450000000000003" customHeight="1" x14ac:dyDescent="0.2">
      <c r="A16" s="916">
        <v>1</v>
      </c>
      <c r="B16" s="915">
        <v>0</v>
      </c>
      <c r="C16" s="915">
        <v>0</v>
      </c>
      <c r="D16" s="915">
        <v>7</v>
      </c>
      <c r="E16" s="915">
        <v>0</v>
      </c>
      <c r="F16" s="915">
        <v>0</v>
      </c>
      <c r="G16" s="910" t="s">
        <v>2809</v>
      </c>
      <c r="H16" s="911" t="s">
        <v>549</v>
      </c>
      <c r="I16" s="912" t="s">
        <v>47</v>
      </c>
      <c r="J16" s="923"/>
      <c r="K16" s="923"/>
      <c r="L16" s="923"/>
      <c r="M16" s="923"/>
      <c r="N16" s="923"/>
      <c r="O16" s="923"/>
      <c r="P16" s="923"/>
      <c r="Q16" s="923"/>
      <c r="R16" s="923"/>
      <c r="S16" s="923"/>
      <c r="T16" s="923"/>
      <c r="U16" s="923"/>
      <c r="V16" s="924"/>
    </row>
    <row r="17" spans="1:22" ht="38.450000000000003" customHeight="1" x14ac:dyDescent="0.2">
      <c r="A17" s="916">
        <v>1</v>
      </c>
      <c r="B17" s="915">
        <v>0</v>
      </c>
      <c r="C17" s="915">
        <v>0</v>
      </c>
      <c r="D17" s="915">
        <v>7</v>
      </c>
      <c r="E17" s="915">
        <v>0</v>
      </c>
      <c r="F17" s="915">
        <v>0</v>
      </c>
      <c r="G17" s="913" t="s">
        <v>2809</v>
      </c>
      <c r="H17" s="913" t="s">
        <v>549</v>
      </c>
      <c r="I17" s="914" t="s">
        <v>48</v>
      </c>
      <c r="J17" s="925">
        <v>75840</v>
      </c>
      <c r="K17" s="925">
        <v>265440</v>
      </c>
      <c r="L17" s="925">
        <v>399961.2</v>
      </c>
      <c r="M17" s="925">
        <v>206758.8</v>
      </c>
      <c r="N17" s="925">
        <v>70000</v>
      </c>
      <c r="O17" s="925">
        <v>56000</v>
      </c>
      <c r="P17" s="925">
        <v>44000</v>
      </c>
      <c r="Q17" s="925">
        <v>30000</v>
      </c>
      <c r="R17" s="925">
        <v>12322</v>
      </c>
      <c r="S17" s="925">
        <v>18483</v>
      </c>
      <c r="T17" s="925">
        <v>0</v>
      </c>
      <c r="U17" s="925">
        <v>0</v>
      </c>
      <c r="V17" s="926">
        <v>1178805</v>
      </c>
    </row>
    <row r="18" spans="1:22" ht="38.450000000000003" customHeight="1" x14ac:dyDescent="0.2">
      <c r="A18" s="916">
        <v>1</v>
      </c>
      <c r="B18" s="915">
        <v>0</v>
      </c>
      <c r="C18" s="915">
        <v>0</v>
      </c>
      <c r="D18" s="915">
        <v>8</v>
      </c>
      <c r="E18" s="915">
        <v>0</v>
      </c>
      <c r="F18" s="915">
        <v>0</v>
      </c>
      <c r="G18" s="910" t="s">
        <v>2812</v>
      </c>
      <c r="H18" s="911" t="s">
        <v>549</v>
      </c>
      <c r="I18" s="912" t="s">
        <v>47</v>
      </c>
      <c r="J18" s="923"/>
      <c r="K18" s="923"/>
      <c r="L18" s="923"/>
      <c r="M18" s="923"/>
      <c r="N18" s="923"/>
      <c r="O18" s="923"/>
      <c r="P18" s="923"/>
      <c r="Q18" s="923"/>
      <c r="R18" s="923"/>
      <c r="S18" s="923"/>
      <c r="T18" s="923"/>
      <c r="U18" s="923"/>
      <c r="V18" s="924"/>
    </row>
    <row r="19" spans="1:22" ht="45" customHeight="1" x14ac:dyDescent="0.2">
      <c r="A19" s="916">
        <v>1</v>
      </c>
      <c r="B19" s="915">
        <v>0</v>
      </c>
      <c r="C19" s="915">
        <v>0</v>
      </c>
      <c r="D19" s="915">
        <v>8</v>
      </c>
      <c r="E19" s="915">
        <v>0</v>
      </c>
      <c r="F19" s="915">
        <v>0</v>
      </c>
      <c r="G19" s="913" t="s">
        <v>2812</v>
      </c>
      <c r="H19" s="913" t="s">
        <v>549</v>
      </c>
      <c r="I19" s="914" t="s">
        <v>48</v>
      </c>
      <c r="J19" s="925">
        <v>40300</v>
      </c>
      <c r="K19" s="925">
        <v>67200</v>
      </c>
      <c r="L19" s="925">
        <v>0</v>
      </c>
      <c r="M19" s="925">
        <v>255000</v>
      </c>
      <c r="N19" s="925">
        <v>67200</v>
      </c>
      <c r="O19" s="925">
        <v>0</v>
      </c>
      <c r="P19" s="925">
        <v>242000</v>
      </c>
      <c r="Q19" s="925">
        <v>0</v>
      </c>
      <c r="R19" s="925">
        <v>134320</v>
      </c>
      <c r="S19" s="925">
        <v>0</v>
      </c>
      <c r="T19" s="925">
        <v>0</v>
      </c>
      <c r="U19" s="925">
        <v>0</v>
      </c>
      <c r="V19" s="926">
        <v>806020</v>
      </c>
    </row>
    <row r="20" spans="1:22" ht="38.450000000000003" customHeight="1" x14ac:dyDescent="0.2">
      <c r="A20" s="916">
        <v>1</v>
      </c>
      <c r="B20" s="915">
        <v>0</v>
      </c>
      <c r="C20" s="915">
        <v>0</v>
      </c>
      <c r="D20" s="915">
        <v>9</v>
      </c>
      <c r="E20" s="915">
        <v>0</v>
      </c>
      <c r="F20" s="915">
        <v>0</v>
      </c>
      <c r="G20" s="910" t="s">
        <v>2814</v>
      </c>
      <c r="H20" s="911" t="s">
        <v>549</v>
      </c>
      <c r="I20" s="912" t="s">
        <v>47</v>
      </c>
      <c r="J20" s="923">
        <v>1</v>
      </c>
      <c r="K20" s="923">
        <v>1</v>
      </c>
      <c r="L20" s="923">
        <v>1</v>
      </c>
      <c r="M20" s="923">
        <v>1</v>
      </c>
      <c r="N20" s="923">
        <v>1</v>
      </c>
      <c r="O20" s="923">
        <v>1</v>
      </c>
      <c r="P20" s="923">
        <v>1</v>
      </c>
      <c r="Q20" s="923">
        <v>1</v>
      </c>
      <c r="R20" s="923">
        <v>1</v>
      </c>
      <c r="S20" s="923">
        <v>1</v>
      </c>
      <c r="T20" s="923">
        <v>1</v>
      </c>
      <c r="U20" s="923">
        <v>1</v>
      </c>
      <c r="V20" s="924">
        <v>12</v>
      </c>
    </row>
    <row r="21" spans="1:22" ht="38.450000000000003" customHeight="1" x14ac:dyDescent="0.2">
      <c r="A21" s="916">
        <v>1</v>
      </c>
      <c r="B21" s="915">
        <v>0</v>
      </c>
      <c r="C21" s="915">
        <v>0</v>
      </c>
      <c r="D21" s="915">
        <v>9</v>
      </c>
      <c r="E21" s="915">
        <v>0</v>
      </c>
      <c r="F21" s="915">
        <v>0</v>
      </c>
      <c r="G21" s="913" t="s">
        <v>2814</v>
      </c>
      <c r="H21" s="913" t="s">
        <v>549</v>
      </c>
      <c r="I21" s="914" t="s">
        <v>48</v>
      </c>
      <c r="J21" s="925">
        <v>204167</v>
      </c>
      <c r="K21" s="925">
        <v>204167</v>
      </c>
      <c r="L21" s="925">
        <v>204167</v>
      </c>
      <c r="M21" s="925">
        <v>204167</v>
      </c>
      <c r="N21" s="925">
        <v>204167</v>
      </c>
      <c r="O21" s="925">
        <v>204167</v>
      </c>
      <c r="P21" s="925">
        <v>204167</v>
      </c>
      <c r="Q21" s="925">
        <v>204167</v>
      </c>
      <c r="R21" s="925">
        <v>204167</v>
      </c>
      <c r="S21" s="925">
        <v>204167</v>
      </c>
      <c r="T21" s="925">
        <v>204167</v>
      </c>
      <c r="U21" s="925">
        <v>204167</v>
      </c>
      <c r="V21" s="926">
        <v>2450000</v>
      </c>
    </row>
    <row r="22" spans="1:22" ht="38.450000000000003" customHeight="1" x14ac:dyDescent="0.2">
      <c r="A22" s="916">
        <v>1</v>
      </c>
      <c r="B22" s="915">
        <v>0</v>
      </c>
      <c r="C22" s="915">
        <v>0</v>
      </c>
      <c r="D22" s="915">
        <v>10</v>
      </c>
      <c r="E22" s="915">
        <v>0</v>
      </c>
      <c r="F22" s="915">
        <v>0</v>
      </c>
      <c r="G22" s="910" t="s">
        <v>2816</v>
      </c>
      <c r="H22" s="911" t="s">
        <v>549</v>
      </c>
      <c r="I22" s="912" t="s">
        <v>47</v>
      </c>
      <c r="J22" s="923"/>
      <c r="K22" s="923"/>
      <c r="L22" s="923"/>
      <c r="M22" s="923"/>
      <c r="N22" s="923"/>
      <c r="O22" s="923"/>
      <c r="P22" s="923"/>
      <c r="Q22" s="923"/>
      <c r="R22" s="923"/>
      <c r="S22" s="923"/>
      <c r="T22" s="923"/>
      <c r="U22" s="923"/>
      <c r="V22" s="924"/>
    </row>
    <row r="23" spans="1:22" ht="38.450000000000003" customHeight="1" x14ac:dyDescent="0.2">
      <c r="A23" s="916">
        <v>1</v>
      </c>
      <c r="B23" s="915">
        <v>0</v>
      </c>
      <c r="C23" s="915">
        <v>0</v>
      </c>
      <c r="D23" s="915">
        <v>10</v>
      </c>
      <c r="E23" s="915">
        <v>0</v>
      </c>
      <c r="F23" s="915">
        <v>0</v>
      </c>
      <c r="G23" s="913" t="s">
        <v>2816</v>
      </c>
      <c r="H23" s="913" t="s">
        <v>549</v>
      </c>
      <c r="I23" s="914" t="s">
        <v>48</v>
      </c>
      <c r="J23" s="925">
        <v>725</v>
      </c>
      <c r="K23" s="925">
        <v>71525</v>
      </c>
      <c r="L23" s="925">
        <v>60325</v>
      </c>
      <c r="M23" s="925">
        <v>57325</v>
      </c>
      <c r="N23" s="925">
        <v>52250</v>
      </c>
      <c r="O23" s="925">
        <v>49300</v>
      </c>
      <c r="P23" s="925">
        <v>42350</v>
      </c>
      <c r="Q23" s="925">
        <v>60100</v>
      </c>
      <c r="R23" s="925">
        <v>20725</v>
      </c>
      <c r="S23" s="925">
        <v>49025</v>
      </c>
      <c r="T23" s="925">
        <v>59825</v>
      </c>
      <c r="U23" s="925">
        <v>42300</v>
      </c>
      <c r="V23" s="926">
        <v>565775</v>
      </c>
    </row>
    <row r="24" spans="1:22" ht="38.450000000000003" customHeight="1" x14ac:dyDescent="0.2">
      <c r="A24" s="1103">
        <v>1</v>
      </c>
      <c r="B24" s="1103">
        <v>0</v>
      </c>
      <c r="C24" s="1103">
        <v>0</v>
      </c>
      <c r="D24" s="1103">
        <v>11</v>
      </c>
      <c r="E24" s="1103">
        <v>0</v>
      </c>
      <c r="F24" s="1103">
        <v>0</v>
      </c>
      <c r="G24" s="1107" t="s">
        <v>2818</v>
      </c>
      <c r="H24" s="1107" t="s">
        <v>549</v>
      </c>
      <c r="I24" s="912" t="s">
        <v>47</v>
      </c>
      <c r="J24" s="923"/>
      <c r="K24" s="923"/>
      <c r="L24" s="923"/>
      <c r="M24" s="923"/>
      <c r="N24" s="923"/>
      <c r="O24" s="923"/>
      <c r="P24" s="923"/>
      <c r="Q24" s="923"/>
      <c r="R24" s="923"/>
      <c r="S24" s="923"/>
      <c r="T24" s="923"/>
      <c r="U24" s="923"/>
      <c r="V24" s="923">
        <v>22</v>
      </c>
    </row>
    <row r="25" spans="1:22" ht="38.450000000000003" customHeight="1" x14ac:dyDescent="0.2">
      <c r="A25" s="1104">
        <v>1</v>
      </c>
      <c r="B25" s="1104">
        <v>0</v>
      </c>
      <c r="C25" s="1104">
        <v>0</v>
      </c>
      <c r="D25" s="1104">
        <v>11</v>
      </c>
      <c r="E25" s="1104">
        <v>0</v>
      </c>
      <c r="F25" s="1104">
        <v>0</v>
      </c>
      <c r="G25" s="1108"/>
      <c r="H25" s="1108"/>
      <c r="I25" s="914" t="s">
        <v>48</v>
      </c>
      <c r="J25" s="925">
        <v>345251.53514265828</v>
      </c>
      <c r="K25" s="925">
        <v>345327.87125956849</v>
      </c>
      <c r="L25" s="925">
        <v>345251.53514265828</v>
      </c>
      <c r="M25" s="925">
        <v>345327.87125956849</v>
      </c>
      <c r="N25" s="925">
        <v>345251.53514265828</v>
      </c>
      <c r="O25" s="925">
        <v>345327.87125956849</v>
      </c>
      <c r="P25" s="925">
        <v>345251.53514265828</v>
      </c>
      <c r="Q25" s="925">
        <v>345327.87125956849</v>
      </c>
      <c r="R25" s="925">
        <v>346854.59359777311</v>
      </c>
      <c r="S25" s="925">
        <v>346854.59359777311</v>
      </c>
      <c r="T25" s="925">
        <v>346854.59359777311</v>
      </c>
      <c r="U25" s="925">
        <v>346854.59359777311</v>
      </c>
      <c r="V25" s="926">
        <v>4028855</v>
      </c>
    </row>
    <row r="26" spans="1:22" ht="38.450000000000003" customHeight="1" x14ac:dyDescent="0.2">
      <c r="A26" s="1103">
        <v>1</v>
      </c>
      <c r="B26" s="1103">
        <v>0</v>
      </c>
      <c r="C26" s="1103">
        <v>0</v>
      </c>
      <c r="D26" s="1103">
        <v>11</v>
      </c>
      <c r="E26" s="1103">
        <v>0</v>
      </c>
      <c r="F26" s="1103">
        <v>0</v>
      </c>
      <c r="G26" s="1109" t="s">
        <v>598</v>
      </c>
      <c r="H26" s="1105" t="s">
        <v>549</v>
      </c>
      <c r="I26" s="912" t="s">
        <v>47</v>
      </c>
      <c r="J26" s="923"/>
      <c r="K26" s="923"/>
      <c r="L26" s="923"/>
      <c r="M26" s="923"/>
      <c r="N26" s="923"/>
      <c r="O26" s="923"/>
      <c r="P26" s="923"/>
      <c r="Q26" s="923"/>
      <c r="R26" s="923"/>
      <c r="S26" s="923"/>
      <c r="T26" s="923"/>
      <c r="U26" s="923"/>
      <c r="V26" s="927">
        <v>1</v>
      </c>
    </row>
    <row r="27" spans="1:22" ht="38.450000000000003" customHeight="1" x14ac:dyDescent="0.2">
      <c r="A27" s="1104"/>
      <c r="B27" s="1104">
        <v>0</v>
      </c>
      <c r="C27" s="1104">
        <v>0</v>
      </c>
      <c r="D27" s="1104">
        <v>11</v>
      </c>
      <c r="E27" s="1104">
        <v>0</v>
      </c>
      <c r="F27" s="1104">
        <v>0</v>
      </c>
      <c r="G27" s="1110"/>
      <c r="H27" s="1106"/>
      <c r="I27" s="914" t="s">
        <v>48</v>
      </c>
      <c r="J27" s="925">
        <v>43946.5</v>
      </c>
      <c r="K27" s="925">
        <v>43946.5</v>
      </c>
      <c r="L27" s="925">
        <v>43946.5</v>
      </c>
      <c r="M27" s="925">
        <v>43946.5</v>
      </c>
      <c r="N27" s="925">
        <v>43946.5</v>
      </c>
      <c r="O27" s="925">
        <v>43946.5</v>
      </c>
      <c r="P27" s="925">
        <v>43946.5</v>
      </c>
      <c r="Q27" s="925">
        <v>43946.5</v>
      </c>
      <c r="R27" s="925">
        <v>43946.5</v>
      </c>
      <c r="S27" s="925">
        <v>43946.5</v>
      </c>
      <c r="T27" s="925">
        <v>43946.5</v>
      </c>
      <c r="U27" s="925">
        <v>43946.5</v>
      </c>
      <c r="V27" s="926">
        <v>527358</v>
      </c>
    </row>
    <row r="28" spans="1:22" ht="38.450000000000003" customHeight="1" x14ac:dyDescent="0.2">
      <c r="A28" s="1103">
        <v>1</v>
      </c>
      <c r="B28" s="1103">
        <v>0</v>
      </c>
      <c r="C28" s="1103">
        <v>0</v>
      </c>
      <c r="D28" s="1103">
        <v>11</v>
      </c>
      <c r="E28" s="1103">
        <v>0</v>
      </c>
      <c r="F28" s="1103">
        <v>0</v>
      </c>
      <c r="G28" s="1109" t="s">
        <v>2819</v>
      </c>
      <c r="H28" s="1105" t="s">
        <v>549</v>
      </c>
      <c r="I28" s="912" t="s">
        <v>47</v>
      </c>
      <c r="J28" s="923"/>
      <c r="K28" s="923"/>
      <c r="L28" s="923"/>
      <c r="M28" s="923"/>
      <c r="N28" s="923"/>
      <c r="O28" s="923"/>
      <c r="P28" s="923"/>
      <c r="Q28" s="923"/>
      <c r="R28" s="923"/>
      <c r="S28" s="923"/>
      <c r="T28" s="923"/>
      <c r="U28" s="923"/>
      <c r="V28" s="927">
        <v>1</v>
      </c>
    </row>
    <row r="29" spans="1:22" ht="38.450000000000003" customHeight="1" x14ac:dyDescent="0.2">
      <c r="A29" s="1104">
        <v>1</v>
      </c>
      <c r="B29" s="1104">
        <v>0</v>
      </c>
      <c r="C29" s="1104">
        <v>0</v>
      </c>
      <c r="D29" s="1104">
        <v>11</v>
      </c>
      <c r="E29" s="1104">
        <v>0</v>
      </c>
      <c r="F29" s="1104">
        <v>0</v>
      </c>
      <c r="G29" s="1110"/>
      <c r="H29" s="1106"/>
      <c r="I29" s="914" t="s">
        <v>48</v>
      </c>
      <c r="J29" s="925">
        <v>14871.666666666666</v>
      </c>
      <c r="K29" s="925">
        <v>14871.666666666666</v>
      </c>
      <c r="L29" s="925">
        <v>14871.666666666666</v>
      </c>
      <c r="M29" s="925">
        <v>14871.666666666666</v>
      </c>
      <c r="N29" s="925">
        <v>14871.666666666666</v>
      </c>
      <c r="O29" s="925">
        <v>14871.666666666666</v>
      </c>
      <c r="P29" s="925">
        <v>14871.666666666666</v>
      </c>
      <c r="Q29" s="925">
        <v>14871.666666666666</v>
      </c>
      <c r="R29" s="925">
        <v>14871.666666666666</v>
      </c>
      <c r="S29" s="925">
        <v>14871.666666666666</v>
      </c>
      <c r="T29" s="925">
        <v>14871.666666666666</v>
      </c>
      <c r="U29" s="925">
        <v>14871.666666666666</v>
      </c>
      <c r="V29" s="926">
        <v>178459.99999999997</v>
      </c>
    </row>
    <row r="30" spans="1:22" ht="38.450000000000003" customHeight="1" x14ac:dyDescent="0.2">
      <c r="A30" s="1103">
        <v>1</v>
      </c>
      <c r="B30" s="1103">
        <v>0</v>
      </c>
      <c r="C30" s="1103">
        <v>0</v>
      </c>
      <c r="D30" s="1103">
        <v>11</v>
      </c>
      <c r="E30" s="1103">
        <v>0</v>
      </c>
      <c r="F30" s="1103">
        <v>0</v>
      </c>
      <c r="G30" s="1109" t="s">
        <v>2820</v>
      </c>
      <c r="H30" s="1105" t="s">
        <v>549</v>
      </c>
      <c r="I30" s="912" t="s">
        <v>47</v>
      </c>
      <c r="J30" s="923"/>
      <c r="K30" s="923"/>
      <c r="L30" s="923"/>
      <c r="M30" s="923"/>
      <c r="N30" s="923"/>
      <c r="O30" s="923"/>
      <c r="P30" s="923"/>
      <c r="Q30" s="923"/>
      <c r="R30" s="923"/>
      <c r="S30" s="923"/>
      <c r="T30" s="923"/>
      <c r="U30" s="923"/>
      <c r="V30" s="927">
        <v>1</v>
      </c>
    </row>
    <row r="31" spans="1:22" ht="38.450000000000003" customHeight="1" x14ac:dyDescent="0.2">
      <c r="A31" s="1104">
        <v>1</v>
      </c>
      <c r="B31" s="1104">
        <v>0</v>
      </c>
      <c r="C31" s="1104">
        <v>0</v>
      </c>
      <c r="D31" s="1104">
        <v>11</v>
      </c>
      <c r="E31" s="1104">
        <v>0</v>
      </c>
      <c r="F31" s="1104">
        <v>0</v>
      </c>
      <c r="G31" s="1110"/>
      <c r="H31" s="1106"/>
      <c r="I31" s="914" t="s">
        <v>48</v>
      </c>
      <c r="J31" s="925">
        <v>12843</v>
      </c>
      <c r="K31" s="925">
        <v>12843</v>
      </c>
      <c r="L31" s="925">
        <v>12843</v>
      </c>
      <c r="M31" s="925">
        <v>12843</v>
      </c>
      <c r="N31" s="925">
        <v>12843</v>
      </c>
      <c r="O31" s="925">
        <v>12843</v>
      </c>
      <c r="P31" s="925">
        <v>12843</v>
      </c>
      <c r="Q31" s="925">
        <v>12843</v>
      </c>
      <c r="R31" s="925">
        <v>12843</v>
      </c>
      <c r="S31" s="925">
        <v>12843</v>
      </c>
      <c r="T31" s="925">
        <v>12843</v>
      </c>
      <c r="U31" s="925">
        <v>12843</v>
      </c>
      <c r="V31" s="926">
        <v>154116</v>
      </c>
    </row>
    <row r="32" spans="1:22" ht="38.450000000000003" customHeight="1" x14ac:dyDescent="0.2">
      <c r="A32" s="1103">
        <v>1</v>
      </c>
      <c r="B32" s="1103">
        <v>0</v>
      </c>
      <c r="C32" s="1103">
        <v>0</v>
      </c>
      <c r="D32" s="1103">
        <v>11</v>
      </c>
      <c r="E32" s="1103">
        <v>0</v>
      </c>
      <c r="F32" s="1103">
        <v>0</v>
      </c>
      <c r="G32" s="1109" t="s">
        <v>2821</v>
      </c>
      <c r="H32" s="1105" t="s">
        <v>549</v>
      </c>
      <c r="I32" s="912" t="s">
        <v>47</v>
      </c>
      <c r="J32" s="923"/>
      <c r="K32" s="923"/>
      <c r="L32" s="923"/>
      <c r="M32" s="923"/>
      <c r="N32" s="923"/>
      <c r="O32" s="923"/>
      <c r="P32" s="923"/>
      <c r="Q32" s="923"/>
      <c r="R32" s="923"/>
      <c r="S32" s="923"/>
      <c r="T32" s="923"/>
      <c r="U32" s="923"/>
      <c r="V32" s="927">
        <v>1</v>
      </c>
    </row>
    <row r="33" spans="1:22" ht="38.450000000000003" customHeight="1" x14ac:dyDescent="0.2">
      <c r="A33" s="1104">
        <v>1</v>
      </c>
      <c r="B33" s="1104">
        <v>0</v>
      </c>
      <c r="C33" s="1104">
        <v>0</v>
      </c>
      <c r="D33" s="1104">
        <v>11</v>
      </c>
      <c r="E33" s="1104">
        <v>0</v>
      </c>
      <c r="F33" s="1104">
        <v>0</v>
      </c>
      <c r="G33" s="1110"/>
      <c r="H33" s="1106"/>
      <c r="I33" s="914" t="s">
        <v>48</v>
      </c>
      <c r="J33" s="925">
        <v>15274.583333333334</v>
      </c>
      <c r="K33" s="925">
        <v>15274.583333333334</v>
      </c>
      <c r="L33" s="925">
        <v>15274.583333333334</v>
      </c>
      <c r="M33" s="925">
        <v>15274.583333333334</v>
      </c>
      <c r="N33" s="925">
        <v>15274.583333333334</v>
      </c>
      <c r="O33" s="925">
        <v>15274.583333333334</v>
      </c>
      <c r="P33" s="925">
        <v>15274.583333333334</v>
      </c>
      <c r="Q33" s="925">
        <v>15274.583333333334</v>
      </c>
      <c r="R33" s="925">
        <v>15274.583333333334</v>
      </c>
      <c r="S33" s="925">
        <v>15274.583333333334</v>
      </c>
      <c r="T33" s="925">
        <v>15274.583333333334</v>
      </c>
      <c r="U33" s="925">
        <v>15274.583333333334</v>
      </c>
      <c r="V33" s="926">
        <v>183295.00000000003</v>
      </c>
    </row>
    <row r="34" spans="1:22" ht="38.450000000000003" customHeight="1" x14ac:dyDescent="0.2">
      <c r="A34" s="1103">
        <v>1</v>
      </c>
      <c r="B34" s="1103">
        <v>0</v>
      </c>
      <c r="C34" s="1103">
        <v>0</v>
      </c>
      <c r="D34" s="1103">
        <v>11</v>
      </c>
      <c r="E34" s="1103">
        <v>0</v>
      </c>
      <c r="F34" s="1103">
        <v>0</v>
      </c>
      <c r="G34" s="1109" t="s">
        <v>2822</v>
      </c>
      <c r="H34" s="1105" t="s">
        <v>549</v>
      </c>
      <c r="I34" s="912" t="s">
        <v>47</v>
      </c>
      <c r="J34" s="923"/>
      <c r="K34" s="923"/>
      <c r="L34" s="923"/>
      <c r="M34" s="923"/>
      <c r="N34" s="923"/>
      <c r="O34" s="923"/>
      <c r="P34" s="923"/>
      <c r="Q34" s="923"/>
      <c r="R34" s="923"/>
      <c r="S34" s="923"/>
      <c r="T34" s="923"/>
      <c r="U34" s="923"/>
      <c r="V34" s="927">
        <v>1</v>
      </c>
    </row>
    <row r="35" spans="1:22" ht="38.450000000000003" customHeight="1" x14ac:dyDescent="0.2">
      <c r="A35" s="1104">
        <v>1</v>
      </c>
      <c r="B35" s="1104">
        <v>0</v>
      </c>
      <c r="C35" s="1104">
        <v>0</v>
      </c>
      <c r="D35" s="1104">
        <v>11</v>
      </c>
      <c r="E35" s="1104">
        <v>0</v>
      </c>
      <c r="F35" s="1104">
        <v>0</v>
      </c>
      <c r="G35" s="1110"/>
      <c r="H35" s="1106"/>
      <c r="I35" s="914" t="s">
        <v>48</v>
      </c>
      <c r="J35" s="925">
        <v>10646.25</v>
      </c>
      <c r="K35" s="925">
        <v>10646.25</v>
      </c>
      <c r="L35" s="925">
        <v>10646.25</v>
      </c>
      <c r="M35" s="925">
        <v>10646.25</v>
      </c>
      <c r="N35" s="925">
        <v>10646.25</v>
      </c>
      <c r="O35" s="925">
        <v>10646.25</v>
      </c>
      <c r="P35" s="925">
        <v>10646.25</v>
      </c>
      <c r="Q35" s="925">
        <v>10646.25</v>
      </c>
      <c r="R35" s="925">
        <v>10646.25</v>
      </c>
      <c r="S35" s="925">
        <v>10646.25</v>
      </c>
      <c r="T35" s="925">
        <v>10646.25</v>
      </c>
      <c r="U35" s="925">
        <v>10646.25</v>
      </c>
      <c r="V35" s="926">
        <v>127755</v>
      </c>
    </row>
    <row r="36" spans="1:22" ht="38.450000000000003" customHeight="1" x14ac:dyDescent="0.2">
      <c r="A36" s="1103">
        <v>1</v>
      </c>
      <c r="B36" s="1103">
        <v>0</v>
      </c>
      <c r="C36" s="1103">
        <v>0</v>
      </c>
      <c r="D36" s="1103">
        <v>11</v>
      </c>
      <c r="E36" s="1103">
        <v>0</v>
      </c>
      <c r="F36" s="1103">
        <v>0</v>
      </c>
      <c r="G36" s="1109" t="s">
        <v>2823</v>
      </c>
      <c r="H36" s="1105" t="s">
        <v>549</v>
      </c>
      <c r="I36" s="912" t="s">
        <v>47</v>
      </c>
      <c r="J36" s="923"/>
      <c r="K36" s="923"/>
      <c r="L36" s="923"/>
      <c r="M36" s="923"/>
      <c r="N36" s="923"/>
      <c r="O36" s="923"/>
      <c r="P36" s="923"/>
      <c r="Q36" s="923"/>
      <c r="R36" s="923"/>
      <c r="S36" s="923"/>
      <c r="T36" s="923"/>
      <c r="U36" s="923"/>
      <c r="V36" s="927">
        <v>1</v>
      </c>
    </row>
    <row r="37" spans="1:22" ht="38.450000000000003" customHeight="1" x14ac:dyDescent="0.2">
      <c r="A37" s="1104">
        <v>1</v>
      </c>
      <c r="B37" s="1104">
        <v>0</v>
      </c>
      <c r="C37" s="1104">
        <v>0</v>
      </c>
      <c r="D37" s="1104">
        <v>11</v>
      </c>
      <c r="E37" s="1104">
        <v>0</v>
      </c>
      <c r="F37" s="1104">
        <v>0</v>
      </c>
      <c r="G37" s="1110"/>
      <c r="H37" s="1106"/>
      <c r="I37" s="914" t="s">
        <v>48</v>
      </c>
      <c r="J37" s="925">
        <v>11315.25</v>
      </c>
      <c r="K37" s="925">
        <v>11315.25</v>
      </c>
      <c r="L37" s="925">
        <v>11315.25</v>
      </c>
      <c r="M37" s="925">
        <v>11315.25</v>
      </c>
      <c r="N37" s="925">
        <v>11315.25</v>
      </c>
      <c r="O37" s="925">
        <v>11315.25</v>
      </c>
      <c r="P37" s="925">
        <v>11315.25</v>
      </c>
      <c r="Q37" s="925">
        <v>11315.25</v>
      </c>
      <c r="R37" s="925">
        <v>11315.25</v>
      </c>
      <c r="S37" s="925">
        <v>11315.25</v>
      </c>
      <c r="T37" s="925">
        <v>11315.25</v>
      </c>
      <c r="U37" s="925">
        <v>11315.25</v>
      </c>
      <c r="V37" s="926">
        <v>135783</v>
      </c>
    </row>
    <row r="38" spans="1:22" ht="38.450000000000003" customHeight="1" x14ac:dyDescent="0.2">
      <c r="A38" s="1103">
        <v>1</v>
      </c>
      <c r="B38" s="1103">
        <v>0</v>
      </c>
      <c r="C38" s="1103">
        <v>0</v>
      </c>
      <c r="D38" s="1103">
        <v>11</v>
      </c>
      <c r="E38" s="1103">
        <v>0</v>
      </c>
      <c r="F38" s="1103">
        <v>0</v>
      </c>
      <c r="G38" s="1109" t="s">
        <v>2824</v>
      </c>
      <c r="H38" s="1105" t="s">
        <v>549</v>
      </c>
      <c r="I38" s="912" t="s">
        <v>47</v>
      </c>
      <c r="J38" s="923"/>
      <c r="K38" s="923"/>
      <c r="L38" s="923"/>
      <c r="M38" s="923"/>
      <c r="N38" s="923"/>
      <c r="O38" s="923"/>
      <c r="P38" s="923"/>
      <c r="Q38" s="923"/>
      <c r="R38" s="923"/>
      <c r="S38" s="923"/>
      <c r="T38" s="923"/>
      <c r="U38" s="923"/>
      <c r="V38" s="927">
        <v>1</v>
      </c>
    </row>
    <row r="39" spans="1:22" ht="38.450000000000003" customHeight="1" x14ac:dyDescent="0.2">
      <c r="A39" s="1104">
        <v>1</v>
      </c>
      <c r="B39" s="1104">
        <v>0</v>
      </c>
      <c r="C39" s="1104">
        <v>0</v>
      </c>
      <c r="D39" s="1104">
        <v>11</v>
      </c>
      <c r="E39" s="1104">
        <v>0</v>
      </c>
      <c r="F39" s="1104">
        <v>0</v>
      </c>
      <c r="G39" s="1110"/>
      <c r="H39" s="1106"/>
      <c r="I39" s="914" t="s">
        <v>48</v>
      </c>
      <c r="J39" s="925">
        <v>13487.333333333334</v>
      </c>
      <c r="K39" s="925">
        <v>13487.333333333334</v>
      </c>
      <c r="L39" s="925">
        <v>13487.333333333334</v>
      </c>
      <c r="M39" s="925">
        <v>13487.333333333334</v>
      </c>
      <c r="N39" s="925">
        <v>13487.333333333334</v>
      </c>
      <c r="O39" s="925">
        <v>13487.333333333334</v>
      </c>
      <c r="P39" s="925">
        <v>13487.333333333334</v>
      </c>
      <c r="Q39" s="925">
        <v>13487.333333333334</v>
      </c>
      <c r="R39" s="925">
        <v>13487.333333333334</v>
      </c>
      <c r="S39" s="925">
        <v>13487.333333333334</v>
      </c>
      <c r="T39" s="925">
        <v>13487.333333333334</v>
      </c>
      <c r="U39" s="925">
        <v>13487.333333333334</v>
      </c>
      <c r="V39" s="926">
        <v>161848</v>
      </c>
    </row>
    <row r="40" spans="1:22" ht="38.450000000000003" customHeight="1" x14ac:dyDescent="0.2">
      <c r="A40" s="1103">
        <v>1</v>
      </c>
      <c r="B40" s="1103">
        <v>0</v>
      </c>
      <c r="C40" s="1103">
        <v>0</v>
      </c>
      <c r="D40" s="1103">
        <v>11</v>
      </c>
      <c r="E40" s="1103">
        <v>0</v>
      </c>
      <c r="F40" s="1103">
        <v>0</v>
      </c>
      <c r="G40" s="1109" t="s">
        <v>2825</v>
      </c>
      <c r="H40" s="1105" t="s">
        <v>549</v>
      </c>
      <c r="I40" s="912" t="s">
        <v>47</v>
      </c>
      <c r="J40" s="923"/>
      <c r="K40" s="923"/>
      <c r="L40" s="923"/>
      <c r="M40" s="923"/>
      <c r="N40" s="923"/>
      <c r="O40" s="923"/>
      <c r="P40" s="923"/>
      <c r="Q40" s="923"/>
      <c r="R40" s="923"/>
      <c r="S40" s="923"/>
      <c r="T40" s="923"/>
      <c r="U40" s="923"/>
      <c r="V40" s="927">
        <v>1</v>
      </c>
    </row>
    <row r="41" spans="1:22" ht="38.450000000000003" customHeight="1" x14ac:dyDescent="0.2">
      <c r="A41" s="1104">
        <v>1</v>
      </c>
      <c r="B41" s="1104">
        <v>0</v>
      </c>
      <c r="C41" s="1104">
        <v>0</v>
      </c>
      <c r="D41" s="1104">
        <v>11</v>
      </c>
      <c r="E41" s="1104">
        <v>0</v>
      </c>
      <c r="F41" s="1104">
        <v>0</v>
      </c>
      <c r="G41" s="1110"/>
      <c r="H41" s="1106"/>
      <c r="I41" s="914" t="s">
        <v>48</v>
      </c>
      <c r="J41" s="925">
        <v>12601.25</v>
      </c>
      <c r="K41" s="925">
        <v>12601.25</v>
      </c>
      <c r="L41" s="925">
        <v>12601.25</v>
      </c>
      <c r="M41" s="925">
        <v>12601.25</v>
      </c>
      <c r="N41" s="925">
        <v>12601.25</v>
      </c>
      <c r="O41" s="925">
        <v>12601.25</v>
      </c>
      <c r="P41" s="925">
        <v>12601.25</v>
      </c>
      <c r="Q41" s="925">
        <v>12601.25</v>
      </c>
      <c r="R41" s="925">
        <v>12601.25</v>
      </c>
      <c r="S41" s="925">
        <v>12601.25</v>
      </c>
      <c r="T41" s="925">
        <v>12601.25</v>
      </c>
      <c r="U41" s="925">
        <v>12601.25</v>
      </c>
      <c r="V41" s="926">
        <v>151215</v>
      </c>
    </row>
    <row r="42" spans="1:22" ht="38.450000000000003" customHeight="1" x14ac:dyDescent="0.2">
      <c r="A42" s="1103">
        <v>1</v>
      </c>
      <c r="B42" s="1103">
        <v>0</v>
      </c>
      <c r="C42" s="1103">
        <v>0</v>
      </c>
      <c r="D42" s="1103">
        <v>11</v>
      </c>
      <c r="E42" s="1103">
        <v>0</v>
      </c>
      <c r="F42" s="1103">
        <v>0</v>
      </c>
      <c r="G42" s="1109" t="s">
        <v>2826</v>
      </c>
      <c r="H42" s="1105" t="s">
        <v>549</v>
      </c>
      <c r="I42" s="912" t="s">
        <v>47</v>
      </c>
      <c r="J42" s="923"/>
      <c r="K42" s="923"/>
      <c r="L42" s="923"/>
      <c r="M42" s="923"/>
      <c r="N42" s="923"/>
      <c r="O42" s="923"/>
      <c r="P42" s="923"/>
      <c r="Q42" s="923"/>
      <c r="R42" s="923"/>
      <c r="S42" s="923"/>
      <c r="T42" s="923"/>
      <c r="U42" s="923"/>
      <c r="V42" s="927">
        <v>1</v>
      </c>
    </row>
    <row r="43" spans="1:22" ht="38.450000000000003" customHeight="1" x14ac:dyDescent="0.2">
      <c r="A43" s="1104">
        <v>1</v>
      </c>
      <c r="B43" s="1104">
        <v>0</v>
      </c>
      <c r="C43" s="1104">
        <v>0</v>
      </c>
      <c r="D43" s="1104">
        <v>11</v>
      </c>
      <c r="E43" s="1104">
        <v>0</v>
      </c>
      <c r="F43" s="1104">
        <v>0</v>
      </c>
      <c r="G43" s="1110"/>
      <c r="H43" s="1106"/>
      <c r="I43" s="914" t="s">
        <v>48</v>
      </c>
      <c r="J43" s="925">
        <v>20930.833333333332</v>
      </c>
      <c r="K43" s="925">
        <v>20930.833333333332</v>
      </c>
      <c r="L43" s="925">
        <v>20930.833333333332</v>
      </c>
      <c r="M43" s="925">
        <v>20930.833333333332</v>
      </c>
      <c r="N43" s="925">
        <v>20930.833333333332</v>
      </c>
      <c r="O43" s="925">
        <v>20930.833333333332</v>
      </c>
      <c r="P43" s="925">
        <v>20930.833333333332</v>
      </c>
      <c r="Q43" s="925">
        <v>20930.833333333332</v>
      </c>
      <c r="R43" s="925">
        <v>20930.833333333332</v>
      </c>
      <c r="S43" s="925">
        <v>20930.833333333332</v>
      </c>
      <c r="T43" s="925">
        <v>20930.833333333332</v>
      </c>
      <c r="U43" s="925">
        <v>20930.833333333332</v>
      </c>
      <c r="V43" s="926">
        <v>251170.00000000003</v>
      </c>
    </row>
    <row r="44" spans="1:22" ht="38.450000000000003" customHeight="1" x14ac:dyDescent="0.2">
      <c r="A44" s="1103">
        <v>1</v>
      </c>
      <c r="B44" s="1103">
        <v>0</v>
      </c>
      <c r="C44" s="1103">
        <v>0</v>
      </c>
      <c r="D44" s="1103">
        <v>11</v>
      </c>
      <c r="E44" s="1103">
        <v>0</v>
      </c>
      <c r="F44" s="1103">
        <v>0</v>
      </c>
      <c r="G44" s="1109" t="s">
        <v>2827</v>
      </c>
      <c r="H44" s="1105" t="s">
        <v>549</v>
      </c>
      <c r="I44" s="912" t="s">
        <v>47</v>
      </c>
      <c r="J44" s="923"/>
      <c r="K44" s="923"/>
      <c r="L44" s="923"/>
      <c r="M44" s="923"/>
      <c r="N44" s="923"/>
      <c r="O44" s="923"/>
      <c r="P44" s="923"/>
      <c r="Q44" s="923"/>
      <c r="R44" s="923"/>
      <c r="S44" s="923"/>
      <c r="T44" s="923"/>
      <c r="U44" s="923"/>
      <c r="V44" s="927">
        <v>1</v>
      </c>
    </row>
    <row r="45" spans="1:22" ht="38.450000000000003" customHeight="1" x14ac:dyDescent="0.2">
      <c r="A45" s="1104">
        <v>1</v>
      </c>
      <c r="B45" s="1104">
        <v>0</v>
      </c>
      <c r="C45" s="1104">
        <v>0</v>
      </c>
      <c r="D45" s="1104">
        <v>11</v>
      </c>
      <c r="E45" s="1104">
        <v>0</v>
      </c>
      <c r="F45" s="1104">
        <v>0</v>
      </c>
      <c r="G45" s="1110"/>
      <c r="H45" s="1106"/>
      <c r="I45" s="914" t="s">
        <v>48</v>
      </c>
      <c r="J45" s="925">
        <v>15839</v>
      </c>
      <c r="K45" s="925">
        <v>15839</v>
      </c>
      <c r="L45" s="925">
        <v>15839</v>
      </c>
      <c r="M45" s="925">
        <v>15839</v>
      </c>
      <c r="N45" s="925">
        <v>15839</v>
      </c>
      <c r="O45" s="925">
        <v>15839</v>
      </c>
      <c r="P45" s="925">
        <v>15839</v>
      </c>
      <c r="Q45" s="925">
        <v>15839</v>
      </c>
      <c r="R45" s="925">
        <v>15839</v>
      </c>
      <c r="S45" s="925">
        <v>15839</v>
      </c>
      <c r="T45" s="925">
        <v>15839</v>
      </c>
      <c r="U45" s="925">
        <v>15839</v>
      </c>
      <c r="V45" s="926">
        <v>190068</v>
      </c>
    </row>
    <row r="46" spans="1:22" ht="38.450000000000003" customHeight="1" x14ac:dyDescent="0.2">
      <c r="A46" s="1103">
        <v>1</v>
      </c>
      <c r="B46" s="1103">
        <v>0</v>
      </c>
      <c r="C46" s="1103">
        <v>0</v>
      </c>
      <c r="D46" s="1103">
        <v>11</v>
      </c>
      <c r="E46" s="1103">
        <v>0</v>
      </c>
      <c r="F46" s="1103">
        <v>0</v>
      </c>
      <c r="G46" s="1109" t="s">
        <v>2828</v>
      </c>
      <c r="H46" s="1105" t="s">
        <v>549</v>
      </c>
      <c r="I46" s="912" t="s">
        <v>47</v>
      </c>
      <c r="J46" s="923"/>
      <c r="K46" s="923"/>
      <c r="L46" s="923"/>
      <c r="M46" s="923"/>
      <c r="N46" s="923"/>
      <c r="O46" s="923"/>
      <c r="P46" s="923"/>
      <c r="Q46" s="923"/>
      <c r="R46" s="923"/>
      <c r="S46" s="923"/>
      <c r="T46" s="923"/>
      <c r="U46" s="923"/>
      <c r="V46" s="927">
        <v>1</v>
      </c>
    </row>
    <row r="47" spans="1:22" ht="38.450000000000003" customHeight="1" x14ac:dyDescent="0.2">
      <c r="A47" s="1104">
        <v>1</v>
      </c>
      <c r="B47" s="1104">
        <v>0</v>
      </c>
      <c r="C47" s="1104">
        <v>0</v>
      </c>
      <c r="D47" s="1104">
        <v>11</v>
      </c>
      <c r="E47" s="1104">
        <v>0</v>
      </c>
      <c r="F47" s="1104">
        <v>0</v>
      </c>
      <c r="G47" s="1110"/>
      <c r="H47" s="1106"/>
      <c r="I47" s="914" t="s">
        <v>48</v>
      </c>
      <c r="J47" s="925">
        <v>15703.75</v>
      </c>
      <c r="K47" s="925">
        <v>15703.75</v>
      </c>
      <c r="L47" s="925">
        <v>15703.75</v>
      </c>
      <c r="M47" s="925">
        <v>15703.75</v>
      </c>
      <c r="N47" s="925">
        <v>15703.75</v>
      </c>
      <c r="O47" s="925">
        <v>15703.75</v>
      </c>
      <c r="P47" s="925">
        <v>15703.75</v>
      </c>
      <c r="Q47" s="925">
        <v>15703.75</v>
      </c>
      <c r="R47" s="925">
        <v>15703.75</v>
      </c>
      <c r="S47" s="925">
        <v>15703.75</v>
      </c>
      <c r="T47" s="925">
        <v>15703.75</v>
      </c>
      <c r="U47" s="925">
        <v>15703.75</v>
      </c>
      <c r="V47" s="926">
        <v>188445</v>
      </c>
    </row>
    <row r="48" spans="1:22" ht="38.450000000000003" customHeight="1" x14ac:dyDescent="0.2">
      <c r="A48" s="1103">
        <v>1</v>
      </c>
      <c r="B48" s="1103">
        <v>0</v>
      </c>
      <c r="C48" s="1103">
        <v>0</v>
      </c>
      <c r="D48" s="1103">
        <v>11</v>
      </c>
      <c r="E48" s="1103">
        <v>0</v>
      </c>
      <c r="F48" s="1103">
        <v>0</v>
      </c>
      <c r="G48" s="1109" t="s">
        <v>2829</v>
      </c>
      <c r="H48" s="1105" t="s">
        <v>549</v>
      </c>
      <c r="I48" s="912" t="s">
        <v>47</v>
      </c>
      <c r="J48" s="923"/>
      <c r="K48" s="923"/>
      <c r="L48" s="923"/>
      <c r="M48" s="923"/>
      <c r="N48" s="923"/>
      <c r="O48" s="923"/>
      <c r="P48" s="923"/>
      <c r="Q48" s="923"/>
      <c r="R48" s="923"/>
      <c r="S48" s="923"/>
      <c r="T48" s="923"/>
      <c r="U48" s="923"/>
      <c r="V48" s="927">
        <v>1</v>
      </c>
    </row>
    <row r="49" spans="1:22" ht="38.450000000000003" customHeight="1" x14ac:dyDescent="0.2">
      <c r="A49" s="1104">
        <v>1</v>
      </c>
      <c r="B49" s="1104">
        <v>0</v>
      </c>
      <c r="C49" s="1104">
        <v>0</v>
      </c>
      <c r="D49" s="1104">
        <v>11</v>
      </c>
      <c r="E49" s="1104">
        <v>0</v>
      </c>
      <c r="F49" s="1104">
        <v>0</v>
      </c>
      <c r="G49" s="1110"/>
      <c r="H49" s="1106"/>
      <c r="I49" s="914" t="s">
        <v>48</v>
      </c>
      <c r="J49" s="925">
        <v>18701.25</v>
      </c>
      <c r="K49" s="925">
        <v>18701.25</v>
      </c>
      <c r="L49" s="925">
        <v>18701.25</v>
      </c>
      <c r="M49" s="925">
        <v>18701.25</v>
      </c>
      <c r="N49" s="925">
        <v>18701.25</v>
      </c>
      <c r="O49" s="925">
        <v>18701.25</v>
      </c>
      <c r="P49" s="925">
        <v>18701.25</v>
      </c>
      <c r="Q49" s="925">
        <v>18701.25</v>
      </c>
      <c r="R49" s="925">
        <v>18701.25</v>
      </c>
      <c r="S49" s="925">
        <v>18701.25</v>
      </c>
      <c r="T49" s="925">
        <v>18701.25</v>
      </c>
      <c r="U49" s="925">
        <v>18701.25</v>
      </c>
      <c r="V49" s="926">
        <v>224415</v>
      </c>
    </row>
    <row r="50" spans="1:22" ht="38.450000000000003" customHeight="1" x14ac:dyDescent="0.2">
      <c r="A50" s="1103">
        <v>1</v>
      </c>
      <c r="B50" s="1103">
        <v>0</v>
      </c>
      <c r="C50" s="1103">
        <v>0</v>
      </c>
      <c r="D50" s="1103">
        <v>11</v>
      </c>
      <c r="E50" s="1103">
        <v>0</v>
      </c>
      <c r="F50" s="1103">
        <v>0</v>
      </c>
      <c r="G50" s="1109" t="s">
        <v>2830</v>
      </c>
      <c r="H50" s="1105" t="s">
        <v>549</v>
      </c>
      <c r="I50" s="912" t="s">
        <v>47</v>
      </c>
      <c r="J50" s="923"/>
      <c r="K50" s="923"/>
      <c r="L50" s="923"/>
      <c r="M50" s="923"/>
      <c r="N50" s="923"/>
      <c r="O50" s="923"/>
      <c r="P50" s="923"/>
      <c r="Q50" s="923"/>
      <c r="R50" s="923"/>
      <c r="S50" s="923"/>
      <c r="T50" s="923"/>
      <c r="U50" s="923"/>
      <c r="V50" s="927">
        <v>1</v>
      </c>
    </row>
    <row r="51" spans="1:22" ht="38.450000000000003" customHeight="1" x14ac:dyDescent="0.2">
      <c r="A51" s="1104">
        <v>1</v>
      </c>
      <c r="B51" s="1104">
        <v>0</v>
      </c>
      <c r="C51" s="1104">
        <v>0</v>
      </c>
      <c r="D51" s="1104">
        <v>11</v>
      </c>
      <c r="E51" s="1104">
        <v>0</v>
      </c>
      <c r="F51" s="1104">
        <v>0</v>
      </c>
      <c r="G51" s="1110"/>
      <c r="H51" s="1106"/>
      <c r="I51" s="914" t="s">
        <v>48</v>
      </c>
      <c r="J51" s="925">
        <v>12501.25</v>
      </c>
      <c r="K51" s="925">
        <v>12501.25</v>
      </c>
      <c r="L51" s="925">
        <v>12501.25</v>
      </c>
      <c r="M51" s="925">
        <v>12501.25</v>
      </c>
      <c r="N51" s="925">
        <v>12501.25</v>
      </c>
      <c r="O51" s="925">
        <v>12501.25</v>
      </c>
      <c r="P51" s="925">
        <v>12501.25</v>
      </c>
      <c r="Q51" s="925">
        <v>12501.25</v>
      </c>
      <c r="R51" s="925">
        <v>12501.25</v>
      </c>
      <c r="S51" s="925">
        <v>12501.25</v>
      </c>
      <c r="T51" s="925">
        <v>12501.25</v>
      </c>
      <c r="U51" s="925">
        <v>12501.25</v>
      </c>
      <c r="V51" s="926">
        <v>150015</v>
      </c>
    </row>
    <row r="52" spans="1:22" ht="38.450000000000003" customHeight="1" x14ac:dyDescent="0.2">
      <c r="A52" s="1103">
        <v>1</v>
      </c>
      <c r="B52" s="1103">
        <v>0</v>
      </c>
      <c r="C52" s="1103">
        <v>0</v>
      </c>
      <c r="D52" s="1103">
        <v>11</v>
      </c>
      <c r="E52" s="1103">
        <v>0</v>
      </c>
      <c r="F52" s="1103">
        <v>0</v>
      </c>
      <c r="G52" s="1109" t="s">
        <v>2831</v>
      </c>
      <c r="H52" s="1105" t="s">
        <v>549</v>
      </c>
      <c r="I52" s="912" t="s">
        <v>47</v>
      </c>
      <c r="J52" s="923"/>
      <c r="K52" s="923"/>
      <c r="L52" s="923"/>
      <c r="M52" s="923"/>
      <c r="N52" s="923"/>
      <c r="O52" s="923"/>
      <c r="P52" s="923"/>
      <c r="Q52" s="923"/>
      <c r="R52" s="923"/>
      <c r="S52" s="923"/>
      <c r="T52" s="923"/>
      <c r="U52" s="923"/>
      <c r="V52" s="927">
        <v>1</v>
      </c>
    </row>
    <row r="53" spans="1:22" ht="38.450000000000003" customHeight="1" x14ac:dyDescent="0.2">
      <c r="A53" s="1104">
        <v>1</v>
      </c>
      <c r="B53" s="1104">
        <v>0</v>
      </c>
      <c r="C53" s="1104">
        <v>0</v>
      </c>
      <c r="D53" s="1104">
        <v>11</v>
      </c>
      <c r="E53" s="1104">
        <v>0</v>
      </c>
      <c r="F53" s="1104">
        <v>0</v>
      </c>
      <c r="G53" s="1110"/>
      <c r="H53" s="1106"/>
      <c r="I53" s="914" t="s">
        <v>48</v>
      </c>
      <c r="J53" s="925">
        <v>12321.25</v>
      </c>
      <c r="K53" s="925">
        <v>12321.25</v>
      </c>
      <c r="L53" s="925">
        <v>12321.25</v>
      </c>
      <c r="M53" s="925">
        <v>12321.25</v>
      </c>
      <c r="N53" s="925">
        <v>12321.25</v>
      </c>
      <c r="O53" s="925">
        <v>12321.25</v>
      </c>
      <c r="P53" s="925">
        <v>12321.25</v>
      </c>
      <c r="Q53" s="925">
        <v>12321.25</v>
      </c>
      <c r="R53" s="925">
        <v>12321.25</v>
      </c>
      <c r="S53" s="925">
        <v>12321.25</v>
      </c>
      <c r="T53" s="925">
        <v>12321.25</v>
      </c>
      <c r="U53" s="925">
        <v>12321.25</v>
      </c>
      <c r="V53" s="926">
        <v>147855</v>
      </c>
    </row>
    <row r="54" spans="1:22" ht="38.450000000000003" customHeight="1" x14ac:dyDescent="0.2">
      <c r="A54" s="1103">
        <v>1</v>
      </c>
      <c r="B54" s="1103">
        <v>0</v>
      </c>
      <c r="C54" s="1103">
        <v>0</v>
      </c>
      <c r="D54" s="1103">
        <v>11</v>
      </c>
      <c r="E54" s="1103">
        <v>0</v>
      </c>
      <c r="F54" s="1103">
        <v>0</v>
      </c>
      <c r="G54" s="1109" t="s">
        <v>2832</v>
      </c>
      <c r="H54" s="1105" t="s">
        <v>549</v>
      </c>
      <c r="I54" s="912" t="s">
        <v>47</v>
      </c>
      <c r="J54" s="923"/>
      <c r="K54" s="923"/>
      <c r="L54" s="923"/>
      <c r="M54" s="923"/>
      <c r="N54" s="923"/>
      <c r="O54" s="923"/>
      <c r="P54" s="923"/>
      <c r="Q54" s="923"/>
      <c r="R54" s="923"/>
      <c r="S54" s="923"/>
      <c r="T54" s="923"/>
      <c r="U54" s="923"/>
      <c r="V54" s="927">
        <v>1</v>
      </c>
    </row>
    <row r="55" spans="1:22" ht="38.450000000000003" customHeight="1" x14ac:dyDescent="0.2">
      <c r="A55" s="1104">
        <v>1</v>
      </c>
      <c r="B55" s="1104">
        <v>0</v>
      </c>
      <c r="C55" s="1104">
        <v>0</v>
      </c>
      <c r="D55" s="1104">
        <v>11</v>
      </c>
      <c r="E55" s="1104">
        <v>0</v>
      </c>
      <c r="F55" s="1104">
        <v>0</v>
      </c>
      <c r="G55" s="1110"/>
      <c r="H55" s="1106"/>
      <c r="I55" s="914" t="s">
        <v>48</v>
      </c>
      <c r="J55" s="925">
        <v>10422.5</v>
      </c>
      <c r="K55" s="925">
        <v>10422.5</v>
      </c>
      <c r="L55" s="925">
        <v>10422.5</v>
      </c>
      <c r="M55" s="925">
        <v>10422.5</v>
      </c>
      <c r="N55" s="925">
        <v>10422.5</v>
      </c>
      <c r="O55" s="925">
        <v>10422.5</v>
      </c>
      <c r="P55" s="925">
        <v>10422.5</v>
      </c>
      <c r="Q55" s="925">
        <v>10422.5</v>
      </c>
      <c r="R55" s="925">
        <v>10422.5</v>
      </c>
      <c r="S55" s="925">
        <v>10422.5</v>
      </c>
      <c r="T55" s="925">
        <v>10422.5</v>
      </c>
      <c r="U55" s="925">
        <v>10422.5</v>
      </c>
      <c r="V55" s="926">
        <v>125070</v>
      </c>
    </row>
    <row r="56" spans="1:22" ht="38.450000000000003" customHeight="1" x14ac:dyDescent="0.2">
      <c r="A56" s="1103">
        <v>1</v>
      </c>
      <c r="B56" s="1103">
        <v>0</v>
      </c>
      <c r="C56" s="1103">
        <v>0</v>
      </c>
      <c r="D56" s="1103">
        <v>11</v>
      </c>
      <c r="E56" s="1103">
        <v>0</v>
      </c>
      <c r="F56" s="1103">
        <v>0</v>
      </c>
      <c r="G56" s="1109" t="s">
        <v>2833</v>
      </c>
      <c r="H56" s="1105" t="s">
        <v>549</v>
      </c>
      <c r="I56" s="912" t="s">
        <v>47</v>
      </c>
      <c r="J56" s="923"/>
      <c r="K56" s="923"/>
      <c r="L56" s="923"/>
      <c r="M56" s="923"/>
      <c r="N56" s="923"/>
      <c r="O56" s="923"/>
      <c r="P56" s="923"/>
      <c r="Q56" s="923"/>
      <c r="R56" s="923"/>
      <c r="S56" s="923"/>
      <c r="T56" s="923"/>
      <c r="U56" s="923"/>
      <c r="V56" s="927">
        <v>1</v>
      </c>
    </row>
    <row r="57" spans="1:22" ht="38.450000000000003" customHeight="1" x14ac:dyDescent="0.2">
      <c r="A57" s="1104">
        <v>1</v>
      </c>
      <c r="B57" s="1104">
        <v>0</v>
      </c>
      <c r="C57" s="1104">
        <v>0</v>
      </c>
      <c r="D57" s="1104">
        <v>11</v>
      </c>
      <c r="E57" s="1104">
        <v>0</v>
      </c>
      <c r="F57" s="1104">
        <v>0</v>
      </c>
      <c r="G57" s="1110"/>
      <c r="H57" s="1106"/>
      <c r="I57" s="914" t="s">
        <v>48</v>
      </c>
      <c r="J57" s="925">
        <v>3952.5</v>
      </c>
      <c r="K57" s="925">
        <v>3952.5</v>
      </c>
      <c r="L57" s="925">
        <v>3952.5</v>
      </c>
      <c r="M57" s="925">
        <v>3952.5</v>
      </c>
      <c r="N57" s="925">
        <v>3952.5</v>
      </c>
      <c r="O57" s="925">
        <v>3952.5</v>
      </c>
      <c r="P57" s="925">
        <v>3952.5</v>
      </c>
      <c r="Q57" s="925">
        <v>3952.5</v>
      </c>
      <c r="R57" s="925">
        <v>3952.5</v>
      </c>
      <c r="S57" s="925">
        <v>3952.5</v>
      </c>
      <c r="T57" s="925">
        <v>3952.5</v>
      </c>
      <c r="U57" s="925">
        <v>3952.5</v>
      </c>
      <c r="V57" s="926">
        <v>47430</v>
      </c>
    </row>
    <row r="58" spans="1:22" ht="38.450000000000003" customHeight="1" x14ac:dyDescent="0.2">
      <c r="A58" s="1103">
        <v>1</v>
      </c>
      <c r="B58" s="1103">
        <v>0</v>
      </c>
      <c r="C58" s="1103">
        <v>0</v>
      </c>
      <c r="D58" s="1103">
        <v>11</v>
      </c>
      <c r="E58" s="1103">
        <v>0</v>
      </c>
      <c r="F58" s="1103">
        <v>0</v>
      </c>
      <c r="G58" s="1109" t="s">
        <v>2834</v>
      </c>
      <c r="H58" s="1105" t="s">
        <v>549</v>
      </c>
      <c r="I58" s="912" t="s">
        <v>47</v>
      </c>
      <c r="J58" s="923"/>
      <c r="K58" s="923"/>
      <c r="L58" s="923"/>
      <c r="M58" s="923"/>
      <c r="N58" s="923"/>
      <c r="O58" s="923"/>
      <c r="P58" s="923"/>
      <c r="Q58" s="923"/>
      <c r="R58" s="923"/>
      <c r="S58" s="923"/>
      <c r="T58" s="923"/>
      <c r="U58" s="923"/>
      <c r="V58" s="927">
        <v>1</v>
      </c>
    </row>
    <row r="59" spans="1:22" ht="38.450000000000003" customHeight="1" x14ac:dyDescent="0.2">
      <c r="A59" s="1104">
        <v>1</v>
      </c>
      <c r="B59" s="1104">
        <v>0</v>
      </c>
      <c r="C59" s="1104">
        <v>0</v>
      </c>
      <c r="D59" s="1104">
        <v>11</v>
      </c>
      <c r="E59" s="1104">
        <v>0</v>
      </c>
      <c r="F59" s="1104">
        <v>0</v>
      </c>
      <c r="G59" s="1110"/>
      <c r="H59" s="1106"/>
      <c r="I59" s="914" t="s">
        <v>48</v>
      </c>
      <c r="J59" s="925">
        <v>13241.25</v>
      </c>
      <c r="K59" s="925">
        <v>13241.25</v>
      </c>
      <c r="L59" s="925">
        <v>13241.25</v>
      </c>
      <c r="M59" s="925">
        <v>13241.25</v>
      </c>
      <c r="N59" s="925">
        <v>13241.25</v>
      </c>
      <c r="O59" s="925">
        <v>13241.25</v>
      </c>
      <c r="P59" s="925">
        <v>13241.25</v>
      </c>
      <c r="Q59" s="925">
        <v>13241.25</v>
      </c>
      <c r="R59" s="925">
        <v>13241.25</v>
      </c>
      <c r="S59" s="925">
        <v>13241.25</v>
      </c>
      <c r="T59" s="925">
        <v>13241.25</v>
      </c>
      <c r="U59" s="925">
        <v>13241.25</v>
      </c>
      <c r="V59" s="926">
        <v>158895</v>
      </c>
    </row>
    <row r="60" spans="1:22" ht="38.450000000000003" customHeight="1" x14ac:dyDescent="0.2">
      <c r="A60" s="1103">
        <v>1</v>
      </c>
      <c r="B60" s="1103">
        <v>0</v>
      </c>
      <c r="C60" s="1103">
        <v>0</v>
      </c>
      <c r="D60" s="1103">
        <v>11</v>
      </c>
      <c r="E60" s="1103">
        <v>0</v>
      </c>
      <c r="F60" s="1103">
        <v>0</v>
      </c>
      <c r="G60" s="1109" t="s">
        <v>2835</v>
      </c>
      <c r="H60" s="1105" t="s">
        <v>549</v>
      </c>
      <c r="I60" s="912" t="s">
        <v>47</v>
      </c>
      <c r="J60" s="923"/>
      <c r="K60" s="923"/>
      <c r="L60" s="923"/>
      <c r="M60" s="923"/>
      <c r="N60" s="923"/>
      <c r="O60" s="923"/>
      <c r="P60" s="923"/>
      <c r="Q60" s="923"/>
      <c r="R60" s="923"/>
      <c r="S60" s="923"/>
      <c r="T60" s="923"/>
      <c r="U60" s="923"/>
      <c r="V60" s="927">
        <v>1</v>
      </c>
    </row>
    <row r="61" spans="1:22" ht="38.450000000000003" customHeight="1" x14ac:dyDescent="0.2">
      <c r="A61" s="1104">
        <v>1</v>
      </c>
      <c r="B61" s="1104">
        <v>0</v>
      </c>
      <c r="C61" s="1104">
        <v>0</v>
      </c>
      <c r="D61" s="1104">
        <v>11</v>
      </c>
      <c r="E61" s="1104">
        <v>0</v>
      </c>
      <c r="F61" s="1104">
        <v>0</v>
      </c>
      <c r="G61" s="1110"/>
      <c r="H61" s="1106"/>
      <c r="I61" s="914" t="s">
        <v>48</v>
      </c>
      <c r="J61" s="925">
        <v>13272.5</v>
      </c>
      <c r="K61" s="925">
        <v>13272.5</v>
      </c>
      <c r="L61" s="925">
        <v>13272.5</v>
      </c>
      <c r="M61" s="925">
        <v>13272.5</v>
      </c>
      <c r="N61" s="925">
        <v>13272.5</v>
      </c>
      <c r="O61" s="925">
        <v>13272.5</v>
      </c>
      <c r="P61" s="925">
        <v>13272.5</v>
      </c>
      <c r="Q61" s="925">
        <v>13272.5</v>
      </c>
      <c r="R61" s="925">
        <v>13272.5</v>
      </c>
      <c r="S61" s="925">
        <v>13272.5</v>
      </c>
      <c r="T61" s="925">
        <v>13272.5</v>
      </c>
      <c r="U61" s="925">
        <v>13272.5</v>
      </c>
      <c r="V61" s="926">
        <v>159270</v>
      </c>
    </row>
    <row r="62" spans="1:22" ht="38.450000000000003" customHeight="1" x14ac:dyDescent="0.2">
      <c r="A62" s="1103">
        <v>1</v>
      </c>
      <c r="B62" s="1103">
        <v>0</v>
      </c>
      <c r="C62" s="1103">
        <v>0</v>
      </c>
      <c r="D62" s="1103">
        <v>11</v>
      </c>
      <c r="E62" s="1103">
        <v>0</v>
      </c>
      <c r="F62" s="1103">
        <v>0</v>
      </c>
      <c r="G62" s="1109" t="s">
        <v>2836</v>
      </c>
      <c r="H62" s="1105" t="s">
        <v>549</v>
      </c>
      <c r="I62" s="912" t="s">
        <v>47</v>
      </c>
      <c r="J62" s="923"/>
      <c r="K62" s="923"/>
      <c r="L62" s="923"/>
      <c r="M62" s="923"/>
      <c r="N62" s="923"/>
      <c r="O62" s="923"/>
      <c r="P62" s="923"/>
      <c r="Q62" s="923"/>
      <c r="R62" s="923"/>
      <c r="S62" s="923"/>
      <c r="T62" s="923"/>
      <c r="U62" s="923"/>
      <c r="V62" s="927">
        <v>1</v>
      </c>
    </row>
    <row r="63" spans="1:22" ht="38.450000000000003" customHeight="1" x14ac:dyDescent="0.2">
      <c r="A63" s="1104">
        <v>1</v>
      </c>
      <c r="B63" s="1104">
        <v>0</v>
      </c>
      <c r="C63" s="1104">
        <v>0</v>
      </c>
      <c r="D63" s="1104">
        <v>11</v>
      </c>
      <c r="E63" s="1104">
        <v>0</v>
      </c>
      <c r="F63" s="1104">
        <v>0</v>
      </c>
      <c r="G63" s="1110"/>
      <c r="H63" s="1106"/>
      <c r="I63" s="914" t="s">
        <v>48</v>
      </c>
      <c r="J63" s="925">
        <v>18501.25</v>
      </c>
      <c r="K63" s="925">
        <v>18501.25</v>
      </c>
      <c r="L63" s="925">
        <v>18501.25</v>
      </c>
      <c r="M63" s="925">
        <v>18501.25</v>
      </c>
      <c r="N63" s="925">
        <v>18501.25</v>
      </c>
      <c r="O63" s="925">
        <v>18501.25</v>
      </c>
      <c r="P63" s="925">
        <v>18501.25</v>
      </c>
      <c r="Q63" s="925">
        <v>18501.25</v>
      </c>
      <c r="R63" s="925">
        <v>18501.25</v>
      </c>
      <c r="S63" s="925">
        <v>18501.25</v>
      </c>
      <c r="T63" s="925">
        <v>18501.25</v>
      </c>
      <c r="U63" s="925">
        <v>18501.25</v>
      </c>
      <c r="V63" s="926">
        <v>222015</v>
      </c>
    </row>
    <row r="64" spans="1:22" ht="38.450000000000003" customHeight="1" x14ac:dyDescent="0.2">
      <c r="A64" s="1103">
        <v>1</v>
      </c>
      <c r="B64" s="1103">
        <v>0</v>
      </c>
      <c r="C64" s="1103">
        <v>0</v>
      </c>
      <c r="D64" s="1103">
        <v>11</v>
      </c>
      <c r="E64" s="1103">
        <v>0</v>
      </c>
      <c r="F64" s="1103">
        <v>0</v>
      </c>
      <c r="G64" s="1109" t="s">
        <v>2837</v>
      </c>
      <c r="H64" s="1105" t="s">
        <v>549</v>
      </c>
      <c r="I64" s="912" t="s">
        <v>47</v>
      </c>
      <c r="J64" s="923"/>
      <c r="K64" s="923"/>
      <c r="L64" s="923"/>
      <c r="M64" s="923"/>
      <c r="N64" s="923"/>
      <c r="O64" s="923"/>
      <c r="P64" s="923"/>
      <c r="Q64" s="923"/>
      <c r="R64" s="923"/>
      <c r="S64" s="923"/>
      <c r="T64" s="923"/>
      <c r="U64" s="923"/>
      <c r="V64" s="927">
        <v>1</v>
      </c>
    </row>
    <row r="65" spans="1:22" ht="38.450000000000003" customHeight="1" x14ac:dyDescent="0.2">
      <c r="A65" s="1104">
        <v>1</v>
      </c>
      <c r="B65" s="1104">
        <v>0</v>
      </c>
      <c r="C65" s="1104">
        <v>0</v>
      </c>
      <c r="D65" s="1104">
        <v>11</v>
      </c>
      <c r="E65" s="1104">
        <v>0</v>
      </c>
      <c r="F65" s="1104">
        <v>0</v>
      </c>
      <c r="G65" s="1110"/>
      <c r="H65" s="1106"/>
      <c r="I65" s="914" t="s">
        <v>48</v>
      </c>
      <c r="J65" s="925">
        <v>16460.25</v>
      </c>
      <c r="K65" s="925">
        <v>16460.25</v>
      </c>
      <c r="L65" s="925">
        <v>16460.25</v>
      </c>
      <c r="M65" s="925">
        <v>16460.25</v>
      </c>
      <c r="N65" s="925">
        <v>16460.25</v>
      </c>
      <c r="O65" s="925">
        <v>16460.25</v>
      </c>
      <c r="P65" s="925">
        <v>16460.25</v>
      </c>
      <c r="Q65" s="925">
        <v>16460.25</v>
      </c>
      <c r="R65" s="925">
        <v>16460.25</v>
      </c>
      <c r="S65" s="925">
        <v>16460.25</v>
      </c>
      <c r="T65" s="925">
        <v>16460.25</v>
      </c>
      <c r="U65" s="925">
        <v>16460.25</v>
      </c>
      <c r="V65" s="926">
        <v>197523</v>
      </c>
    </row>
    <row r="66" spans="1:22" ht="38.450000000000003" customHeight="1" x14ac:dyDescent="0.2">
      <c r="A66" s="1103">
        <v>1</v>
      </c>
      <c r="B66" s="1103">
        <v>0</v>
      </c>
      <c r="C66" s="1103">
        <v>0</v>
      </c>
      <c r="D66" s="1103">
        <v>11</v>
      </c>
      <c r="E66" s="1103">
        <v>0</v>
      </c>
      <c r="F66" s="1103">
        <v>0</v>
      </c>
      <c r="G66" s="1109" t="s">
        <v>2838</v>
      </c>
      <c r="H66" s="1105" t="s">
        <v>549</v>
      </c>
      <c r="I66" s="912" t="s">
        <v>47</v>
      </c>
      <c r="J66" s="923"/>
      <c r="K66" s="923"/>
      <c r="L66" s="923"/>
      <c r="M66" s="923"/>
      <c r="N66" s="923"/>
      <c r="O66" s="923"/>
      <c r="P66" s="923"/>
      <c r="Q66" s="923"/>
      <c r="R66" s="923"/>
      <c r="S66" s="923"/>
      <c r="T66" s="923"/>
      <c r="U66" s="923"/>
      <c r="V66" s="927">
        <v>1</v>
      </c>
    </row>
    <row r="67" spans="1:22" ht="38.450000000000003" customHeight="1" x14ac:dyDescent="0.2">
      <c r="A67" s="1104">
        <v>1</v>
      </c>
      <c r="B67" s="1104">
        <v>0</v>
      </c>
      <c r="C67" s="1104">
        <v>0</v>
      </c>
      <c r="D67" s="1104">
        <v>11</v>
      </c>
      <c r="E67" s="1104">
        <v>0</v>
      </c>
      <c r="F67" s="1104">
        <v>0</v>
      </c>
      <c r="G67" s="1110"/>
      <c r="H67" s="1106"/>
      <c r="I67" s="914" t="s">
        <v>48</v>
      </c>
      <c r="J67" s="925">
        <v>14601.25</v>
      </c>
      <c r="K67" s="925">
        <v>14601.25</v>
      </c>
      <c r="L67" s="925">
        <v>14601.25</v>
      </c>
      <c r="M67" s="925">
        <v>14601.25</v>
      </c>
      <c r="N67" s="925">
        <v>14601.25</v>
      </c>
      <c r="O67" s="925">
        <v>14601.25</v>
      </c>
      <c r="P67" s="925">
        <v>14601.25</v>
      </c>
      <c r="Q67" s="925">
        <v>14601.25</v>
      </c>
      <c r="R67" s="925">
        <v>14601.25</v>
      </c>
      <c r="S67" s="925">
        <v>14601.25</v>
      </c>
      <c r="T67" s="925">
        <v>14601.25</v>
      </c>
      <c r="U67" s="925">
        <v>14601.25</v>
      </c>
      <c r="V67" s="926">
        <v>175215</v>
      </c>
    </row>
    <row r="68" spans="1:22" ht="38.450000000000003" customHeight="1" x14ac:dyDescent="0.2">
      <c r="A68" s="1103">
        <v>1</v>
      </c>
      <c r="B68" s="1103">
        <v>0</v>
      </c>
      <c r="C68" s="1103">
        <v>0</v>
      </c>
      <c r="D68" s="1103">
        <v>11</v>
      </c>
      <c r="E68" s="1103">
        <v>0</v>
      </c>
      <c r="F68" s="1103">
        <v>0</v>
      </c>
      <c r="G68" s="1109" t="s">
        <v>2839</v>
      </c>
      <c r="H68" s="1105" t="s">
        <v>549</v>
      </c>
      <c r="I68" s="912" t="s">
        <v>47</v>
      </c>
      <c r="J68" s="923"/>
      <c r="K68" s="923"/>
      <c r="L68" s="923"/>
      <c r="M68" s="923"/>
      <c r="N68" s="923"/>
      <c r="O68" s="923"/>
      <c r="P68" s="923"/>
      <c r="Q68" s="923"/>
      <c r="R68" s="923"/>
      <c r="S68" s="923"/>
      <c r="T68" s="923"/>
      <c r="U68" s="923"/>
      <c r="V68" s="927">
        <v>1</v>
      </c>
    </row>
    <row r="69" spans="1:22" ht="38.450000000000003" customHeight="1" x14ac:dyDescent="0.2">
      <c r="A69" s="1104"/>
      <c r="B69" s="1104"/>
      <c r="C69" s="1104"/>
      <c r="D69" s="1104"/>
      <c r="E69" s="1104"/>
      <c r="F69" s="1104"/>
      <c r="G69" s="1110"/>
      <c r="H69" s="1106"/>
      <c r="I69" s="914" t="s">
        <v>48</v>
      </c>
      <c r="J69" s="925">
        <v>14303.25</v>
      </c>
      <c r="K69" s="925">
        <v>14303.25</v>
      </c>
      <c r="L69" s="925">
        <v>14303.25</v>
      </c>
      <c r="M69" s="925">
        <v>14303.25</v>
      </c>
      <c r="N69" s="925">
        <v>14303.25</v>
      </c>
      <c r="O69" s="925">
        <v>14303.25</v>
      </c>
      <c r="P69" s="925">
        <v>14303.25</v>
      </c>
      <c r="Q69" s="925">
        <v>14303.25</v>
      </c>
      <c r="R69" s="925">
        <v>14303.25</v>
      </c>
      <c r="S69" s="925">
        <v>14303.25</v>
      </c>
      <c r="T69" s="925">
        <v>14303.25</v>
      </c>
      <c r="U69" s="925">
        <v>14303.25</v>
      </c>
      <c r="V69" s="926">
        <v>171639</v>
      </c>
    </row>
    <row r="70" spans="1:22" ht="18" customHeight="1" x14ac:dyDescent="0.2">
      <c r="A70" s="1103">
        <v>11</v>
      </c>
      <c r="B70" s="1103">
        <v>0</v>
      </c>
      <c r="C70" s="1103">
        <v>0</v>
      </c>
      <c r="D70" s="1103">
        <v>1</v>
      </c>
      <c r="E70" s="1103">
        <v>0</v>
      </c>
      <c r="F70" s="1103">
        <v>0</v>
      </c>
      <c r="G70" s="1107" t="s">
        <v>2841</v>
      </c>
      <c r="H70" s="1107" t="s">
        <v>549</v>
      </c>
      <c r="I70" s="912" t="s">
        <v>47</v>
      </c>
      <c r="J70" s="928">
        <v>83375</v>
      </c>
      <c r="K70" s="928">
        <v>78291</v>
      </c>
      <c r="L70" s="928">
        <v>55767</v>
      </c>
      <c r="M70" s="928">
        <v>59033</v>
      </c>
      <c r="N70" s="928">
        <v>52221</v>
      </c>
      <c r="O70" s="928">
        <v>69886</v>
      </c>
      <c r="P70" s="928">
        <v>81427</v>
      </c>
      <c r="Q70" s="928">
        <v>79022</v>
      </c>
      <c r="R70" s="928">
        <v>62711</v>
      </c>
      <c r="S70" s="928">
        <v>67065</v>
      </c>
      <c r="T70" s="928">
        <v>69289</v>
      </c>
      <c r="U70" s="928">
        <v>68063</v>
      </c>
      <c r="V70" s="928">
        <v>826150</v>
      </c>
    </row>
    <row r="71" spans="1:22" ht="39.6" customHeight="1" x14ac:dyDescent="0.2">
      <c r="A71" s="1104"/>
      <c r="B71" s="1104">
        <v>0</v>
      </c>
      <c r="C71" s="1104">
        <v>0</v>
      </c>
      <c r="D71" s="1104">
        <v>1</v>
      </c>
      <c r="E71" s="1104">
        <v>0</v>
      </c>
      <c r="F71" s="1104"/>
      <c r="G71" s="1108"/>
      <c r="H71" s="1108"/>
      <c r="I71" s="914" t="s">
        <v>48</v>
      </c>
      <c r="J71" s="925">
        <v>990</v>
      </c>
      <c r="K71" s="925">
        <v>80850</v>
      </c>
      <c r="L71" s="925">
        <v>80250</v>
      </c>
      <c r="M71" s="925">
        <v>186850</v>
      </c>
      <c r="N71" s="925">
        <v>6250</v>
      </c>
      <c r="O71" s="925">
        <v>850</v>
      </c>
      <c r="P71" s="925">
        <v>6350</v>
      </c>
      <c r="Q71" s="925">
        <v>86750</v>
      </c>
      <c r="R71" s="925">
        <v>850</v>
      </c>
      <c r="S71" s="925">
        <v>850</v>
      </c>
      <c r="T71" s="925">
        <v>3350</v>
      </c>
      <c r="U71" s="925">
        <v>850</v>
      </c>
      <c r="V71" s="926">
        <v>455040</v>
      </c>
    </row>
    <row r="72" spans="1:22" ht="18" customHeight="1" x14ac:dyDescent="0.2">
      <c r="A72" s="1103">
        <v>11</v>
      </c>
      <c r="B72" s="1103">
        <v>0</v>
      </c>
      <c r="C72" s="1103">
        <v>0</v>
      </c>
      <c r="D72" s="1103">
        <v>1</v>
      </c>
      <c r="E72" s="1103">
        <v>0</v>
      </c>
      <c r="F72" s="1103">
        <v>0</v>
      </c>
      <c r="G72" s="1105" t="s">
        <v>2924</v>
      </c>
      <c r="H72" s="1105" t="s">
        <v>549</v>
      </c>
      <c r="I72" s="912" t="s">
        <v>47</v>
      </c>
      <c r="J72" s="923">
        <v>74</v>
      </c>
      <c r="K72" s="923">
        <v>72</v>
      </c>
      <c r="L72" s="923">
        <v>66</v>
      </c>
      <c r="M72" s="923">
        <v>61</v>
      </c>
      <c r="N72" s="923">
        <v>50</v>
      </c>
      <c r="O72" s="923">
        <v>43</v>
      </c>
      <c r="P72" s="923">
        <v>48</v>
      </c>
      <c r="Q72" s="923">
        <v>46</v>
      </c>
      <c r="R72" s="923">
        <v>45</v>
      </c>
      <c r="S72" s="923">
        <v>51</v>
      </c>
      <c r="T72" s="923">
        <v>44</v>
      </c>
      <c r="U72" s="923">
        <v>50</v>
      </c>
      <c r="V72" s="923">
        <v>650</v>
      </c>
    </row>
    <row r="73" spans="1:22" ht="57.75" customHeight="1" x14ac:dyDescent="0.2">
      <c r="A73" s="1104"/>
      <c r="B73" s="1104">
        <v>0</v>
      </c>
      <c r="C73" s="1104">
        <v>0</v>
      </c>
      <c r="D73" s="1104">
        <v>1</v>
      </c>
      <c r="E73" s="1104">
        <v>0</v>
      </c>
      <c r="F73" s="1104">
        <v>0</v>
      </c>
      <c r="G73" s="1106"/>
      <c r="H73" s="1106"/>
      <c r="I73" s="914" t="s">
        <v>48</v>
      </c>
      <c r="J73" s="925">
        <v>0</v>
      </c>
      <c r="K73" s="925">
        <v>0</v>
      </c>
      <c r="L73" s="925">
        <v>0</v>
      </c>
      <c r="M73" s="925">
        <v>0</v>
      </c>
      <c r="N73" s="925">
        <v>0</v>
      </c>
      <c r="O73" s="925">
        <v>0</v>
      </c>
      <c r="P73" s="925">
        <v>2500</v>
      </c>
      <c r="Q73" s="925">
        <v>0</v>
      </c>
      <c r="R73" s="925">
        <v>0</v>
      </c>
      <c r="S73" s="925">
        <v>0</v>
      </c>
      <c r="T73" s="925">
        <v>2500</v>
      </c>
      <c r="U73" s="925">
        <v>0</v>
      </c>
      <c r="V73" s="926">
        <v>5000</v>
      </c>
    </row>
    <row r="74" spans="1:22" x14ac:dyDescent="0.2">
      <c r="A74" s="1103">
        <v>11</v>
      </c>
      <c r="B74" s="1103">
        <v>0</v>
      </c>
      <c r="C74" s="1103">
        <v>0</v>
      </c>
      <c r="D74" s="1103">
        <v>1</v>
      </c>
      <c r="E74" s="1103">
        <v>0</v>
      </c>
      <c r="F74" s="1103">
        <v>0</v>
      </c>
      <c r="G74" s="1105" t="s">
        <v>2925</v>
      </c>
      <c r="H74" s="1105" t="s">
        <v>549</v>
      </c>
      <c r="I74" s="912" t="s">
        <v>47</v>
      </c>
      <c r="J74" s="923">
        <v>61</v>
      </c>
      <c r="K74" s="923">
        <v>59</v>
      </c>
      <c r="L74" s="923">
        <v>53</v>
      </c>
      <c r="M74" s="923">
        <v>48</v>
      </c>
      <c r="N74" s="923">
        <v>37</v>
      </c>
      <c r="O74" s="923">
        <v>30</v>
      </c>
      <c r="P74" s="923">
        <v>36</v>
      </c>
      <c r="Q74" s="923">
        <v>34</v>
      </c>
      <c r="R74" s="923">
        <v>33</v>
      </c>
      <c r="S74" s="923">
        <v>39</v>
      </c>
      <c r="T74" s="923">
        <v>32</v>
      </c>
      <c r="U74" s="923">
        <v>38</v>
      </c>
      <c r="V74" s="923">
        <v>500</v>
      </c>
    </row>
    <row r="75" spans="1:22" ht="46.5" customHeight="1" x14ac:dyDescent="0.2">
      <c r="A75" s="1104">
        <v>1</v>
      </c>
      <c r="B75" s="1104">
        <v>0</v>
      </c>
      <c r="C75" s="1104">
        <v>0</v>
      </c>
      <c r="D75" s="1104">
        <v>1</v>
      </c>
      <c r="E75" s="1104">
        <v>0</v>
      </c>
      <c r="F75" s="1104">
        <v>0</v>
      </c>
      <c r="G75" s="1106"/>
      <c r="H75" s="1106"/>
      <c r="I75" s="914" t="s">
        <v>48</v>
      </c>
      <c r="J75" s="925">
        <v>990</v>
      </c>
      <c r="K75" s="925">
        <v>80850</v>
      </c>
      <c r="L75" s="925">
        <v>15250</v>
      </c>
      <c r="M75" s="925">
        <v>116850</v>
      </c>
      <c r="N75" s="925">
        <v>6250</v>
      </c>
      <c r="O75" s="925">
        <v>850</v>
      </c>
      <c r="P75" s="925">
        <v>3850</v>
      </c>
      <c r="Q75" s="925">
        <v>86750</v>
      </c>
      <c r="R75" s="925">
        <v>850</v>
      </c>
      <c r="S75" s="925">
        <v>850</v>
      </c>
      <c r="T75" s="925">
        <v>850</v>
      </c>
      <c r="U75" s="925">
        <v>850</v>
      </c>
      <c r="V75" s="926">
        <v>315040</v>
      </c>
    </row>
    <row r="76" spans="1:22" x14ac:dyDescent="0.2">
      <c r="A76" s="1103">
        <v>11</v>
      </c>
      <c r="B76" s="1103">
        <v>0</v>
      </c>
      <c r="C76" s="1103">
        <v>0</v>
      </c>
      <c r="D76" s="1103">
        <v>1</v>
      </c>
      <c r="E76" s="1103">
        <v>0</v>
      </c>
      <c r="F76" s="1103">
        <v>0</v>
      </c>
      <c r="G76" s="1105" t="s">
        <v>2926</v>
      </c>
      <c r="H76" s="1105" t="s">
        <v>549</v>
      </c>
      <c r="I76" s="912" t="s">
        <v>47</v>
      </c>
      <c r="J76" s="928">
        <v>83240</v>
      </c>
      <c r="K76" s="928">
        <v>78160</v>
      </c>
      <c r="L76" s="928">
        <v>55648</v>
      </c>
      <c r="M76" s="928">
        <v>58924</v>
      </c>
      <c r="N76" s="928">
        <v>52134</v>
      </c>
      <c r="O76" s="928">
        <v>69813</v>
      </c>
      <c r="P76" s="928">
        <v>81343</v>
      </c>
      <c r="Q76" s="928">
        <v>78942</v>
      </c>
      <c r="R76" s="928">
        <v>62633</v>
      </c>
      <c r="S76" s="928">
        <v>66975</v>
      </c>
      <c r="T76" s="928">
        <v>69213</v>
      </c>
      <c r="U76" s="928">
        <v>67975</v>
      </c>
      <c r="V76" s="928">
        <v>825000</v>
      </c>
    </row>
    <row r="77" spans="1:22" ht="71.25" customHeight="1" x14ac:dyDescent="0.2">
      <c r="A77" s="1104">
        <v>1</v>
      </c>
      <c r="B77" s="1104">
        <v>0</v>
      </c>
      <c r="C77" s="1104">
        <v>0</v>
      </c>
      <c r="D77" s="1104">
        <v>1</v>
      </c>
      <c r="E77" s="1104">
        <v>0</v>
      </c>
      <c r="F77" s="1104">
        <v>0</v>
      </c>
      <c r="G77" s="1106"/>
      <c r="H77" s="1106"/>
      <c r="I77" s="914" t="s">
        <v>48</v>
      </c>
      <c r="J77" s="925">
        <v>0</v>
      </c>
      <c r="K77" s="925">
        <v>0</v>
      </c>
      <c r="L77" s="925">
        <v>65000</v>
      </c>
      <c r="M77" s="925">
        <v>70000</v>
      </c>
      <c r="N77" s="925">
        <v>0</v>
      </c>
      <c r="O77" s="925">
        <v>0</v>
      </c>
      <c r="P77" s="925">
        <v>0</v>
      </c>
      <c r="Q77" s="925">
        <v>0</v>
      </c>
      <c r="R77" s="925">
        <v>0</v>
      </c>
      <c r="S77" s="925">
        <v>0</v>
      </c>
      <c r="T77" s="925">
        <v>0</v>
      </c>
      <c r="U77" s="925">
        <v>0</v>
      </c>
      <c r="V77" s="926">
        <v>135000</v>
      </c>
    </row>
    <row r="78" spans="1:22" ht="38.25" x14ac:dyDescent="0.2">
      <c r="A78" s="916">
        <v>11</v>
      </c>
      <c r="B78" s="915">
        <v>0</v>
      </c>
      <c r="C78" s="915">
        <v>0</v>
      </c>
      <c r="D78" s="916">
        <v>2</v>
      </c>
      <c r="E78" s="915">
        <v>0</v>
      </c>
      <c r="F78" s="915">
        <v>0</v>
      </c>
      <c r="G78" s="910" t="s">
        <v>2846</v>
      </c>
      <c r="H78" s="911" t="s">
        <v>547</v>
      </c>
      <c r="I78" s="912" t="s">
        <v>47</v>
      </c>
      <c r="J78" s="928">
        <v>495</v>
      </c>
      <c r="K78" s="928">
        <v>519.75</v>
      </c>
      <c r="L78" s="928">
        <v>545.73749999999995</v>
      </c>
      <c r="M78" s="928">
        <v>573.02437499999996</v>
      </c>
      <c r="N78" s="928">
        <v>715</v>
      </c>
      <c r="O78" s="928">
        <v>765</v>
      </c>
      <c r="P78" s="928">
        <v>755</v>
      </c>
      <c r="Q78" s="928">
        <v>741</v>
      </c>
      <c r="R78" s="928">
        <v>812</v>
      </c>
      <c r="S78" s="928">
        <v>745</v>
      </c>
      <c r="T78" s="928">
        <v>782.25</v>
      </c>
      <c r="U78" s="928">
        <v>426</v>
      </c>
      <c r="V78" s="928">
        <v>7874.7618750000001</v>
      </c>
    </row>
    <row r="79" spans="1:22" ht="38.25" x14ac:dyDescent="0.2">
      <c r="A79" s="916">
        <v>11</v>
      </c>
      <c r="B79" s="915">
        <v>0</v>
      </c>
      <c r="C79" s="915">
        <v>0</v>
      </c>
      <c r="D79" s="916">
        <v>2</v>
      </c>
      <c r="E79" s="915">
        <v>0</v>
      </c>
      <c r="F79" s="915">
        <v>0</v>
      </c>
      <c r="G79" s="913" t="s">
        <v>2846</v>
      </c>
      <c r="H79" s="913" t="s">
        <v>547</v>
      </c>
      <c r="I79" s="914" t="s">
        <v>48</v>
      </c>
      <c r="J79" s="925">
        <v>12000</v>
      </c>
      <c r="K79" s="925">
        <v>23250</v>
      </c>
      <c r="L79" s="925">
        <v>132402.5</v>
      </c>
      <c r="M79" s="925">
        <v>13200</v>
      </c>
      <c r="N79" s="925">
        <v>22100</v>
      </c>
      <c r="O79" s="925">
        <v>36075</v>
      </c>
      <c r="P79" s="925">
        <v>23920</v>
      </c>
      <c r="Q79" s="925">
        <v>17800</v>
      </c>
      <c r="R79" s="925">
        <v>28627.5</v>
      </c>
      <c r="S79" s="925">
        <v>10300</v>
      </c>
      <c r="T79" s="925">
        <v>20025</v>
      </c>
      <c r="U79" s="925">
        <v>10300</v>
      </c>
      <c r="V79" s="926">
        <v>350000</v>
      </c>
    </row>
    <row r="80" spans="1:22" ht="72.75" customHeight="1" x14ac:dyDescent="0.2">
      <c r="A80" s="1103">
        <v>11</v>
      </c>
      <c r="B80" s="1103">
        <v>0</v>
      </c>
      <c r="C80" s="1103">
        <v>0</v>
      </c>
      <c r="D80" s="1103">
        <v>3</v>
      </c>
      <c r="E80" s="1103">
        <v>0</v>
      </c>
      <c r="F80" s="1103">
        <v>0</v>
      </c>
      <c r="G80" s="1107" t="s">
        <v>2940</v>
      </c>
      <c r="H80" s="1107" t="s">
        <v>547</v>
      </c>
      <c r="I80" s="912" t="s">
        <v>47</v>
      </c>
      <c r="J80" s="928">
        <v>573</v>
      </c>
      <c r="K80" s="928">
        <v>1263</v>
      </c>
      <c r="L80" s="928">
        <v>1473</v>
      </c>
      <c r="M80" s="928">
        <v>1400</v>
      </c>
      <c r="N80" s="928">
        <v>1350</v>
      </c>
      <c r="O80" s="928">
        <v>2070</v>
      </c>
      <c r="P80" s="928">
        <v>1870</v>
      </c>
      <c r="Q80" s="928">
        <v>1460</v>
      </c>
      <c r="R80" s="928">
        <v>1513</v>
      </c>
      <c r="S80" s="928">
        <v>1348</v>
      </c>
      <c r="T80" s="928">
        <v>1318</v>
      </c>
      <c r="U80" s="928">
        <v>545</v>
      </c>
      <c r="V80" s="928">
        <v>16183</v>
      </c>
    </row>
    <row r="81" spans="1:22" ht="72.75" customHeight="1" x14ac:dyDescent="0.2">
      <c r="A81" s="1104"/>
      <c r="B81" s="1104"/>
      <c r="C81" s="1104"/>
      <c r="D81" s="1104"/>
      <c r="E81" s="1104"/>
      <c r="F81" s="1104"/>
      <c r="G81" s="1108"/>
      <c r="H81" s="1108"/>
      <c r="I81" s="914" t="s">
        <v>48</v>
      </c>
      <c r="J81" s="925">
        <v>80318.609961069975</v>
      </c>
      <c r="K81" s="925">
        <v>177037.35494036891</v>
      </c>
      <c r="L81" s="925">
        <v>206473.49471667729</v>
      </c>
      <c r="M81" s="925">
        <v>196240.93184205581</v>
      </c>
      <c r="N81" s="925">
        <v>189232.32713341096</v>
      </c>
      <c r="O81" s="925">
        <v>290156.23493789678</v>
      </c>
      <c r="P81" s="925">
        <v>262121.81610331737</v>
      </c>
      <c r="Q81" s="925">
        <v>204651.25749242964</v>
      </c>
      <c r="R81" s="925">
        <v>212080.37848359317</v>
      </c>
      <c r="S81" s="925">
        <v>188951.98294506519</v>
      </c>
      <c r="T81" s="925">
        <v>184746.82011987828</v>
      </c>
      <c r="U81" s="925">
        <v>76393.791324228863</v>
      </c>
      <c r="V81" s="926">
        <v>2268404.9999999921</v>
      </c>
    </row>
    <row r="82" spans="1:22" x14ac:dyDescent="0.2">
      <c r="A82" s="1103">
        <v>11</v>
      </c>
      <c r="B82" s="1103">
        <v>0</v>
      </c>
      <c r="C82" s="1103">
        <v>0</v>
      </c>
      <c r="D82" s="1103">
        <v>3</v>
      </c>
      <c r="E82" s="1103">
        <v>0</v>
      </c>
      <c r="F82" s="1103">
        <v>0</v>
      </c>
      <c r="G82" s="1105" t="s">
        <v>2850</v>
      </c>
      <c r="H82" s="1105" t="s">
        <v>547</v>
      </c>
      <c r="I82" s="912" t="s">
        <v>47</v>
      </c>
      <c r="J82" s="928">
        <v>423</v>
      </c>
      <c r="K82" s="928">
        <v>963</v>
      </c>
      <c r="L82" s="928">
        <v>1123</v>
      </c>
      <c r="M82" s="928">
        <v>1100</v>
      </c>
      <c r="N82" s="928">
        <v>1100</v>
      </c>
      <c r="O82" s="928">
        <v>1820</v>
      </c>
      <c r="P82" s="928">
        <v>1620</v>
      </c>
      <c r="Q82" s="928">
        <v>1110</v>
      </c>
      <c r="R82" s="928">
        <v>1163</v>
      </c>
      <c r="S82" s="928">
        <v>998</v>
      </c>
      <c r="T82" s="928">
        <v>968</v>
      </c>
      <c r="U82" s="928">
        <v>295</v>
      </c>
      <c r="V82" s="927">
        <v>12683</v>
      </c>
    </row>
    <row r="83" spans="1:22" ht="25.5" x14ac:dyDescent="0.2">
      <c r="A83" s="1104"/>
      <c r="B83" s="1104"/>
      <c r="C83" s="1104"/>
      <c r="D83" s="1104">
        <v>3</v>
      </c>
      <c r="E83" s="1104">
        <v>0</v>
      </c>
      <c r="F83" s="1104">
        <v>0</v>
      </c>
      <c r="G83" s="1106"/>
      <c r="H83" s="1106"/>
      <c r="I83" s="914" t="s">
        <v>48</v>
      </c>
      <c r="J83" s="925">
        <v>59292.795835135432</v>
      </c>
      <c r="K83" s="925">
        <v>134985.72668849982</v>
      </c>
      <c r="L83" s="925">
        <v>157413.26175616332</v>
      </c>
      <c r="M83" s="925">
        <v>154189.3035901867</v>
      </c>
      <c r="N83" s="925">
        <v>154189.3035901867</v>
      </c>
      <c r="O83" s="925">
        <v>255113.21139467254</v>
      </c>
      <c r="P83" s="925">
        <v>227078.79256009313</v>
      </c>
      <c r="Q83" s="925">
        <v>155591.02453191567</v>
      </c>
      <c r="R83" s="925">
        <v>163020.14552307921</v>
      </c>
      <c r="S83" s="925">
        <v>139891.74998455122</v>
      </c>
      <c r="T83" s="925">
        <v>135686.58715936431</v>
      </c>
      <c r="U83" s="925">
        <v>41350.767781004615</v>
      </c>
      <c r="V83" s="926">
        <v>1777802.6703948523</v>
      </c>
    </row>
    <row r="84" spans="1:22" x14ac:dyDescent="0.2">
      <c r="A84" s="1103">
        <v>11</v>
      </c>
      <c r="B84" s="1103">
        <v>0</v>
      </c>
      <c r="C84" s="1103">
        <v>0</v>
      </c>
      <c r="D84" s="1103">
        <v>3</v>
      </c>
      <c r="E84" s="1103">
        <v>0</v>
      </c>
      <c r="F84" s="1103">
        <v>0</v>
      </c>
      <c r="G84" s="1105" t="s">
        <v>2851</v>
      </c>
      <c r="H84" s="1105" t="s">
        <v>547</v>
      </c>
      <c r="I84" s="912" t="s">
        <v>47</v>
      </c>
      <c r="J84" s="928">
        <v>150</v>
      </c>
      <c r="K84" s="928">
        <v>300</v>
      </c>
      <c r="L84" s="928">
        <v>350</v>
      </c>
      <c r="M84" s="928">
        <v>300</v>
      </c>
      <c r="N84" s="928">
        <v>250</v>
      </c>
      <c r="O84" s="928">
        <v>250</v>
      </c>
      <c r="P84" s="928">
        <v>250</v>
      </c>
      <c r="Q84" s="928">
        <v>350</v>
      </c>
      <c r="R84" s="928">
        <v>350</v>
      </c>
      <c r="S84" s="928">
        <v>350</v>
      </c>
      <c r="T84" s="928">
        <v>350</v>
      </c>
      <c r="U84" s="928">
        <v>250</v>
      </c>
      <c r="V84" s="928">
        <v>3500</v>
      </c>
    </row>
    <row r="85" spans="1:22" ht="25.5" x14ac:dyDescent="0.2">
      <c r="A85" s="1104">
        <v>1</v>
      </c>
      <c r="B85" s="1104">
        <v>0</v>
      </c>
      <c r="C85" s="1104">
        <v>0</v>
      </c>
      <c r="D85" s="1104">
        <v>3</v>
      </c>
      <c r="E85" s="1104">
        <v>0</v>
      </c>
      <c r="F85" s="1104">
        <v>0</v>
      </c>
      <c r="G85" s="1106"/>
      <c r="H85" s="1106"/>
      <c r="I85" s="914" t="s">
        <v>48</v>
      </c>
      <c r="J85" s="925">
        <v>21025.81412593455</v>
      </c>
      <c r="K85" s="925">
        <v>42051.6282518691</v>
      </c>
      <c r="L85" s="925">
        <v>49060.232960513953</v>
      </c>
      <c r="M85" s="925">
        <v>42051.6282518691</v>
      </c>
      <c r="N85" s="925">
        <v>35043.023543224248</v>
      </c>
      <c r="O85" s="925">
        <v>35043.023543224248</v>
      </c>
      <c r="P85" s="925">
        <v>35043.023543224248</v>
      </c>
      <c r="Q85" s="925">
        <v>49060.232960513953</v>
      </c>
      <c r="R85" s="925">
        <v>49060.232960513953</v>
      </c>
      <c r="S85" s="925">
        <v>49060.232960513953</v>
      </c>
      <c r="T85" s="925">
        <v>49060.232960513953</v>
      </c>
      <c r="U85" s="925">
        <v>35043.023543224248</v>
      </c>
      <c r="V85" s="926">
        <v>490602.32960513962</v>
      </c>
    </row>
    <row r="86" spans="1:22" ht="54" customHeight="1" x14ac:dyDescent="0.2">
      <c r="A86" s="1103">
        <v>11</v>
      </c>
      <c r="B86" s="1103">
        <v>0</v>
      </c>
      <c r="C86" s="1103">
        <v>0</v>
      </c>
      <c r="D86" s="1103">
        <v>4</v>
      </c>
      <c r="E86" s="1103">
        <v>0</v>
      </c>
      <c r="F86" s="1103">
        <v>0</v>
      </c>
      <c r="G86" s="1107" t="s">
        <v>2853</v>
      </c>
      <c r="H86" s="1107" t="s">
        <v>547</v>
      </c>
      <c r="I86" s="912" t="s">
        <v>47</v>
      </c>
      <c r="J86" s="928">
        <v>312</v>
      </c>
      <c r="K86" s="928">
        <v>313</v>
      </c>
      <c r="L86" s="928">
        <v>312</v>
      </c>
      <c r="M86" s="928">
        <v>313</v>
      </c>
      <c r="N86" s="928">
        <v>312</v>
      </c>
      <c r="O86" s="928">
        <v>313</v>
      </c>
      <c r="P86" s="928">
        <v>312</v>
      </c>
      <c r="Q86" s="928">
        <v>313</v>
      </c>
      <c r="R86" s="928">
        <v>333</v>
      </c>
      <c r="S86" s="928">
        <v>333</v>
      </c>
      <c r="T86" s="928">
        <v>333</v>
      </c>
      <c r="U86" s="928">
        <v>333</v>
      </c>
      <c r="V86" s="928">
        <v>3832</v>
      </c>
    </row>
    <row r="87" spans="1:22" ht="38.450000000000003" customHeight="1" x14ac:dyDescent="0.2">
      <c r="A87" s="1104"/>
      <c r="B87" s="1104"/>
      <c r="C87" s="1104"/>
      <c r="D87" s="1104"/>
      <c r="E87" s="1104"/>
      <c r="F87" s="1104"/>
      <c r="G87" s="1108"/>
      <c r="H87" s="1108"/>
      <c r="I87" s="914" t="s">
        <v>48</v>
      </c>
      <c r="J87" s="925">
        <v>23816.868475991636</v>
      </c>
      <c r="K87" s="925">
        <v>23893.204592901868</v>
      </c>
      <c r="L87" s="925">
        <v>23816.868475991636</v>
      </c>
      <c r="M87" s="925">
        <v>23893.204592901868</v>
      </c>
      <c r="N87" s="925">
        <v>23816.868475991636</v>
      </c>
      <c r="O87" s="925">
        <v>23893.204592901868</v>
      </c>
      <c r="P87" s="925">
        <v>23816.868475991636</v>
      </c>
      <c r="Q87" s="925">
        <v>23893.204592901868</v>
      </c>
      <c r="R87" s="925">
        <v>25419.92693110646</v>
      </c>
      <c r="S87" s="925">
        <v>25419.92693110646</v>
      </c>
      <c r="T87" s="925">
        <v>25419.92693110646</v>
      </c>
      <c r="U87" s="925">
        <v>25419.92693110646</v>
      </c>
      <c r="V87" s="926">
        <v>292520</v>
      </c>
    </row>
    <row r="88" spans="1:22" ht="54" customHeight="1" x14ac:dyDescent="0.2">
      <c r="A88" s="1103">
        <v>11</v>
      </c>
      <c r="B88" s="1103">
        <v>0</v>
      </c>
      <c r="C88" s="1103">
        <v>0</v>
      </c>
      <c r="D88" s="1103">
        <v>4</v>
      </c>
      <c r="E88" s="1103">
        <v>0</v>
      </c>
      <c r="F88" s="1103">
        <v>0</v>
      </c>
      <c r="G88" s="1105" t="s">
        <v>2853</v>
      </c>
      <c r="H88" s="1105" t="s">
        <v>547</v>
      </c>
      <c r="I88" s="912" t="s">
        <v>47</v>
      </c>
      <c r="J88" s="928">
        <v>312</v>
      </c>
      <c r="K88" s="928">
        <v>313</v>
      </c>
      <c r="L88" s="928">
        <v>312</v>
      </c>
      <c r="M88" s="928">
        <v>313</v>
      </c>
      <c r="N88" s="928">
        <v>312</v>
      </c>
      <c r="O88" s="928">
        <v>313</v>
      </c>
      <c r="P88" s="928">
        <v>312</v>
      </c>
      <c r="Q88" s="928">
        <v>313</v>
      </c>
      <c r="R88" s="928">
        <v>333</v>
      </c>
      <c r="S88" s="928">
        <v>333</v>
      </c>
      <c r="T88" s="928">
        <v>333</v>
      </c>
      <c r="U88" s="928">
        <v>333</v>
      </c>
      <c r="V88" s="928">
        <v>3832</v>
      </c>
    </row>
    <row r="89" spans="1:22" ht="25.5" x14ac:dyDescent="0.2">
      <c r="A89" s="1104"/>
      <c r="B89" s="1104"/>
      <c r="C89" s="1104"/>
      <c r="D89" s="1104"/>
      <c r="E89" s="1104"/>
      <c r="F89" s="1104"/>
      <c r="G89" s="1106"/>
      <c r="H89" s="1106"/>
      <c r="I89" s="914" t="s">
        <v>48</v>
      </c>
      <c r="J89" s="925">
        <v>23816.868475991636</v>
      </c>
      <c r="K89" s="925">
        <v>23893.204592901868</v>
      </c>
      <c r="L89" s="925">
        <v>23816.868475991636</v>
      </c>
      <c r="M89" s="925">
        <v>23893.204592901868</v>
      </c>
      <c r="N89" s="925">
        <v>23816.868475991636</v>
      </c>
      <c r="O89" s="925">
        <v>23893.204592901868</v>
      </c>
      <c r="P89" s="925">
        <v>23816.868475991636</v>
      </c>
      <c r="Q89" s="925">
        <v>23893.204592901868</v>
      </c>
      <c r="R89" s="925">
        <v>25419.92693110646</v>
      </c>
      <c r="S89" s="925">
        <v>25419.92693110646</v>
      </c>
      <c r="T89" s="925">
        <v>25419.92693110646</v>
      </c>
      <c r="U89" s="925">
        <v>25419.92693110646</v>
      </c>
      <c r="V89" s="926">
        <v>292520</v>
      </c>
    </row>
    <row r="90" spans="1:22" x14ac:dyDescent="0.2">
      <c r="A90" s="1103">
        <v>11</v>
      </c>
      <c r="B90" s="1103">
        <v>0</v>
      </c>
      <c r="C90" s="1103">
        <v>0</v>
      </c>
      <c r="D90" s="1103">
        <v>5</v>
      </c>
      <c r="E90" s="1103">
        <v>0</v>
      </c>
      <c r="F90" s="1103">
        <v>0</v>
      </c>
      <c r="G90" s="1107" t="s">
        <v>2931</v>
      </c>
      <c r="H90" s="1107" t="s">
        <v>2860</v>
      </c>
      <c r="I90" s="917" t="s">
        <v>47</v>
      </c>
      <c r="J90" s="928">
        <v>470</v>
      </c>
      <c r="K90" s="928">
        <v>800</v>
      </c>
      <c r="L90" s="928">
        <v>955</v>
      </c>
      <c r="M90" s="928">
        <v>1375</v>
      </c>
      <c r="N90" s="928">
        <v>1375</v>
      </c>
      <c r="O90" s="928">
        <v>1375</v>
      </c>
      <c r="P90" s="928">
        <v>1375</v>
      </c>
      <c r="Q90" s="928">
        <v>1375</v>
      </c>
      <c r="R90" s="928">
        <v>1375</v>
      </c>
      <c r="S90" s="928">
        <v>1375</v>
      </c>
      <c r="T90" s="928">
        <v>750</v>
      </c>
      <c r="U90" s="928">
        <v>400</v>
      </c>
      <c r="V90" s="928">
        <v>13000</v>
      </c>
    </row>
    <row r="91" spans="1:22" ht="25.5" x14ac:dyDescent="0.2">
      <c r="A91" s="1104"/>
      <c r="B91" s="1104"/>
      <c r="C91" s="1104"/>
      <c r="D91" s="1104"/>
      <c r="E91" s="1104"/>
      <c r="F91" s="1104"/>
      <c r="G91" s="1108"/>
      <c r="H91" s="1108"/>
      <c r="I91" s="914" t="s">
        <v>48</v>
      </c>
      <c r="J91" s="925">
        <v>3500</v>
      </c>
      <c r="K91" s="925">
        <v>14190</v>
      </c>
      <c r="L91" s="925">
        <v>26000</v>
      </c>
      <c r="M91" s="925">
        <v>26200</v>
      </c>
      <c r="N91" s="925">
        <v>7000</v>
      </c>
      <c r="O91" s="925">
        <v>6500</v>
      </c>
      <c r="P91" s="925">
        <v>5900</v>
      </c>
      <c r="Q91" s="925">
        <v>5800</v>
      </c>
      <c r="R91" s="925">
        <v>5550</v>
      </c>
      <c r="S91" s="925">
        <v>5550</v>
      </c>
      <c r="T91" s="925">
        <v>2500</v>
      </c>
      <c r="U91" s="925">
        <v>2500</v>
      </c>
      <c r="V91" s="926">
        <v>1439790</v>
      </c>
    </row>
    <row r="92" spans="1:22" x14ac:dyDescent="0.2">
      <c r="A92" s="1103">
        <v>11</v>
      </c>
      <c r="B92" s="1103">
        <v>0</v>
      </c>
      <c r="C92" s="1103">
        <v>0</v>
      </c>
      <c r="D92" s="1103">
        <v>5</v>
      </c>
      <c r="E92" s="1103">
        <v>0</v>
      </c>
      <c r="F92" s="1103">
        <v>0</v>
      </c>
      <c r="G92" s="1105" t="s">
        <v>2941</v>
      </c>
      <c r="H92" s="1105" t="s">
        <v>2860</v>
      </c>
      <c r="I92" s="912" t="s">
        <v>47</v>
      </c>
      <c r="J92" s="928">
        <v>270</v>
      </c>
      <c r="K92" s="928">
        <v>300</v>
      </c>
      <c r="L92" s="928">
        <v>355</v>
      </c>
      <c r="M92" s="928">
        <v>375</v>
      </c>
      <c r="N92" s="928">
        <v>375</v>
      </c>
      <c r="O92" s="928">
        <v>375</v>
      </c>
      <c r="P92" s="928">
        <v>375</v>
      </c>
      <c r="Q92" s="928">
        <v>375</v>
      </c>
      <c r="R92" s="928">
        <v>375</v>
      </c>
      <c r="S92" s="928">
        <v>375</v>
      </c>
      <c r="T92" s="928">
        <v>250</v>
      </c>
      <c r="U92" s="928">
        <v>200</v>
      </c>
      <c r="V92" s="928">
        <v>4000</v>
      </c>
    </row>
    <row r="93" spans="1:22" ht="61.5" customHeight="1" x14ac:dyDescent="0.2">
      <c r="A93" s="1104"/>
      <c r="B93" s="1104"/>
      <c r="C93" s="1104"/>
      <c r="D93" s="1104"/>
      <c r="E93" s="1104"/>
      <c r="F93" s="1104"/>
      <c r="G93" s="1106"/>
      <c r="H93" s="1106"/>
      <c r="I93" s="914" t="s">
        <v>48</v>
      </c>
      <c r="J93" s="925">
        <v>3500</v>
      </c>
      <c r="K93" s="925">
        <v>14190</v>
      </c>
      <c r="L93" s="925">
        <v>26000</v>
      </c>
      <c r="M93" s="925">
        <v>26200</v>
      </c>
      <c r="N93" s="925">
        <v>7000</v>
      </c>
      <c r="O93" s="925">
        <v>6500</v>
      </c>
      <c r="P93" s="925">
        <v>5900</v>
      </c>
      <c r="Q93" s="925">
        <v>5800</v>
      </c>
      <c r="R93" s="925">
        <v>5550</v>
      </c>
      <c r="S93" s="925">
        <v>5550</v>
      </c>
      <c r="T93" s="925">
        <v>2500</v>
      </c>
      <c r="U93" s="925">
        <v>2500</v>
      </c>
      <c r="V93" s="926">
        <v>111190</v>
      </c>
    </row>
    <row r="94" spans="1:22" ht="31.5" customHeight="1" x14ac:dyDescent="0.2">
      <c r="A94" s="1103">
        <v>11</v>
      </c>
      <c r="B94" s="1103">
        <v>0</v>
      </c>
      <c r="C94" s="1103">
        <v>0</v>
      </c>
      <c r="D94" s="1103">
        <v>5</v>
      </c>
      <c r="E94" s="1103">
        <v>0</v>
      </c>
      <c r="F94" s="1103">
        <v>0</v>
      </c>
      <c r="G94" s="1105" t="s">
        <v>429</v>
      </c>
      <c r="H94" s="1105" t="s">
        <v>547</v>
      </c>
      <c r="I94" s="912" t="s">
        <v>47</v>
      </c>
      <c r="J94" s="928">
        <v>200</v>
      </c>
      <c r="K94" s="928">
        <v>400</v>
      </c>
      <c r="L94" s="928">
        <v>600</v>
      </c>
      <c r="M94" s="928">
        <v>925</v>
      </c>
      <c r="N94" s="928">
        <v>950</v>
      </c>
      <c r="O94" s="928">
        <v>950</v>
      </c>
      <c r="P94" s="928">
        <v>950</v>
      </c>
      <c r="Q94" s="928">
        <v>950</v>
      </c>
      <c r="R94" s="928">
        <v>950</v>
      </c>
      <c r="S94" s="928">
        <v>500</v>
      </c>
      <c r="T94" s="928">
        <v>425</v>
      </c>
      <c r="U94" s="928">
        <v>200</v>
      </c>
      <c r="V94" s="928">
        <v>8000</v>
      </c>
    </row>
    <row r="95" spans="1:22" ht="31.5" customHeight="1" x14ac:dyDescent="0.2">
      <c r="A95" s="1104"/>
      <c r="B95" s="1104"/>
      <c r="C95" s="1104"/>
      <c r="D95" s="1104"/>
      <c r="E95" s="1104"/>
      <c r="F95" s="1104"/>
      <c r="G95" s="1106"/>
      <c r="H95" s="1106"/>
      <c r="I95" s="914" t="s">
        <v>48</v>
      </c>
      <c r="J95" s="925">
        <v>7500</v>
      </c>
      <c r="K95" s="925">
        <v>24850</v>
      </c>
      <c r="L95" s="925">
        <v>48500</v>
      </c>
      <c r="M95" s="925">
        <v>48500</v>
      </c>
      <c r="N95" s="925">
        <v>48600</v>
      </c>
      <c r="O95" s="925">
        <v>48600</v>
      </c>
      <c r="P95" s="925">
        <v>48600</v>
      </c>
      <c r="Q95" s="925">
        <v>48600</v>
      </c>
      <c r="R95" s="925">
        <v>48600</v>
      </c>
      <c r="S95" s="925">
        <v>20000</v>
      </c>
      <c r="T95" s="925">
        <v>20500</v>
      </c>
      <c r="U95" s="925">
        <v>18250</v>
      </c>
      <c r="V95" s="926">
        <v>431100</v>
      </c>
    </row>
    <row r="96" spans="1:22" x14ac:dyDescent="0.2">
      <c r="A96" s="1103">
        <v>11</v>
      </c>
      <c r="B96" s="1103">
        <v>0</v>
      </c>
      <c r="C96" s="1103">
        <v>0</v>
      </c>
      <c r="D96" s="1103">
        <v>5</v>
      </c>
      <c r="E96" s="1103">
        <v>0</v>
      </c>
      <c r="F96" s="1103">
        <v>0</v>
      </c>
      <c r="G96" s="1105" t="s">
        <v>2859</v>
      </c>
      <c r="H96" s="1105" t="s">
        <v>2860</v>
      </c>
      <c r="I96" s="912" t="s">
        <v>47</v>
      </c>
      <c r="J96" s="928">
        <v>200</v>
      </c>
      <c r="K96" s="928">
        <v>500</v>
      </c>
      <c r="L96" s="928">
        <v>600</v>
      </c>
      <c r="M96" s="928">
        <v>1000</v>
      </c>
      <c r="N96" s="928">
        <v>1000</v>
      </c>
      <c r="O96" s="928">
        <v>1000</v>
      </c>
      <c r="P96" s="928">
        <v>1000</v>
      </c>
      <c r="Q96" s="928">
        <v>1000</v>
      </c>
      <c r="R96" s="928">
        <v>1000</v>
      </c>
      <c r="S96" s="928">
        <v>1000</v>
      </c>
      <c r="T96" s="928">
        <v>500</v>
      </c>
      <c r="U96" s="928">
        <v>200</v>
      </c>
      <c r="V96" s="928">
        <v>9000</v>
      </c>
    </row>
    <row r="97" spans="1:22" ht="57.75" customHeight="1" x14ac:dyDescent="0.2">
      <c r="A97" s="1104"/>
      <c r="B97" s="1104"/>
      <c r="C97" s="1104"/>
      <c r="D97" s="1104"/>
      <c r="E97" s="1104"/>
      <c r="F97" s="1104"/>
      <c r="G97" s="1106"/>
      <c r="H97" s="1106"/>
      <c r="I97" s="914" t="s">
        <v>48</v>
      </c>
      <c r="J97" s="925">
        <v>16500</v>
      </c>
      <c r="K97" s="925">
        <v>50000</v>
      </c>
      <c r="L97" s="925">
        <v>126000</v>
      </c>
      <c r="M97" s="925">
        <v>200000</v>
      </c>
      <c r="N97" s="925">
        <v>40000</v>
      </c>
      <c r="O97" s="925">
        <v>30000</v>
      </c>
      <c r="P97" s="925">
        <v>25000</v>
      </c>
      <c r="Q97" s="925">
        <v>325000</v>
      </c>
      <c r="R97" s="925">
        <v>23250</v>
      </c>
      <c r="S97" s="925">
        <v>23250</v>
      </c>
      <c r="T97" s="925">
        <v>23250</v>
      </c>
      <c r="U97" s="925">
        <v>15250</v>
      </c>
      <c r="V97" s="926">
        <v>897500</v>
      </c>
    </row>
    <row r="98" spans="1:22" x14ac:dyDescent="0.2">
      <c r="A98" s="1103">
        <v>11</v>
      </c>
      <c r="B98" s="1103">
        <v>0</v>
      </c>
      <c r="C98" s="1103">
        <v>0</v>
      </c>
      <c r="D98" s="1103">
        <v>6</v>
      </c>
      <c r="E98" s="1103">
        <v>0</v>
      </c>
      <c r="F98" s="1103">
        <v>0</v>
      </c>
      <c r="G98" s="1107" t="s">
        <v>2866</v>
      </c>
      <c r="H98" s="1107" t="s">
        <v>547</v>
      </c>
      <c r="I98" s="912" t="s">
        <v>47</v>
      </c>
      <c r="J98" s="928">
        <v>225</v>
      </c>
      <c r="K98" s="928">
        <v>765</v>
      </c>
      <c r="L98" s="928">
        <v>1220</v>
      </c>
      <c r="M98" s="928">
        <v>1330</v>
      </c>
      <c r="N98" s="928">
        <v>1360</v>
      </c>
      <c r="O98" s="928">
        <v>1470</v>
      </c>
      <c r="P98" s="928">
        <v>1370</v>
      </c>
      <c r="Q98" s="928">
        <v>1370</v>
      </c>
      <c r="R98" s="928">
        <v>1370</v>
      </c>
      <c r="S98" s="928">
        <v>1150</v>
      </c>
      <c r="T98" s="928">
        <v>850</v>
      </c>
      <c r="U98" s="928">
        <v>420</v>
      </c>
      <c r="V98" s="928">
        <v>12900</v>
      </c>
    </row>
    <row r="99" spans="1:22" ht="43.5" customHeight="1" x14ac:dyDescent="0.2">
      <c r="A99" s="1104"/>
      <c r="B99" s="1104"/>
      <c r="C99" s="1104"/>
      <c r="D99" s="1104"/>
      <c r="E99" s="1104"/>
      <c r="F99" s="1104"/>
      <c r="G99" s="1108"/>
      <c r="H99" s="1108"/>
      <c r="I99" s="914" t="s">
        <v>48</v>
      </c>
      <c r="J99" s="925">
        <v>25000</v>
      </c>
      <c r="K99" s="925">
        <v>102870</v>
      </c>
      <c r="L99" s="925">
        <v>126035</v>
      </c>
      <c r="M99" s="925">
        <v>190774</v>
      </c>
      <c r="N99" s="925">
        <v>160703</v>
      </c>
      <c r="O99" s="925">
        <v>198035</v>
      </c>
      <c r="P99" s="925">
        <v>150508</v>
      </c>
      <c r="Q99" s="925">
        <v>149375</v>
      </c>
      <c r="R99" s="925">
        <v>141920</v>
      </c>
      <c r="S99" s="925">
        <v>123250</v>
      </c>
      <c r="T99" s="925">
        <v>104720</v>
      </c>
      <c r="U99" s="925">
        <v>36690</v>
      </c>
      <c r="V99" s="926">
        <v>1509880</v>
      </c>
    </row>
    <row r="100" spans="1:22" ht="27.75" customHeight="1" x14ac:dyDescent="0.2">
      <c r="A100" s="1103">
        <v>11</v>
      </c>
      <c r="B100" s="1103">
        <v>0</v>
      </c>
      <c r="C100" s="1103">
        <v>0</v>
      </c>
      <c r="D100" s="1103">
        <v>6</v>
      </c>
      <c r="E100" s="1103">
        <v>0</v>
      </c>
      <c r="F100" s="1103">
        <v>0</v>
      </c>
      <c r="G100" s="1105" t="s">
        <v>2946</v>
      </c>
      <c r="H100" s="1105" t="s">
        <v>2860</v>
      </c>
      <c r="I100" s="912" t="s">
        <v>47</v>
      </c>
      <c r="J100" s="923">
        <v>0</v>
      </c>
      <c r="K100" s="923">
        <v>0</v>
      </c>
      <c r="L100" s="923">
        <v>1</v>
      </c>
      <c r="M100" s="923">
        <v>1</v>
      </c>
      <c r="N100" s="923">
        <v>1</v>
      </c>
      <c r="O100" s="923">
        <v>2</v>
      </c>
      <c r="P100" s="923">
        <v>1</v>
      </c>
      <c r="Q100" s="923">
        <v>1</v>
      </c>
      <c r="R100" s="923">
        <v>1</v>
      </c>
      <c r="S100" s="923">
        <v>1</v>
      </c>
      <c r="T100" s="923">
        <v>1</v>
      </c>
      <c r="U100" s="923">
        <v>0</v>
      </c>
      <c r="V100" s="929">
        <v>10</v>
      </c>
    </row>
    <row r="101" spans="1:22" ht="65.25" customHeight="1" x14ac:dyDescent="0.2">
      <c r="A101" s="1104"/>
      <c r="B101" s="1104"/>
      <c r="C101" s="1104"/>
      <c r="D101" s="1104"/>
      <c r="E101" s="1104"/>
      <c r="F101" s="1104"/>
      <c r="G101" s="1106"/>
      <c r="H101" s="1106"/>
      <c r="I101" s="914" t="s">
        <v>48</v>
      </c>
      <c r="J101" s="925">
        <v>5000</v>
      </c>
      <c r="K101" s="925">
        <v>20550</v>
      </c>
      <c r="L101" s="925">
        <v>25780</v>
      </c>
      <c r="M101" s="925">
        <v>42200</v>
      </c>
      <c r="N101" s="925">
        <v>25780</v>
      </c>
      <c r="O101" s="925">
        <v>45250</v>
      </c>
      <c r="P101" s="925">
        <v>25760</v>
      </c>
      <c r="Q101" s="925">
        <v>25680</v>
      </c>
      <c r="R101" s="925">
        <v>25000</v>
      </c>
      <c r="S101" s="925">
        <v>16500</v>
      </c>
      <c r="T101" s="925">
        <v>14500</v>
      </c>
      <c r="U101" s="925">
        <v>5000</v>
      </c>
      <c r="V101" s="926">
        <v>277000</v>
      </c>
    </row>
    <row r="102" spans="1:22" ht="33.75" customHeight="1" x14ac:dyDescent="0.2">
      <c r="A102" s="1103">
        <v>11</v>
      </c>
      <c r="B102" s="1103">
        <v>0</v>
      </c>
      <c r="C102" s="1103">
        <v>0</v>
      </c>
      <c r="D102" s="1103">
        <v>6</v>
      </c>
      <c r="E102" s="1103">
        <v>0</v>
      </c>
      <c r="F102" s="1103">
        <v>0</v>
      </c>
      <c r="G102" s="1105" t="s">
        <v>2867</v>
      </c>
      <c r="H102" s="1105" t="s">
        <v>547</v>
      </c>
      <c r="I102" s="917" t="s">
        <v>47</v>
      </c>
      <c r="J102" s="928">
        <v>60</v>
      </c>
      <c r="K102" s="928">
        <v>200</v>
      </c>
      <c r="L102" s="928">
        <v>340</v>
      </c>
      <c r="M102" s="928">
        <v>340</v>
      </c>
      <c r="N102" s="928">
        <v>340</v>
      </c>
      <c r="O102" s="928">
        <v>450</v>
      </c>
      <c r="P102" s="928">
        <v>350</v>
      </c>
      <c r="Q102" s="928">
        <v>350</v>
      </c>
      <c r="R102" s="928">
        <v>350</v>
      </c>
      <c r="S102" s="928">
        <v>340</v>
      </c>
      <c r="T102" s="928">
        <v>260</v>
      </c>
      <c r="U102" s="928">
        <v>120</v>
      </c>
      <c r="V102" s="928">
        <v>3500</v>
      </c>
    </row>
    <row r="103" spans="1:22" ht="64.5" customHeight="1" x14ac:dyDescent="0.2">
      <c r="A103" s="1104"/>
      <c r="B103" s="1104"/>
      <c r="C103" s="1104"/>
      <c r="D103" s="1104"/>
      <c r="E103" s="1104"/>
      <c r="F103" s="1104"/>
      <c r="G103" s="1106"/>
      <c r="H103" s="1106"/>
      <c r="I103" s="914" t="s">
        <v>48</v>
      </c>
      <c r="J103" s="925">
        <v>5000</v>
      </c>
      <c r="K103" s="925">
        <v>25870</v>
      </c>
      <c r="L103" s="925">
        <v>25870</v>
      </c>
      <c r="M103" s="925">
        <v>35224</v>
      </c>
      <c r="N103" s="925">
        <v>45128</v>
      </c>
      <c r="O103" s="925">
        <v>55870</v>
      </c>
      <c r="P103" s="925">
        <v>35148</v>
      </c>
      <c r="Q103" s="925">
        <v>35145</v>
      </c>
      <c r="R103" s="925">
        <v>31275</v>
      </c>
      <c r="S103" s="925">
        <v>27850</v>
      </c>
      <c r="T103" s="925">
        <v>25520</v>
      </c>
      <c r="U103" s="925">
        <v>8595</v>
      </c>
      <c r="V103" s="926">
        <v>356495</v>
      </c>
    </row>
    <row r="104" spans="1:22" ht="36.75" customHeight="1" x14ac:dyDescent="0.2">
      <c r="A104" s="1103">
        <v>11</v>
      </c>
      <c r="B104" s="1103">
        <v>0</v>
      </c>
      <c r="C104" s="1103">
        <v>0</v>
      </c>
      <c r="D104" s="1103">
        <v>6</v>
      </c>
      <c r="E104" s="1103">
        <v>0</v>
      </c>
      <c r="F104" s="1103">
        <v>0</v>
      </c>
      <c r="G104" s="1105" t="s">
        <v>2871</v>
      </c>
      <c r="H104" s="1105" t="s">
        <v>547</v>
      </c>
      <c r="I104" s="917" t="s">
        <v>47</v>
      </c>
      <c r="J104" s="928">
        <v>50</v>
      </c>
      <c r="K104" s="928">
        <v>150</v>
      </c>
      <c r="L104" s="928">
        <v>180</v>
      </c>
      <c r="M104" s="928">
        <v>220</v>
      </c>
      <c r="N104" s="928">
        <v>250</v>
      </c>
      <c r="O104" s="928">
        <v>250</v>
      </c>
      <c r="P104" s="928">
        <v>250</v>
      </c>
      <c r="Q104" s="928">
        <v>250</v>
      </c>
      <c r="R104" s="928">
        <v>250</v>
      </c>
      <c r="S104" s="928">
        <v>150</v>
      </c>
      <c r="T104" s="928">
        <v>100</v>
      </c>
      <c r="U104" s="928">
        <v>100</v>
      </c>
      <c r="V104" s="928">
        <v>2200</v>
      </c>
    </row>
    <row r="105" spans="1:22" ht="57.75" customHeight="1" x14ac:dyDescent="0.2">
      <c r="A105" s="1104"/>
      <c r="B105" s="1104"/>
      <c r="C105" s="1104"/>
      <c r="D105" s="1104"/>
      <c r="E105" s="1104"/>
      <c r="F105" s="1104"/>
      <c r="G105" s="1106"/>
      <c r="H105" s="1106"/>
      <c r="I105" s="914" t="s">
        <v>48</v>
      </c>
      <c r="J105" s="925">
        <v>4500</v>
      </c>
      <c r="K105" s="925">
        <v>24400</v>
      </c>
      <c r="L105" s="925">
        <v>24050</v>
      </c>
      <c r="M105" s="925">
        <v>35200</v>
      </c>
      <c r="N105" s="925">
        <v>35230</v>
      </c>
      <c r="O105" s="925">
        <v>36230</v>
      </c>
      <c r="P105" s="925">
        <v>36150</v>
      </c>
      <c r="Q105" s="925">
        <v>35100</v>
      </c>
      <c r="R105" s="925">
        <v>35195</v>
      </c>
      <c r="S105" s="925">
        <v>28450</v>
      </c>
      <c r="T105" s="925">
        <v>25000</v>
      </c>
      <c r="U105" s="925">
        <v>8595</v>
      </c>
      <c r="V105" s="926">
        <v>328100</v>
      </c>
    </row>
    <row r="106" spans="1:22" x14ac:dyDescent="0.2">
      <c r="A106" s="1103">
        <v>11</v>
      </c>
      <c r="B106" s="1103">
        <v>0</v>
      </c>
      <c r="C106" s="1103">
        <v>0</v>
      </c>
      <c r="D106" s="1103">
        <v>6</v>
      </c>
      <c r="E106" s="1103">
        <v>0</v>
      </c>
      <c r="F106" s="1103">
        <v>0</v>
      </c>
      <c r="G106" s="1105" t="s">
        <v>2872</v>
      </c>
      <c r="H106" s="1105" t="s">
        <v>547</v>
      </c>
      <c r="I106" s="917" t="s">
        <v>47</v>
      </c>
      <c r="J106" s="928">
        <v>55</v>
      </c>
      <c r="K106" s="928">
        <v>215</v>
      </c>
      <c r="L106" s="928">
        <v>350</v>
      </c>
      <c r="M106" s="928">
        <v>320</v>
      </c>
      <c r="N106" s="928">
        <v>320</v>
      </c>
      <c r="O106" s="928">
        <v>320</v>
      </c>
      <c r="P106" s="928">
        <v>320</v>
      </c>
      <c r="Q106" s="928">
        <v>320</v>
      </c>
      <c r="R106" s="928">
        <v>320</v>
      </c>
      <c r="S106" s="928">
        <v>310</v>
      </c>
      <c r="T106" s="928">
        <v>250</v>
      </c>
      <c r="U106" s="928">
        <v>100</v>
      </c>
      <c r="V106" s="928">
        <v>3200</v>
      </c>
    </row>
    <row r="107" spans="1:22" ht="65.25" customHeight="1" x14ac:dyDescent="0.2">
      <c r="A107" s="1104"/>
      <c r="B107" s="1104"/>
      <c r="C107" s="1104"/>
      <c r="D107" s="1104"/>
      <c r="E107" s="1104"/>
      <c r="F107" s="1104"/>
      <c r="G107" s="1106"/>
      <c r="H107" s="1106"/>
      <c r="I107" s="914" t="s">
        <v>48</v>
      </c>
      <c r="J107" s="925">
        <v>5500</v>
      </c>
      <c r="K107" s="925">
        <v>10250</v>
      </c>
      <c r="L107" s="925">
        <v>12000</v>
      </c>
      <c r="M107" s="925">
        <v>12500</v>
      </c>
      <c r="N107" s="925">
        <v>12500</v>
      </c>
      <c r="O107" s="925">
        <v>12500</v>
      </c>
      <c r="P107" s="925">
        <v>12500</v>
      </c>
      <c r="Q107" s="925">
        <v>12500</v>
      </c>
      <c r="R107" s="925">
        <v>12500</v>
      </c>
      <c r="S107" s="925">
        <v>12500</v>
      </c>
      <c r="T107" s="925">
        <v>10250</v>
      </c>
      <c r="U107" s="925">
        <v>9500</v>
      </c>
      <c r="V107" s="926">
        <v>135000</v>
      </c>
    </row>
    <row r="108" spans="1:22" x14ac:dyDescent="0.2">
      <c r="A108" s="1103">
        <v>11</v>
      </c>
      <c r="B108" s="1103">
        <v>0</v>
      </c>
      <c r="C108" s="1103">
        <v>0</v>
      </c>
      <c r="D108" s="1103">
        <v>6</v>
      </c>
      <c r="E108" s="1103">
        <v>0</v>
      </c>
      <c r="F108" s="1103">
        <v>0</v>
      </c>
      <c r="G108" s="1105" t="s">
        <v>2942</v>
      </c>
      <c r="H108" s="1105" t="s">
        <v>547</v>
      </c>
      <c r="I108" s="917" t="s">
        <v>47</v>
      </c>
      <c r="J108" s="928">
        <v>60</v>
      </c>
      <c r="K108" s="928">
        <v>200</v>
      </c>
      <c r="L108" s="928">
        <v>350</v>
      </c>
      <c r="M108" s="928">
        <v>450</v>
      </c>
      <c r="N108" s="928">
        <v>450</v>
      </c>
      <c r="O108" s="928">
        <v>450</v>
      </c>
      <c r="P108" s="928">
        <v>450</v>
      </c>
      <c r="Q108" s="928">
        <v>450</v>
      </c>
      <c r="R108" s="928">
        <v>450</v>
      </c>
      <c r="S108" s="928">
        <v>350</v>
      </c>
      <c r="T108" s="928">
        <v>240</v>
      </c>
      <c r="U108" s="928">
        <v>100</v>
      </c>
      <c r="V108" s="928">
        <v>4000</v>
      </c>
    </row>
    <row r="109" spans="1:22" ht="55.5" customHeight="1" x14ac:dyDescent="0.2">
      <c r="A109" s="1104"/>
      <c r="B109" s="1104"/>
      <c r="C109" s="1104"/>
      <c r="D109" s="1104"/>
      <c r="E109" s="1104"/>
      <c r="F109" s="1104"/>
      <c r="G109" s="1106"/>
      <c r="H109" s="1106"/>
      <c r="I109" s="914" t="s">
        <v>48</v>
      </c>
      <c r="J109" s="925">
        <v>5000</v>
      </c>
      <c r="K109" s="925">
        <v>14800</v>
      </c>
      <c r="L109" s="925">
        <v>22885</v>
      </c>
      <c r="M109" s="925">
        <v>42200</v>
      </c>
      <c r="N109" s="925">
        <v>18615</v>
      </c>
      <c r="O109" s="925">
        <v>17885</v>
      </c>
      <c r="P109" s="925">
        <v>17500</v>
      </c>
      <c r="Q109" s="925">
        <v>17500</v>
      </c>
      <c r="R109" s="925">
        <v>14500</v>
      </c>
      <c r="S109" s="925">
        <v>14500</v>
      </c>
      <c r="T109" s="925">
        <v>14500</v>
      </c>
      <c r="U109" s="925">
        <v>5000</v>
      </c>
      <c r="V109" s="926">
        <v>204885</v>
      </c>
    </row>
    <row r="110" spans="1:22" x14ac:dyDescent="0.2">
      <c r="A110" s="1103">
        <v>11</v>
      </c>
      <c r="B110" s="1103">
        <v>0</v>
      </c>
      <c r="C110" s="1103">
        <v>0</v>
      </c>
      <c r="D110" s="1103">
        <v>6</v>
      </c>
      <c r="E110" s="1103">
        <v>0</v>
      </c>
      <c r="F110" s="1103">
        <v>0</v>
      </c>
      <c r="G110" s="1105" t="s">
        <v>2874</v>
      </c>
      <c r="H110" s="1105" t="s">
        <v>549</v>
      </c>
      <c r="I110" s="912" t="s">
        <v>47</v>
      </c>
      <c r="J110" s="923">
        <v>0</v>
      </c>
      <c r="K110" s="923">
        <v>0</v>
      </c>
      <c r="L110" s="923">
        <v>1</v>
      </c>
      <c r="M110" s="923">
        <v>1</v>
      </c>
      <c r="N110" s="923">
        <v>1</v>
      </c>
      <c r="O110" s="923">
        <v>2</v>
      </c>
      <c r="P110" s="923">
        <v>1</v>
      </c>
      <c r="Q110" s="923">
        <v>1</v>
      </c>
      <c r="R110" s="923">
        <v>1</v>
      </c>
      <c r="S110" s="923">
        <v>1</v>
      </c>
      <c r="T110" s="923">
        <v>1</v>
      </c>
      <c r="U110" s="923">
        <v>0</v>
      </c>
      <c r="V110" s="929">
        <v>10</v>
      </c>
    </row>
    <row r="111" spans="1:22" ht="25.5" x14ac:dyDescent="0.2">
      <c r="A111" s="1104"/>
      <c r="B111" s="1104"/>
      <c r="C111" s="1104"/>
      <c r="D111" s="1104"/>
      <c r="E111" s="1104"/>
      <c r="F111" s="1104"/>
      <c r="G111" s="1106"/>
      <c r="H111" s="1106"/>
      <c r="I111" s="914" t="s">
        <v>48</v>
      </c>
      <c r="J111" s="925">
        <v>0</v>
      </c>
      <c r="K111" s="925">
        <v>2500</v>
      </c>
      <c r="L111" s="925">
        <v>7200</v>
      </c>
      <c r="M111" s="925">
        <v>15200</v>
      </c>
      <c r="N111" s="925">
        <v>15200</v>
      </c>
      <c r="O111" s="925">
        <v>15200</v>
      </c>
      <c r="P111" s="925">
        <v>15200</v>
      </c>
      <c r="Q111" s="925">
        <v>15200</v>
      </c>
      <c r="R111" s="925">
        <v>15200</v>
      </c>
      <c r="S111" s="925">
        <v>15200</v>
      </c>
      <c r="T111" s="925">
        <v>6700</v>
      </c>
      <c r="U111" s="925">
        <v>0</v>
      </c>
      <c r="V111" s="926">
        <v>122800</v>
      </c>
    </row>
    <row r="112" spans="1:22" x14ac:dyDescent="0.2">
      <c r="A112" s="1103">
        <v>11</v>
      </c>
      <c r="B112" s="1103">
        <v>0</v>
      </c>
      <c r="C112" s="1103">
        <v>0</v>
      </c>
      <c r="D112" s="1103">
        <v>6</v>
      </c>
      <c r="E112" s="1103">
        <v>0</v>
      </c>
      <c r="F112" s="1103">
        <v>0</v>
      </c>
      <c r="G112" s="1105" t="s">
        <v>2875</v>
      </c>
      <c r="H112" s="1105" t="s">
        <v>549</v>
      </c>
      <c r="I112" s="912" t="s">
        <v>47</v>
      </c>
      <c r="J112" s="923">
        <v>0</v>
      </c>
      <c r="K112" s="923">
        <v>0</v>
      </c>
      <c r="L112" s="923">
        <v>1</v>
      </c>
      <c r="M112" s="923">
        <v>1</v>
      </c>
      <c r="N112" s="923">
        <v>1</v>
      </c>
      <c r="O112" s="923">
        <v>2</v>
      </c>
      <c r="P112" s="923">
        <v>1</v>
      </c>
      <c r="Q112" s="923">
        <v>1</v>
      </c>
      <c r="R112" s="923">
        <v>1</v>
      </c>
      <c r="S112" s="923">
        <v>1</v>
      </c>
      <c r="T112" s="923">
        <v>1</v>
      </c>
      <c r="U112" s="923">
        <v>0</v>
      </c>
      <c r="V112" s="929">
        <v>10</v>
      </c>
    </row>
    <row r="113" spans="1:22" ht="48" customHeight="1" x14ac:dyDescent="0.2">
      <c r="A113" s="1104"/>
      <c r="B113" s="1104"/>
      <c r="C113" s="1104"/>
      <c r="D113" s="1104"/>
      <c r="E113" s="1104"/>
      <c r="F113" s="1104"/>
      <c r="G113" s="1106"/>
      <c r="H113" s="1106"/>
      <c r="I113" s="914" t="s">
        <v>48</v>
      </c>
      <c r="J113" s="925">
        <v>0</v>
      </c>
      <c r="K113" s="925">
        <v>4500</v>
      </c>
      <c r="L113" s="925">
        <v>8250</v>
      </c>
      <c r="M113" s="925">
        <v>8250</v>
      </c>
      <c r="N113" s="925">
        <v>8250</v>
      </c>
      <c r="O113" s="925">
        <v>15100</v>
      </c>
      <c r="P113" s="925">
        <v>8250</v>
      </c>
      <c r="Q113" s="925">
        <v>8250</v>
      </c>
      <c r="R113" s="925">
        <v>8250</v>
      </c>
      <c r="S113" s="925">
        <v>8250</v>
      </c>
      <c r="T113" s="925">
        <v>8250</v>
      </c>
      <c r="U113" s="925">
        <v>0</v>
      </c>
      <c r="V113" s="926">
        <v>85600</v>
      </c>
    </row>
    <row r="114" spans="1:22" x14ac:dyDescent="0.2">
      <c r="A114" s="1103">
        <v>11</v>
      </c>
      <c r="B114" s="1103">
        <v>0</v>
      </c>
      <c r="C114" s="1103">
        <v>0</v>
      </c>
      <c r="D114" s="1103">
        <v>7</v>
      </c>
      <c r="E114" s="1103">
        <v>0</v>
      </c>
      <c r="F114" s="1103">
        <v>0</v>
      </c>
      <c r="G114" s="1107" t="s">
        <v>145</v>
      </c>
      <c r="H114" s="1107" t="s">
        <v>547</v>
      </c>
      <c r="I114" s="912" t="s">
        <v>47</v>
      </c>
      <c r="J114" s="928">
        <v>200</v>
      </c>
      <c r="K114" s="928">
        <v>450</v>
      </c>
      <c r="L114" s="928">
        <v>850</v>
      </c>
      <c r="M114" s="928">
        <v>900</v>
      </c>
      <c r="N114" s="928">
        <v>900</v>
      </c>
      <c r="O114" s="928">
        <v>950</v>
      </c>
      <c r="P114" s="928">
        <v>950</v>
      </c>
      <c r="Q114" s="928">
        <v>850</v>
      </c>
      <c r="R114" s="928">
        <v>900</v>
      </c>
      <c r="S114" s="928">
        <v>900</v>
      </c>
      <c r="T114" s="928">
        <v>750</v>
      </c>
      <c r="U114" s="928">
        <v>400</v>
      </c>
      <c r="V114" s="928">
        <v>9000</v>
      </c>
    </row>
    <row r="115" spans="1:22" ht="25.5" x14ac:dyDescent="0.2">
      <c r="A115" s="1104"/>
      <c r="B115" s="1104"/>
      <c r="C115" s="1104"/>
      <c r="D115" s="1104"/>
      <c r="E115" s="1104"/>
      <c r="F115" s="1104"/>
      <c r="G115" s="1108"/>
      <c r="H115" s="1108"/>
      <c r="I115" s="914" t="s">
        <v>48</v>
      </c>
      <c r="J115" s="925">
        <v>46500</v>
      </c>
      <c r="K115" s="925">
        <v>55000</v>
      </c>
      <c r="L115" s="925">
        <v>55000</v>
      </c>
      <c r="M115" s="925">
        <v>50000</v>
      </c>
      <c r="N115" s="925">
        <v>50000</v>
      </c>
      <c r="O115" s="925">
        <v>80000</v>
      </c>
      <c r="P115" s="925">
        <v>80000</v>
      </c>
      <c r="Q115" s="925">
        <v>40000</v>
      </c>
      <c r="R115" s="925">
        <v>34120</v>
      </c>
      <c r="S115" s="925">
        <v>55000</v>
      </c>
      <c r="T115" s="925">
        <v>25000</v>
      </c>
      <c r="U115" s="925">
        <v>10000</v>
      </c>
      <c r="V115" s="926">
        <v>683320</v>
      </c>
    </row>
    <row r="116" spans="1:22" x14ac:dyDescent="0.2">
      <c r="A116" s="1103">
        <v>11</v>
      </c>
      <c r="B116" s="1103">
        <v>0</v>
      </c>
      <c r="C116" s="1103">
        <v>0</v>
      </c>
      <c r="D116" s="1103">
        <v>7</v>
      </c>
      <c r="E116" s="1103">
        <v>0</v>
      </c>
      <c r="F116" s="1103">
        <v>0</v>
      </c>
      <c r="G116" s="1105" t="s">
        <v>145</v>
      </c>
      <c r="H116" s="1105" t="s">
        <v>547</v>
      </c>
      <c r="I116" s="912" t="s">
        <v>47</v>
      </c>
      <c r="J116" s="928">
        <v>200</v>
      </c>
      <c r="K116" s="928">
        <v>450</v>
      </c>
      <c r="L116" s="928">
        <v>850</v>
      </c>
      <c r="M116" s="928">
        <v>900</v>
      </c>
      <c r="N116" s="928">
        <v>900</v>
      </c>
      <c r="O116" s="928">
        <v>950</v>
      </c>
      <c r="P116" s="928">
        <v>950</v>
      </c>
      <c r="Q116" s="928">
        <v>850</v>
      </c>
      <c r="R116" s="928">
        <v>900</v>
      </c>
      <c r="S116" s="928">
        <v>900</v>
      </c>
      <c r="T116" s="928">
        <v>750</v>
      </c>
      <c r="U116" s="928">
        <v>400</v>
      </c>
      <c r="V116" s="928">
        <v>9000</v>
      </c>
    </row>
    <row r="117" spans="1:22" ht="25.5" x14ac:dyDescent="0.2">
      <c r="A117" s="1104"/>
      <c r="B117" s="1104"/>
      <c r="C117" s="1104"/>
      <c r="D117" s="1104"/>
      <c r="E117" s="1104"/>
      <c r="F117" s="1104"/>
      <c r="G117" s="1106"/>
      <c r="H117" s="1106"/>
      <c r="I117" s="914" t="s">
        <v>48</v>
      </c>
      <c r="J117" s="925">
        <v>46500</v>
      </c>
      <c r="K117" s="925">
        <v>55000</v>
      </c>
      <c r="L117" s="925">
        <v>55000</v>
      </c>
      <c r="M117" s="925">
        <v>50000</v>
      </c>
      <c r="N117" s="925">
        <v>50000</v>
      </c>
      <c r="O117" s="925">
        <v>80000</v>
      </c>
      <c r="P117" s="925">
        <v>80000</v>
      </c>
      <c r="Q117" s="925">
        <v>40000</v>
      </c>
      <c r="R117" s="925">
        <v>34120</v>
      </c>
      <c r="S117" s="925">
        <v>55000</v>
      </c>
      <c r="T117" s="925">
        <v>25000</v>
      </c>
      <c r="U117" s="925">
        <v>10000</v>
      </c>
      <c r="V117" s="926">
        <v>580620</v>
      </c>
    </row>
    <row r="118" spans="1:22" x14ac:dyDescent="0.2">
      <c r="A118" s="1103">
        <v>11</v>
      </c>
      <c r="B118" s="1103">
        <v>0</v>
      </c>
      <c r="C118" s="1103">
        <v>0</v>
      </c>
      <c r="D118" s="1103">
        <v>7</v>
      </c>
      <c r="E118" s="1103">
        <v>0</v>
      </c>
      <c r="F118" s="1103">
        <v>0</v>
      </c>
      <c r="G118" s="1105" t="s">
        <v>2877</v>
      </c>
      <c r="H118" s="1105" t="s">
        <v>2916</v>
      </c>
      <c r="I118" s="912" t="s">
        <v>47</v>
      </c>
      <c r="J118" s="923"/>
      <c r="K118" s="923">
        <v>1</v>
      </c>
      <c r="L118" s="923">
        <v>1</v>
      </c>
      <c r="M118" s="923"/>
      <c r="N118" s="923">
        <v>1</v>
      </c>
      <c r="O118" s="923"/>
      <c r="P118" s="923"/>
      <c r="Q118" s="923"/>
      <c r="R118" s="923">
        <v>1</v>
      </c>
      <c r="S118" s="923">
        <v>1</v>
      </c>
      <c r="T118" s="923"/>
      <c r="U118" s="923"/>
      <c r="V118" s="929">
        <v>5</v>
      </c>
    </row>
    <row r="119" spans="1:22" ht="25.5" x14ac:dyDescent="0.2">
      <c r="A119" s="1104"/>
      <c r="B119" s="1104"/>
      <c r="C119" s="1104"/>
      <c r="D119" s="1104"/>
      <c r="E119" s="1104"/>
      <c r="F119" s="1104"/>
      <c r="G119" s="1106"/>
      <c r="H119" s="1106"/>
      <c r="I119" s="914" t="s">
        <v>48</v>
      </c>
      <c r="J119" s="925"/>
      <c r="K119" s="925">
        <v>15000</v>
      </c>
      <c r="L119" s="925">
        <v>15000</v>
      </c>
      <c r="M119" s="925"/>
      <c r="N119" s="925">
        <v>15000</v>
      </c>
      <c r="O119" s="925"/>
      <c r="P119" s="925"/>
      <c r="Q119" s="925"/>
      <c r="R119" s="925">
        <v>22000</v>
      </c>
      <c r="S119" s="925">
        <v>35700</v>
      </c>
      <c r="T119" s="925"/>
      <c r="U119" s="925"/>
      <c r="V119" s="926">
        <v>102700</v>
      </c>
    </row>
    <row r="120" spans="1:22" x14ac:dyDescent="0.2">
      <c r="A120" s="1103">
        <v>14</v>
      </c>
      <c r="B120" s="1103">
        <v>0</v>
      </c>
      <c r="C120" s="1103">
        <v>0</v>
      </c>
      <c r="D120" s="1103">
        <v>1</v>
      </c>
      <c r="E120" s="1103">
        <v>0</v>
      </c>
      <c r="F120" s="1103">
        <v>0</v>
      </c>
      <c r="G120" s="1107" t="s">
        <v>1612</v>
      </c>
      <c r="H120" s="1107" t="s">
        <v>549</v>
      </c>
      <c r="I120" s="912" t="s">
        <v>47</v>
      </c>
      <c r="J120" s="923"/>
      <c r="K120" s="923"/>
      <c r="L120" s="923"/>
      <c r="M120" s="923"/>
      <c r="N120" s="923"/>
      <c r="O120" s="923"/>
      <c r="P120" s="923"/>
      <c r="Q120" s="923"/>
      <c r="R120" s="923"/>
      <c r="S120" s="923"/>
      <c r="T120" s="923"/>
      <c r="U120" s="923">
        <v>1</v>
      </c>
      <c r="V120" s="923">
        <v>1</v>
      </c>
    </row>
    <row r="121" spans="1:22" ht="25.5" x14ac:dyDescent="0.2">
      <c r="A121" s="1104"/>
      <c r="B121" s="1104"/>
      <c r="C121" s="1104"/>
      <c r="D121" s="1104"/>
      <c r="E121" s="1104"/>
      <c r="F121" s="1104"/>
      <c r="G121" s="1108"/>
      <c r="H121" s="1108"/>
      <c r="I121" s="914" t="s">
        <v>48</v>
      </c>
      <c r="J121" s="925">
        <v>75125</v>
      </c>
      <c r="K121" s="925">
        <v>70120</v>
      </c>
      <c r="L121" s="925">
        <v>80130</v>
      </c>
      <c r="M121" s="925">
        <v>77292</v>
      </c>
      <c r="N121" s="925">
        <v>310000</v>
      </c>
      <c r="O121" s="925">
        <v>280000</v>
      </c>
      <c r="P121" s="925">
        <v>421226</v>
      </c>
      <c r="Q121" s="925">
        <v>725042</v>
      </c>
      <c r="R121" s="925">
        <v>55250</v>
      </c>
      <c r="S121" s="925">
        <v>60200</v>
      </c>
      <c r="T121" s="925">
        <v>53200</v>
      </c>
      <c r="U121" s="925">
        <v>55266</v>
      </c>
      <c r="V121" s="926">
        <v>2262851</v>
      </c>
    </row>
    <row r="122" spans="1:22" x14ac:dyDescent="0.2">
      <c r="A122" s="1103">
        <v>14</v>
      </c>
      <c r="B122" s="1103">
        <v>0</v>
      </c>
      <c r="C122" s="1103">
        <v>0</v>
      </c>
      <c r="D122" s="1103">
        <v>2</v>
      </c>
      <c r="E122" s="1103">
        <v>0</v>
      </c>
      <c r="F122" s="1103">
        <v>0</v>
      </c>
      <c r="G122" s="1107" t="s">
        <v>2936</v>
      </c>
      <c r="H122" s="1107" t="s">
        <v>547</v>
      </c>
      <c r="I122" s="912" t="s">
        <v>47</v>
      </c>
      <c r="J122" s="928">
        <v>8500</v>
      </c>
      <c r="K122" s="928">
        <v>8118</v>
      </c>
      <c r="L122" s="928">
        <v>8803</v>
      </c>
      <c r="M122" s="928">
        <v>9770</v>
      </c>
      <c r="N122" s="928">
        <v>7015</v>
      </c>
      <c r="O122" s="928">
        <v>5455</v>
      </c>
      <c r="P122" s="928">
        <v>8555</v>
      </c>
      <c r="Q122" s="928">
        <v>6460</v>
      </c>
      <c r="R122" s="928">
        <v>6930</v>
      </c>
      <c r="S122" s="928">
        <v>6190</v>
      </c>
      <c r="T122" s="928">
        <v>7220</v>
      </c>
      <c r="U122" s="928">
        <v>7365</v>
      </c>
      <c r="V122" s="928">
        <v>90381</v>
      </c>
    </row>
    <row r="123" spans="1:22" ht="25.5" x14ac:dyDescent="0.2">
      <c r="A123" s="1104"/>
      <c r="B123" s="1104"/>
      <c r="C123" s="1104"/>
      <c r="D123" s="1104"/>
      <c r="E123" s="1104"/>
      <c r="F123" s="1104"/>
      <c r="G123" s="1108"/>
      <c r="H123" s="1108"/>
      <c r="I123" s="914" t="s">
        <v>48</v>
      </c>
      <c r="J123" s="925">
        <v>230800</v>
      </c>
      <c r="K123" s="925">
        <v>332300</v>
      </c>
      <c r="L123" s="925">
        <v>878648</v>
      </c>
      <c r="M123" s="925">
        <v>1160087</v>
      </c>
      <c r="N123" s="925">
        <v>1051650</v>
      </c>
      <c r="O123" s="925">
        <v>2440410</v>
      </c>
      <c r="P123" s="925">
        <v>1088535</v>
      </c>
      <c r="Q123" s="925">
        <v>1234453.44</v>
      </c>
      <c r="R123" s="925">
        <v>14363498.83</v>
      </c>
      <c r="S123" s="925">
        <v>2730600</v>
      </c>
      <c r="T123" s="925">
        <v>1888569.19</v>
      </c>
      <c r="U123" s="925">
        <v>15833072</v>
      </c>
      <c r="V123" s="926">
        <v>43232623.460000001</v>
      </c>
    </row>
    <row r="124" spans="1:22" ht="36" customHeight="1" x14ac:dyDescent="0.2">
      <c r="A124" s="1103">
        <v>14</v>
      </c>
      <c r="B124" s="1103">
        <v>0</v>
      </c>
      <c r="C124" s="1103">
        <v>0</v>
      </c>
      <c r="D124" s="1103">
        <v>2</v>
      </c>
      <c r="E124" s="1103">
        <v>0</v>
      </c>
      <c r="F124" s="1103">
        <v>0</v>
      </c>
      <c r="G124" s="1105" t="s">
        <v>2938</v>
      </c>
      <c r="H124" s="1105" t="s">
        <v>547</v>
      </c>
      <c r="I124" s="912" t="s">
        <v>47</v>
      </c>
      <c r="J124" s="928">
        <v>6000</v>
      </c>
      <c r="K124" s="928">
        <v>5824</v>
      </c>
      <c r="L124" s="928">
        <v>7418</v>
      </c>
      <c r="M124" s="928">
        <v>8125</v>
      </c>
      <c r="N124" s="928">
        <v>5525</v>
      </c>
      <c r="O124" s="928">
        <v>4085</v>
      </c>
      <c r="P124" s="928">
        <v>6840</v>
      </c>
      <c r="Q124" s="928">
        <v>4980</v>
      </c>
      <c r="R124" s="928">
        <v>5500</v>
      </c>
      <c r="S124" s="928">
        <v>4810</v>
      </c>
      <c r="T124" s="928">
        <v>5750</v>
      </c>
      <c r="U124" s="928">
        <v>5715</v>
      </c>
      <c r="V124" s="928">
        <v>70572</v>
      </c>
    </row>
    <row r="125" spans="1:22" ht="25.5" x14ac:dyDescent="0.2">
      <c r="A125" s="1104"/>
      <c r="B125" s="1104"/>
      <c r="C125" s="1104"/>
      <c r="D125" s="1104"/>
      <c r="E125" s="1104"/>
      <c r="F125" s="1104"/>
      <c r="G125" s="1106"/>
      <c r="H125" s="1106"/>
      <c r="I125" s="914" t="s">
        <v>48</v>
      </c>
      <c r="J125" s="925">
        <v>45300</v>
      </c>
      <c r="K125" s="925">
        <v>75500</v>
      </c>
      <c r="L125" s="925">
        <v>48123</v>
      </c>
      <c r="M125" s="925">
        <v>52544</v>
      </c>
      <c r="N125" s="925">
        <v>201300</v>
      </c>
      <c r="O125" s="925">
        <v>225100</v>
      </c>
      <c r="P125" s="925">
        <v>198120</v>
      </c>
      <c r="Q125" s="925">
        <v>118717.29</v>
      </c>
      <c r="R125" s="925">
        <v>4815420</v>
      </c>
      <c r="S125" s="925">
        <v>1815100</v>
      </c>
      <c r="T125" s="925">
        <v>919200</v>
      </c>
      <c r="U125" s="925">
        <v>8627772</v>
      </c>
      <c r="V125" s="926">
        <v>17142196.289999999</v>
      </c>
    </row>
    <row r="126" spans="1:22" ht="36" customHeight="1" x14ac:dyDescent="0.2">
      <c r="A126" s="1103">
        <v>14</v>
      </c>
      <c r="B126" s="1103">
        <v>0</v>
      </c>
      <c r="C126" s="1103">
        <v>0</v>
      </c>
      <c r="D126" s="1103">
        <v>2</v>
      </c>
      <c r="E126" s="1103">
        <v>0</v>
      </c>
      <c r="F126" s="1103">
        <v>0</v>
      </c>
      <c r="G126" s="1105" t="s">
        <v>2939</v>
      </c>
      <c r="H126" s="1105" t="s">
        <v>547</v>
      </c>
      <c r="I126" s="912" t="s">
        <v>47</v>
      </c>
      <c r="J126" s="928">
        <v>2500</v>
      </c>
      <c r="K126" s="928">
        <v>2294</v>
      </c>
      <c r="L126" s="928">
        <v>1385</v>
      </c>
      <c r="M126" s="928">
        <v>1645</v>
      </c>
      <c r="N126" s="928">
        <v>1490</v>
      </c>
      <c r="O126" s="928">
        <v>1370</v>
      </c>
      <c r="P126" s="928">
        <v>1715</v>
      </c>
      <c r="Q126" s="928">
        <v>1480</v>
      </c>
      <c r="R126" s="928">
        <v>1430</v>
      </c>
      <c r="S126" s="928">
        <v>1380</v>
      </c>
      <c r="T126" s="928">
        <v>1470</v>
      </c>
      <c r="U126" s="928">
        <v>1650</v>
      </c>
      <c r="V126" s="928">
        <v>19809</v>
      </c>
    </row>
    <row r="127" spans="1:22" ht="25.5" x14ac:dyDescent="0.2">
      <c r="A127" s="1104"/>
      <c r="B127" s="1104"/>
      <c r="C127" s="1104"/>
      <c r="D127" s="1104"/>
      <c r="E127" s="1104"/>
      <c r="F127" s="1104"/>
      <c r="G127" s="1106"/>
      <c r="H127" s="1106"/>
      <c r="I127" s="914" t="s">
        <v>48</v>
      </c>
      <c r="J127" s="925">
        <v>185500</v>
      </c>
      <c r="K127" s="925">
        <v>256800</v>
      </c>
      <c r="L127" s="925">
        <v>830525</v>
      </c>
      <c r="M127" s="925">
        <v>1107543</v>
      </c>
      <c r="N127" s="925">
        <v>850350</v>
      </c>
      <c r="O127" s="925">
        <v>2215310</v>
      </c>
      <c r="P127" s="925">
        <v>890415</v>
      </c>
      <c r="Q127" s="925">
        <v>1115736.1499999999</v>
      </c>
      <c r="R127" s="925">
        <v>9548078.8300000001</v>
      </c>
      <c r="S127" s="925">
        <v>915500</v>
      </c>
      <c r="T127" s="925">
        <v>969369.19</v>
      </c>
      <c r="U127" s="925">
        <v>7205300</v>
      </c>
      <c r="V127" s="926">
        <v>26090427.170000002</v>
      </c>
    </row>
    <row r="128" spans="1:22" ht="31.5" customHeight="1" x14ac:dyDescent="0.2">
      <c r="A128" s="1103">
        <v>16</v>
      </c>
      <c r="B128" s="1103">
        <v>0</v>
      </c>
      <c r="C128" s="1103">
        <v>0</v>
      </c>
      <c r="D128" s="1103">
        <v>1</v>
      </c>
      <c r="E128" s="1103">
        <v>0</v>
      </c>
      <c r="F128" s="1103">
        <v>0</v>
      </c>
      <c r="G128" s="1107" t="s">
        <v>1612</v>
      </c>
      <c r="H128" s="1107" t="s">
        <v>549</v>
      </c>
      <c r="I128" s="912" t="s">
        <v>47</v>
      </c>
      <c r="J128" s="928">
        <v>1</v>
      </c>
      <c r="K128" s="928">
        <v>1</v>
      </c>
      <c r="L128" s="928">
        <v>1</v>
      </c>
      <c r="M128" s="928">
        <v>1</v>
      </c>
      <c r="N128" s="928">
        <v>1</v>
      </c>
      <c r="O128" s="928">
        <v>1</v>
      </c>
      <c r="P128" s="928">
        <v>1</v>
      </c>
      <c r="Q128" s="928">
        <v>1</v>
      </c>
      <c r="R128" s="928">
        <v>1</v>
      </c>
      <c r="S128" s="928">
        <v>1</v>
      </c>
      <c r="T128" s="928">
        <v>1</v>
      </c>
      <c r="U128" s="928">
        <v>1</v>
      </c>
      <c r="V128" s="928">
        <v>12</v>
      </c>
    </row>
    <row r="129" spans="1:22" ht="25.5" x14ac:dyDescent="0.2">
      <c r="A129" s="1104"/>
      <c r="B129" s="1104"/>
      <c r="C129" s="1104"/>
      <c r="D129" s="1104"/>
      <c r="E129" s="1104"/>
      <c r="F129" s="1104"/>
      <c r="G129" s="1108"/>
      <c r="H129" s="1108"/>
      <c r="I129" s="914" t="s">
        <v>48</v>
      </c>
      <c r="J129" s="925">
        <v>1891718</v>
      </c>
      <c r="K129" s="925">
        <v>1891718</v>
      </c>
      <c r="L129" s="925">
        <v>1891718</v>
      </c>
      <c r="M129" s="925">
        <v>1891718</v>
      </c>
      <c r="N129" s="925">
        <v>1891718</v>
      </c>
      <c r="O129" s="925">
        <v>1891718</v>
      </c>
      <c r="P129" s="925">
        <v>1891718</v>
      </c>
      <c r="Q129" s="925">
        <v>1891718</v>
      </c>
      <c r="R129" s="925">
        <v>1891718</v>
      </c>
      <c r="S129" s="925">
        <v>1891718</v>
      </c>
      <c r="T129" s="925">
        <v>1891718</v>
      </c>
      <c r="U129" s="925">
        <v>1891714</v>
      </c>
      <c r="V129" s="926">
        <v>22700712</v>
      </c>
    </row>
    <row r="130" spans="1:22" ht="36" customHeight="1" x14ac:dyDescent="0.2">
      <c r="A130" s="1103">
        <v>16</v>
      </c>
      <c r="B130" s="1103">
        <v>0</v>
      </c>
      <c r="C130" s="1103">
        <v>0</v>
      </c>
      <c r="D130" s="1103">
        <v>2</v>
      </c>
      <c r="E130" s="1103">
        <v>0</v>
      </c>
      <c r="F130" s="1103">
        <v>0</v>
      </c>
      <c r="G130" s="1105" t="s">
        <v>2892</v>
      </c>
      <c r="H130" s="1105" t="s">
        <v>2893</v>
      </c>
      <c r="I130" s="912" t="s">
        <v>47</v>
      </c>
      <c r="J130" s="928">
        <v>200000</v>
      </c>
      <c r="K130" s="928">
        <v>200000</v>
      </c>
      <c r="L130" s="928">
        <v>200000</v>
      </c>
      <c r="M130" s="928">
        <v>200000</v>
      </c>
      <c r="N130" s="928">
        <v>200000</v>
      </c>
      <c r="O130" s="928">
        <v>200000</v>
      </c>
      <c r="P130" s="928">
        <v>200000</v>
      </c>
      <c r="Q130" s="928">
        <v>200000</v>
      </c>
      <c r="R130" s="928">
        <v>200000</v>
      </c>
      <c r="S130" s="928">
        <v>200000</v>
      </c>
      <c r="T130" s="928">
        <v>200000</v>
      </c>
      <c r="U130" s="928">
        <v>200000</v>
      </c>
      <c r="V130" s="928">
        <v>2400000</v>
      </c>
    </row>
    <row r="131" spans="1:22" ht="25.5" x14ac:dyDescent="0.2">
      <c r="A131" s="1104"/>
      <c r="B131" s="1104"/>
      <c r="C131" s="1104"/>
      <c r="D131" s="1104"/>
      <c r="E131" s="1104"/>
      <c r="F131" s="1104"/>
      <c r="G131" s="1106"/>
      <c r="H131" s="1106"/>
      <c r="I131" s="914" t="s">
        <v>48</v>
      </c>
      <c r="J131" s="925">
        <v>100000000</v>
      </c>
      <c r="K131" s="925">
        <v>100000000</v>
      </c>
      <c r="L131" s="925">
        <v>100000000</v>
      </c>
      <c r="M131" s="925">
        <v>100000000</v>
      </c>
      <c r="N131" s="925">
        <v>100000000</v>
      </c>
      <c r="O131" s="925">
        <v>100000000</v>
      </c>
      <c r="P131" s="925">
        <v>100000000</v>
      </c>
      <c r="Q131" s="925">
        <v>100000000</v>
      </c>
      <c r="R131" s="925">
        <v>100000000</v>
      </c>
      <c r="S131" s="925">
        <v>100000000</v>
      </c>
      <c r="T131" s="925">
        <v>100000000</v>
      </c>
      <c r="U131" s="925">
        <v>100000000</v>
      </c>
      <c r="V131" s="926">
        <v>1200000000</v>
      </c>
    </row>
    <row r="132" spans="1:22" x14ac:dyDescent="0.2">
      <c r="A132" s="1103">
        <v>17</v>
      </c>
      <c r="B132" s="1103">
        <v>0</v>
      </c>
      <c r="C132" s="1103">
        <v>0</v>
      </c>
      <c r="D132" s="1103">
        <v>1</v>
      </c>
      <c r="E132" s="1103">
        <v>0</v>
      </c>
      <c r="F132" s="1103">
        <v>0</v>
      </c>
      <c r="G132" s="1107" t="s">
        <v>2902</v>
      </c>
      <c r="H132" s="1107" t="s">
        <v>547</v>
      </c>
      <c r="I132" s="912" t="s">
        <v>47</v>
      </c>
      <c r="J132" s="928">
        <v>0</v>
      </c>
      <c r="K132" s="928">
        <v>0</v>
      </c>
      <c r="L132" s="928">
        <v>200</v>
      </c>
      <c r="M132" s="928">
        <v>250</v>
      </c>
      <c r="N132" s="928">
        <v>350</v>
      </c>
      <c r="O132" s="928">
        <v>350</v>
      </c>
      <c r="P132" s="928">
        <v>500</v>
      </c>
      <c r="Q132" s="928">
        <v>500</v>
      </c>
      <c r="R132" s="928">
        <v>550</v>
      </c>
      <c r="S132" s="928">
        <v>500</v>
      </c>
      <c r="T132" s="928">
        <v>150</v>
      </c>
      <c r="U132" s="928">
        <v>150</v>
      </c>
      <c r="V132" s="928">
        <v>4950</v>
      </c>
    </row>
    <row r="133" spans="1:22" ht="42.75" customHeight="1" x14ac:dyDescent="0.2">
      <c r="A133" s="1104"/>
      <c r="B133" s="1104"/>
      <c r="C133" s="1104"/>
      <c r="D133" s="1104"/>
      <c r="E133" s="1104"/>
      <c r="F133" s="1104"/>
      <c r="G133" s="1108"/>
      <c r="H133" s="1108"/>
      <c r="I133" s="914" t="s">
        <v>48</v>
      </c>
      <c r="J133" s="925">
        <v>28803</v>
      </c>
      <c r="K133" s="925">
        <v>81684</v>
      </c>
      <c r="L133" s="925">
        <v>140504</v>
      </c>
      <c r="M133" s="925">
        <v>175630</v>
      </c>
      <c r="N133" s="925">
        <v>245882</v>
      </c>
      <c r="O133" s="925">
        <v>245882</v>
      </c>
      <c r="P133" s="925">
        <v>322457</v>
      </c>
      <c r="Q133" s="925">
        <v>269576</v>
      </c>
      <c r="R133" s="925">
        <v>386386</v>
      </c>
      <c r="S133" s="925">
        <v>351260</v>
      </c>
      <c r="T133" s="925">
        <v>105378</v>
      </c>
      <c r="U133" s="925">
        <v>105378</v>
      </c>
      <c r="V133" s="926">
        <v>10194820</v>
      </c>
    </row>
    <row r="134" spans="1:22" x14ac:dyDescent="0.2">
      <c r="A134" s="1103">
        <v>17</v>
      </c>
      <c r="B134" s="1103">
        <v>0</v>
      </c>
      <c r="C134" s="1103">
        <v>0</v>
      </c>
      <c r="D134" s="1103">
        <v>1</v>
      </c>
      <c r="E134" s="1103">
        <v>0</v>
      </c>
      <c r="F134" s="1103">
        <v>0</v>
      </c>
      <c r="G134" s="1105" t="s">
        <v>469</v>
      </c>
      <c r="H134" s="1105" t="s">
        <v>547</v>
      </c>
      <c r="I134" s="912" t="s">
        <v>47</v>
      </c>
      <c r="J134" s="928">
        <v>0</v>
      </c>
      <c r="K134" s="928">
        <v>0</v>
      </c>
      <c r="L134" s="928">
        <v>150</v>
      </c>
      <c r="M134" s="928">
        <v>200</v>
      </c>
      <c r="N134" s="928">
        <v>300</v>
      </c>
      <c r="O134" s="928">
        <v>300</v>
      </c>
      <c r="P134" s="928">
        <v>450</v>
      </c>
      <c r="Q134" s="928">
        <v>450</v>
      </c>
      <c r="R134" s="928">
        <v>500</v>
      </c>
      <c r="S134" s="928">
        <v>450</v>
      </c>
      <c r="T134" s="928">
        <v>100</v>
      </c>
      <c r="U134" s="928">
        <v>100</v>
      </c>
      <c r="V134" s="928">
        <v>3000</v>
      </c>
    </row>
    <row r="135" spans="1:22" ht="44.25" customHeight="1" x14ac:dyDescent="0.2">
      <c r="A135" s="1104"/>
      <c r="B135" s="1104"/>
      <c r="C135" s="1104"/>
      <c r="D135" s="1104"/>
      <c r="E135" s="1104"/>
      <c r="F135" s="1104"/>
      <c r="G135" s="1106"/>
      <c r="H135" s="1106"/>
      <c r="I135" s="914" t="s">
        <v>48</v>
      </c>
      <c r="J135" s="925">
        <v>25922</v>
      </c>
      <c r="K135" s="925">
        <v>73516</v>
      </c>
      <c r="L135" s="925">
        <v>105378</v>
      </c>
      <c r="M135" s="925">
        <v>140504</v>
      </c>
      <c r="N135" s="925">
        <v>210756</v>
      </c>
      <c r="O135" s="925">
        <v>210756</v>
      </c>
      <c r="P135" s="925">
        <v>290212</v>
      </c>
      <c r="Q135" s="925">
        <v>242618</v>
      </c>
      <c r="R135" s="925">
        <v>351260</v>
      </c>
      <c r="S135" s="925">
        <v>316134</v>
      </c>
      <c r="T135" s="925">
        <v>70252</v>
      </c>
      <c r="U135" s="925">
        <v>70252</v>
      </c>
      <c r="V135" s="926">
        <v>2107560</v>
      </c>
    </row>
    <row r="136" spans="1:22" x14ac:dyDescent="0.2">
      <c r="A136" s="1103">
        <v>17</v>
      </c>
      <c r="B136" s="1103">
        <v>0</v>
      </c>
      <c r="C136" s="1103">
        <v>0</v>
      </c>
      <c r="D136" s="1103">
        <v>1</v>
      </c>
      <c r="E136" s="1103">
        <v>0</v>
      </c>
      <c r="F136" s="1103">
        <v>0</v>
      </c>
      <c r="G136" s="1105" t="s">
        <v>537</v>
      </c>
      <c r="H136" s="1105" t="s">
        <v>547</v>
      </c>
      <c r="I136" s="912" t="s">
        <v>47</v>
      </c>
      <c r="J136" s="928">
        <v>0</v>
      </c>
      <c r="K136" s="928">
        <v>0</v>
      </c>
      <c r="L136" s="928">
        <v>50</v>
      </c>
      <c r="M136" s="928">
        <v>50</v>
      </c>
      <c r="N136" s="928">
        <v>50</v>
      </c>
      <c r="O136" s="928">
        <v>50</v>
      </c>
      <c r="P136" s="928">
        <v>50</v>
      </c>
      <c r="Q136" s="928">
        <v>50</v>
      </c>
      <c r="R136" s="928">
        <v>50</v>
      </c>
      <c r="S136" s="928">
        <v>50</v>
      </c>
      <c r="T136" s="928">
        <v>50</v>
      </c>
      <c r="U136" s="928">
        <v>50</v>
      </c>
      <c r="V136" s="928">
        <v>500</v>
      </c>
    </row>
    <row r="137" spans="1:22" ht="63" customHeight="1" x14ac:dyDescent="0.2">
      <c r="A137" s="1104"/>
      <c r="B137" s="1104"/>
      <c r="C137" s="1104"/>
      <c r="D137" s="1104"/>
      <c r="E137" s="1104"/>
      <c r="F137" s="1104"/>
      <c r="G137" s="1106"/>
      <c r="H137" s="1106"/>
      <c r="I137" s="914" t="s">
        <v>48</v>
      </c>
      <c r="J137" s="925">
        <v>2881</v>
      </c>
      <c r="K137" s="925">
        <v>8168</v>
      </c>
      <c r="L137" s="925">
        <v>35126</v>
      </c>
      <c r="M137" s="925">
        <v>35126</v>
      </c>
      <c r="N137" s="925">
        <v>35126</v>
      </c>
      <c r="O137" s="925">
        <v>35126</v>
      </c>
      <c r="P137" s="925">
        <v>32245</v>
      </c>
      <c r="Q137" s="925">
        <v>26958</v>
      </c>
      <c r="R137" s="925">
        <v>35126</v>
      </c>
      <c r="S137" s="925">
        <v>35126</v>
      </c>
      <c r="T137" s="925">
        <v>35126</v>
      </c>
      <c r="U137" s="925">
        <v>35126</v>
      </c>
      <c r="V137" s="926">
        <v>351260</v>
      </c>
    </row>
    <row r="138" spans="1:22" ht="40.5" customHeight="1" x14ac:dyDescent="0.2">
      <c r="A138" s="1103">
        <v>17</v>
      </c>
      <c r="B138" s="1103">
        <v>0</v>
      </c>
      <c r="C138" s="1103">
        <v>0</v>
      </c>
      <c r="D138" s="1103">
        <v>1</v>
      </c>
      <c r="E138" s="1103">
        <v>0</v>
      </c>
      <c r="F138" s="1103">
        <v>0</v>
      </c>
      <c r="G138" s="1105" t="s">
        <v>538</v>
      </c>
      <c r="H138" s="1105" t="s">
        <v>547</v>
      </c>
      <c r="I138" s="912" t="s">
        <v>47</v>
      </c>
      <c r="J138" s="928">
        <v>0</v>
      </c>
      <c r="K138" s="928">
        <v>0</v>
      </c>
      <c r="L138" s="928">
        <v>50</v>
      </c>
      <c r="M138" s="928">
        <v>175</v>
      </c>
      <c r="N138" s="928">
        <v>175</v>
      </c>
      <c r="O138" s="928">
        <v>175</v>
      </c>
      <c r="P138" s="928">
        <v>175</v>
      </c>
      <c r="Q138" s="928">
        <v>175</v>
      </c>
      <c r="R138" s="928">
        <v>175</v>
      </c>
      <c r="S138" s="928">
        <v>175</v>
      </c>
      <c r="T138" s="928">
        <v>175</v>
      </c>
      <c r="U138" s="928">
        <v>0</v>
      </c>
      <c r="V138" s="928">
        <v>1450</v>
      </c>
    </row>
    <row r="139" spans="1:22" ht="41.25" customHeight="1" x14ac:dyDescent="0.2">
      <c r="A139" s="1104"/>
      <c r="B139" s="1104"/>
      <c r="C139" s="1104"/>
      <c r="D139" s="1104"/>
      <c r="E139" s="1104"/>
      <c r="F139" s="1104"/>
      <c r="G139" s="1106"/>
      <c r="H139" s="1106"/>
      <c r="I139" s="914" t="s">
        <v>48</v>
      </c>
      <c r="J139" s="925">
        <v>644665</v>
      </c>
      <c r="K139" s="925">
        <v>644665</v>
      </c>
      <c r="L139" s="925">
        <v>644667</v>
      </c>
      <c r="M139" s="925">
        <v>644667</v>
      </c>
      <c r="N139" s="925">
        <v>644667</v>
      </c>
      <c r="O139" s="925">
        <v>644667</v>
      </c>
      <c r="P139" s="925">
        <v>644667</v>
      </c>
      <c r="Q139" s="925">
        <v>644667</v>
      </c>
      <c r="R139" s="925">
        <v>644667</v>
      </c>
      <c r="S139" s="925">
        <v>644667</v>
      </c>
      <c r="T139" s="925">
        <v>644667</v>
      </c>
      <c r="U139" s="925">
        <v>644667</v>
      </c>
      <c r="V139" s="926">
        <v>7736000</v>
      </c>
    </row>
    <row r="140" spans="1:22" ht="18" customHeight="1" x14ac:dyDescent="0.2">
      <c r="A140" s="1103">
        <v>17</v>
      </c>
      <c r="B140" s="1103">
        <v>0</v>
      </c>
      <c r="C140" s="1103">
        <v>0</v>
      </c>
      <c r="D140" s="1103">
        <v>2</v>
      </c>
      <c r="E140" s="1103">
        <v>0</v>
      </c>
      <c r="F140" s="1103">
        <v>0</v>
      </c>
      <c r="G140" s="1107" t="s">
        <v>2911</v>
      </c>
      <c r="H140" s="1107" t="s">
        <v>547</v>
      </c>
      <c r="I140" s="912" t="s">
        <v>47</v>
      </c>
      <c r="J140" s="928">
        <v>3336</v>
      </c>
      <c r="K140" s="928">
        <v>5261</v>
      </c>
      <c r="L140" s="928">
        <v>5185</v>
      </c>
      <c r="M140" s="928">
        <v>17253</v>
      </c>
      <c r="N140" s="928">
        <v>5186</v>
      </c>
      <c r="O140" s="928">
        <v>5244</v>
      </c>
      <c r="P140" s="928">
        <v>5170</v>
      </c>
      <c r="Q140" s="928">
        <v>5073</v>
      </c>
      <c r="R140" s="928">
        <v>17628</v>
      </c>
      <c r="S140" s="928">
        <v>4484</v>
      </c>
      <c r="T140" s="928">
        <v>4452</v>
      </c>
      <c r="U140" s="928">
        <v>2782</v>
      </c>
      <c r="V140" s="928">
        <v>81054</v>
      </c>
    </row>
    <row r="141" spans="1:22" ht="25.5" x14ac:dyDescent="0.2">
      <c r="A141" s="1104"/>
      <c r="B141" s="1104"/>
      <c r="C141" s="1104"/>
      <c r="D141" s="1104"/>
      <c r="E141" s="1104"/>
      <c r="F141" s="1104"/>
      <c r="G141" s="1108"/>
      <c r="H141" s="1108"/>
      <c r="I141" s="914" t="s">
        <v>48</v>
      </c>
      <c r="J141" s="925">
        <v>160228.13679769015</v>
      </c>
      <c r="K141" s="925">
        <v>252685.91957213666</v>
      </c>
      <c r="L141" s="925">
        <v>249035.63827818449</v>
      </c>
      <c r="M141" s="925">
        <v>828661.88374416926</v>
      </c>
      <c r="N141" s="925">
        <v>249083.66829521017</v>
      </c>
      <c r="O141" s="925">
        <v>251869.40928269998</v>
      </c>
      <c r="P141" s="925">
        <v>248315.18802279915</v>
      </c>
      <c r="Q141" s="925">
        <v>243656.27637130761</v>
      </c>
      <c r="R141" s="925">
        <v>846673.14012880158</v>
      </c>
      <c r="S141" s="925">
        <v>215366.59634317827</v>
      </c>
      <c r="T141" s="925">
        <v>213829.63579835629</v>
      </c>
      <c r="U141" s="925">
        <v>133619.50736545984</v>
      </c>
      <c r="V141" s="926">
        <v>3893024.9999999935</v>
      </c>
    </row>
    <row r="142" spans="1:22" ht="29.25" customHeight="1" x14ac:dyDescent="0.2">
      <c r="A142" s="1103">
        <v>17</v>
      </c>
      <c r="B142" s="1103">
        <v>0</v>
      </c>
      <c r="C142" s="1103">
        <v>0</v>
      </c>
      <c r="D142" s="1103">
        <v>2</v>
      </c>
      <c r="E142" s="1103">
        <v>0</v>
      </c>
      <c r="F142" s="1103">
        <v>0</v>
      </c>
      <c r="G142" s="1105" t="s">
        <v>2943</v>
      </c>
      <c r="H142" s="1105" t="s">
        <v>547</v>
      </c>
      <c r="I142" s="912" t="s">
        <v>47</v>
      </c>
      <c r="J142" s="928">
        <v>1174</v>
      </c>
      <c r="K142" s="928">
        <v>1757</v>
      </c>
      <c r="L142" s="928">
        <v>1757</v>
      </c>
      <c r="M142" s="928">
        <v>5792</v>
      </c>
      <c r="N142" s="928">
        <v>1757</v>
      </c>
      <c r="O142" s="928">
        <v>1758</v>
      </c>
      <c r="P142" s="928">
        <v>1761</v>
      </c>
      <c r="Q142" s="928">
        <v>1702</v>
      </c>
      <c r="R142" s="928">
        <v>5902</v>
      </c>
      <c r="S142" s="928">
        <v>1514</v>
      </c>
      <c r="T142" s="928">
        <v>1493</v>
      </c>
      <c r="U142" s="928">
        <v>905</v>
      </c>
      <c r="V142" s="928">
        <v>27272</v>
      </c>
    </row>
    <row r="143" spans="1:22" ht="48.75" customHeight="1" x14ac:dyDescent="0.2">
      <c r="A143" s="1104"/>
      <c r="B143" s="1104"/>
      <c r="C143" s="1104"/>
      <c r="D143" s="1104"/>
      <c r="E143" s="1104"/>
      <c r="F143" s="1104"/>
      <c r="G143" s="1106"/>
      <c r="H143" s="1106"/>
      <c r="I143" s="914" t="s">
        <v>48</v>
      </c>
      <c r="J143" s="925">
        <v>56387.239988155947</v>
      </c>
      <c r="K143" s="925">
        <v>84388.739914131176</v>
      </c>
      <c r="L143" s="925">
        <v>84388.739914131176</v>
      </c>
      <c r="M143" s="925">
        <v>278189.85861277621</v>
      </c>
      <c r="N143" s="925">
        <v>84388.739914131176</v>
      </c>
      <c r="O143" s="925">
        <v>84436.769931156858</v>
      </c>
      <c r="P143" s="925">
        <v>84580.859982233917</v>
      </c>
      <c r="Q143" s="925">
        <v>81747.08897771842</v>
      </c>
      <c r="R143" s="925">
        <v>283473.16048560169</v>
      </c>
      <c r="S143" s="925">
        <v>72717.445776889363</v>
      </c>
      <c r="T143" s="925">
        <v>71708.815419349936</v>
      </c>
      <c r="U143" s="925">
        <v>43467.165408246277</v>
      </c>
      <c r="V143" s="926">
        <v>1309874.624324522</v>
      </c>
    </row>
    <row r="144" spans="1:22" x14ac:dyDescent="0.2">
      <c r="A144" s="1103">
        <v>17</v>
      </c>
      <c r="B144" s="1103">
        <v>0</v>
      </c>
      <c r="C144" s="1103">
        <v>0</v>
      </c>
      <c r="D144" s="1103">
        <v>2</v>
      </c>
      <c r="E144" s="1103">
        <v>0</v>
      </c>
      <c r="F144" s="1103">
        <v>0</v>
      </c>
      <c r="G144" s="1105" t="s">
        <v>2944</v>
      </c>
      <c r="H144" s="1105" t="s">
        <v>547</v>
      </c>
      <c r="I144" s="912" t="s">
        <v>47</v>
      </c>
      <c r="J144" s="928">
        <v>1112</v>
      </c>
      <c r="K144" s="928">
        <v>1754</v>
      </c>
      <c r="L144" s="928">
        <v>1728</v>
      </c>
      <c r="M144" s="928">
        <v>5751</v>
      </c>
      <c r="N144" s="928">
        <v>1729</v>
      </c>
      <c r="O144" s="928">
        <v>1748</v>
      </c>
      <c r="P144" s="928">
        <v>1723</v>
      </c>
      <c r="Q144" s="928">
        <v>1691</v>
      </c>
      <c r="R144" s="928">
        <v>5876</v>
      </c>
      <c r="S144" s="928">
        <v>1495</v>
      </c>
      <c r="T144" s="928">
        <v>1484</v>
      </c>
      <c r="U144" s="928">
        <v>927</v>
      </c>
      <c r="V144" s="928">
        <v>27018</v>
      </c>
    </row>
    <row r="145" spans="1:22" ht="44.25" customHeight="1" x14ac:dyDescent="0.2">
      <c r="A145" s="1104"/>
      <c r="B145" s="1104"/>
      <c r="C145" s="1104"/>
      <c r="D145" s="1104"/>
      <c r="E145" s="1104"/>
      <c r="F145" s="1104"/>
      <c r="G145" s="1106"/>
      <c r="H145" s="1106"/>
      <c r="I145" s="914" t="s">
        <v>48</v>
      </c>
      <c r="J145" s="925">
        <v>53409.378932563384</v>
      </c>
      <c r="K145" s="925">
        <v>84244.649863054117</v>
      </c>
      <c r="L145" s="925">
        <v>82995.869420386269</v>
      </c>
      <c r="M145" s="925">
        <v>276220.62791472307</v>
      </c>
      <c r="N145" s="925">
        <v>83043.89943741195</v>
      </c>
      <c r="O145" s="925">
        <v>83956.4697609</v>
      </c>
      <c r="P145" s="925">
        <v>82755.719335257832</v>
      </c>
      <c r="Q145" s="925">
        <v>81218.758790435866</v>
      </c>
      <c r="R145" s="925">
        <v>282224.38004293386</v>
      </c>
      <c r="S145" s="925">
        <v>71804.875453401313</v>
      </c>
      <c r="T145" s="925">
        <v>71276.545266118759</v>
      </c>
      <c r="U145" s="925">
        <v>44523.825782811386</v>
      </c>
      <c r="V145" s="926">
        <v>1297674.9999999977</v>
      </c>
    </row>
    <row r="146" spans="1:22" x14ac:dyDescent="0.2">
      <c r="A146" s="1103">
        <v>17</v>
      </c>
      <c r="B146" s="1103">
        <v>0</v>
      </c>
      <c r="C146" s="1103">
        <v>0</v>
      </c>
      <c r="D146" s="1103">
        <v>2</v>
      </c>
      <c r="E146" s="1103">
        <v>0</v>
      </c>
      <c r="F146" s="1103">
        <v>0</v>
      </c>
      <c r="G146" s="1105" t="s">
        <v>2912</v>
      </c>
      <c r="H146" s="1105" t="s">
        <v>547</v>
      </c>
      <c r="I146" s="912" t="s">
        <v>47</v>
      </c>
      <c r="J146" s="928">
        <v>1050</v>
      </c>
      <c r="K146" s="928">
        <v>1750</v>
      </c>
      <c r="L146" s="928">
        <v>1700</v>
      </c>
      <c r="M146" s="928">
        <v>5710</v>
      </c>
      <c r="N146" s="928">
        <v>1700</v>
      </c>
      <c r="O146" s="928">
        <v>1738</v>
      </c>
      <c r="P146" s="928">
        <v>1686</v>
      </c>
      <c r="Q146" s="928">
        <v>1680</v>
      </c>
      <c r="R146" s="928">
        <v>5850</v>
      </c>
      <c r="S146" s="928">
        <v>1475</v>
      </c>
      <c r="T146" s="928">
        <v>1475</v>
      </c>
      <c r="U146" s="928">
        <v>950</v>
      </c>
      <c r="V146" s="928">
        <v>26764</v>
      </c>
    </row>
    <row r="147" spans="1:22" ht="50.25" customHeight="1" x14ac:dyDescent="0.2">
      <c r="A147" s="1104"/>
      <c r="B147" s="1104"/>
      <c r="C147" s="1104"/>
      <c r="D147" s="1104"/>
      <c r="E147" s="1104"/>
      <c r="F147" s="1104"/>
      <c r="G147" s="1106"/>
      <c r="H147" s="1106"/>
      <c r="I147" s="914" t="s">
        <v>48</v>
      </c>
      <c r="J147" s="925">
        <v>50431.517876970822</v>
      </c>
      <c r="K147" s="925">
        <v>84052.529794951377</v>
      </c>
      <c r="L147" s="925">
        <v>81651.028943667043</v>
      </c>
      <c r="M147" s="925">
        <v>274251.39721666992</v>
      </c>
      <c r="N147" s="925">
        <v>81651.028943667043</v>
      </c>
      <c r="O147" s="925">
        <v>83476.169590643127</v>
      </c>
      <c r="P147" s="925">
        <v>80978.60870530743</v>
      </c>
      <c r="Q147" s="925">
        <v>80690.428603153312</v>
      </c>
      <c r="R147" s="925">
        <v>280975.59960026602</v>
      </c>
      <c r="S147" s="925">
        <v>70844.275112887583</v>
      </c>
      <c r="T147" s="925">
        <v>70844.275112887583</v>
      </c>
      <c r="U147" s="925">
        <v>45628.516174402175</v>
      </c>
      <c r="V147" s="926">
        <v>1285475.3756754736</v>
      </c>
    </row>
    <row r="148" spans="1:22" ht="18" customHeight="1" x14ac:dyDescent="0.2">
      <c r="A148" s="1103">
        <v>17</v>
      </c>
      <c r="B148" s="1103">
        <v>0</v>
      </c>
      <c r="C148" s="1103">
        <v>0</v>
      </c>
      <c r="D148" s="1103">
        <v>3</v>
      </c>
      <c r="E148" s="1103">
        <v>0</v>
      </c>
      <c r="F148" s="1103">
        <v>0</v>
      </c>
      <c r="G148" s="1107" t="s">
        <v>2914</v>
      </c>
      <c r="H148" s="1107" t="s">
        <v>549</v>
      </c>
      <c r="I148" s="912" t="s">
        <v>47</v>
      </c>
      <c r="J148" s="928">
        <v>0</v>
      </c>
      <c r="K148" s="928">
        <v>1</v>
      </c>
      <c r="L148" s="928">
        <v>1</v>
      </c>
      <c r="M148" s="928">
        <v>1</v>
      </c>
      <c r="N148" s="928">
        <v>1</v>
      </c>
      <c r="O148" s="928">
        <v>1</v>
      </c>
      <c r="P148" s="928">
        <v>1</v>
      </c>
      <c r="Q148" s="928">
        <v>1</v>
      </c>
      <c r="R148" s="928">
        <v>1</v>
      </c>
      <c r="S148" s="928">
        <v>1</v>
      </c>
      <c r="T148" s="928">
        <v>1</v>
      </c>
      <c r="U148" s="928">
        <v>1</v>
      </c>
      <c r="V148" s="928">
        <v>11</v>
      </c>
    </row>
    <row r="149" spans="1:22" ht="25.5" x14ac:dyDescent="0.2">
      <c r="A149" s="1104"/>
      <c r="B149" s="1104"/>
      <c r="C149" s="1104"/>
      <c r="D149" s="1104"/>
      <c r="E149" s="1104"/>
      <c r="F149" s="1104"/>
      <c r="G149" s="1108"/>
      <c r="H149" s="1108"/>
      <c r="I149" s="914" t="s">
        <v>48</v>
      </c>
      <c r="J149" s="925">
        <v>725</v>
      </c>
      <c r="K149" s="925">
        <v>51525</v>
      </c>
      <c r="L149" s="925">
        <v>50325</v>
      </c>
      <c r="M149" s="925">
        <v>57325</v>
      </c>
      <c r="N149" s="925">
        <v>52250</v>
      </c>
      <c r="O149" s="925">
        <v>49300</v>
      </c>
      <c r="P149" s="925">
        <v>42350</v>
      </c>
      <c r="Q149" s="925">
        <v>60100</v>
      </c>
      <c r="R149" s="925">
        <v>20725</v>
      </c>
      <c r="S149" s="925">
        <v>49025</v>
      </c>
      <c r="T149" s="925">
        <v>59825</v>
      </c>
      <c r="U149" s="925">
        <v>42325</v>
      </c>
      <c r="V149" s="930">
        <v>535775</v>
      </c>
    </row>
    <row r="150" spans="1:22" x14ac:dyDescent="0.2">
      <c r="A150" s="1103">
        <v>17</v>
      </c>
      <c r="B150" s="1103">
        <v>0</v>
      </c>
      <c r="C150" s="1103">
        <v>0</v>
      </c>
      <c r="D150" s="1103">
        <v>3</v>
      </c>
      <c r="E150" s="1103">
        <v>0</v>
      </c>
      <c r="F150" s="1103">
        <v>0</v>
      </c>
      <c r="G150" s="1105" t="s">
        <v>2914</v>
      </c>
      <c r="H150" s="1105" t="s">
        <v>549</v>
      </c>
      <c r="I150" s="912" t="s">
        <v>47</v>
      </c>
      <c r="J150" s="928">
        <v>0</v>
      </c>
      <c r="K150" s="928">
        <v>1</v>
      </c>
      <c r="L150" s="928">
        <v>1</v>
      </c>
      <c r="M150" s="928">
        <v>1</v>
      </c>
      <c r="N150" s="928">
        <v>1</v>
      </c>
      <c r="O150" s="928">
        <v>1</v>
      </c>
      <c r="P150" s="928">
        <v>1</v>
      </c>
      <c r="Q150" s="928">
        <v>1</v>
      </c>
      <c r="R150" s="928">
        <v>1</v>
      </c>
      <c r="S150" s="928">
        <v>1</v>
      </c>
      <c r="T150" s="928">
        <v>1</v>
      </c>
      <c r="U150" s="928">
        <v>1</v>
      </c>
      <c r="V150" s="928">
        <v>11</v>
      </c>
    </row>
    <row r="151" spans="1:22" ht="25.5" x14ac:dyDescent="0.2">
      <c r="A151" s="1104"/>
      <c r="B151" s="1104"/>
      <c r="C151" s="1104"/>
      <c r="D151" s="1104"/>
      <c r="E151" s="1104"/>
      <c r="F151" s="1104"/>
      <c r="G151" s="1106"/>
      <c r="H151" s="1106"/>
      <c r="I151" s="914" t="s">
        <v>48</v>
      </c>
      <c r="J151" s="925">
        <v>725</v>
      </c>
      <c r="K151" s="925">
        <v>51525</v>
      </c>
      <c r="L151" s="925">
        <v>50325</v>
      </c>
      <c r="M151" s="925">
        <v>57325</v>
      </c>
      <c r="N151" s="925">
        <v>52250</v>
      </c>
      <c r="O151" s="925">
        <v>49300</v>
      </c>
      <c r="P151" s="925">
        <v>42350</v>
      </c>
      <c r="Q151" s="925">
        <v>60100</v>
      </c>
      <c r="R151" s="925">
        <v>20725</v>
      </c>
      <c r="S151" s="925">
        <v>49025</v>
      </c>
      <c r="T151" s="925">
        <v>59825</v>
      </c>
      <c r="U151" s="925">
        <v>42325</v>
      </c>
      <c r="V151" s="930">
        <v>535775</v>
      </c>
    </row>
    <row r="152" spans="1:22" x14ac:dyDescent="0.2">
      <c r="A152" s="1103">
        <v>17</v>
      </c>
      <c r="B152" s="1103">
        <v>0</v>
      </c>
      <c r="C152" s="1103">
        <v>0</v>
      </c>
      <c r="D152" s="1103">
        <v>4</v>
      </c>
      <c r="E152" s="1103">
        <v>0</v>
      </c>
      <c r="F152" s="1103">
        <v>0</v>
      </c>
      <c r="G152" s="1107" t="s">
        <v>525</v>
      </c>
      <c r="H152" s="1107" t="s">
        <v>2916</v>
      </c>
      <c r="I152" s="912" t="s">
        <v>47</v>
      </c>
      <c r="J152" s="928">
        <v>1053</v>
      </c>
      <c r="K152" s="928">
        <v>3700</v>
      </c>
      <c r="L152" s="928">
        <v>2728</v>
      </c>
      <c r="M152" s="928">
        <v>3425</v>
      </c>
      <c r="N152" s="928">
        <v>2822</v>
      </c>
      <c r="O152" s="928">
        <v>2932</v>
      </c>
      <c r="P152" s="928">
        <v>3450</v>
      </c>
      <c r="Q152" s="928">
        <v>3115</v>
      </c>
      <c r="R152" s="928">
        <v>2952</v>
      </c>
      <c r="S152" s="928">
        <v>2732</v>
      </c>
      <c r="T152" s="928">
        <v>3446</v>
      </c>
      <c r="U152" s="928">
        <v>3645</v>
      </c>
      <c r="V152" s="928">
        <v>36000</v>
      </c>
    </row>
    <row r="153" spans="1:22" ht="40.9" customHeight="1" x14ac:dyDescent="0.2">
      <c r="A153" s="1104"/>
      <c r="B153" s="1104"/>
      <c r="C153" s="1104"/>
      <c r="D153" s="1104"/>
      <c r="E153" s="1104"/>
      <c r="F153" s="1104"/>
      <c r="G153" s="1108"/>
      <c r="H153" s="1108"/>
      <c r="I153" s="914" t="s">
        <v>48</v>
      </c>
      <c r="J153" s="925">
        <v>604166.66</v>
      </c>
      <c r="K153" s="925">
        <v>604166.66</v>
      </c>
      <c r="L153" s="925">
        <v>604166.66</v>
      </c>
      <c r="M153" s="925">
        <v>604166.66</v>
      </c>
      <c r="N153" s="925">
        <v>604166.66999999993</v>
      </c>
      <c r="O153" s="925">
        <v>604166.66999999993</v>
      </c>
      <c r="P153" s="925">
        <v>604166.66999999993</v>
      </c>
      <c r="Q153" s="925">
        <v>604166.66999999993</v>
      </c>
      <c r="R153" s="925">
        <v>604166.66999999993</v>
      </c>
      <c r="S153" s="925">
        <v>604166.66999999993</v>
      </c>
      <c r="T153" s="925">
        <v>604166.66999999993</v>
      </c>
      <c r="U153" s="925">
        <v>604166.66999999993</v>
      </c>
      <c r="V153" s="930">
        <v>7250000</v>
      </c>
    </row>
    <row r="154" spans="1:22" x14ac:dyDescent="0.2">
      <c r="A154" s="1103">
        <v>17</v>
      </c>
      <c r="B154" s="1103">
        <v>0</v>
      </c>
      <c r="C154" s="1103">
        <v>0</v>
      </c>
      <c r="D154" s="1103">
        <v>4</v>
      </c>
      <c r="E154" s="1103">
        <v>0</v>
      </c>
      <c r="F154" s="1103">
        <v>0</v>
      </c>
      <c r="G154" s="1105" t="s">
        <v>2917</v>
      </c>
      <c r="H154" s="1105" t="s">
        <v>2916</v>
      </c>
      <c r="I154" s="912" t="s">
        <v>47</v>
      </c>
      <c r="J154" s="928">
        <v>1053</v>
      </c>
      <c r="K154" s="928">
        <v>3700</v>
      </c>
      <c r="L154" s="928">
        <v>2728</v>
      </c>
      <c r="M154" s="928">
        <v>3425</v>
      </c>
      <c r="N154" s="928">
        <v>2822</v>
      </c>
      <c r="O154" s="928">
        <v>2932</v>
      </c>
      <c r="P154" s="928">
        <v>3450</v>
      </c>
      <c r="Q154" s="928">
        <v>3115</v>
      </c>
      <c r="R154" s="928">
        <v>2952</v>
      </c>
      <c r="S154" s="928">
        <v>2732</v>
      </c>
      <c r="T154" s="928">
        <v>3446</v>
      </c>
      <c r="U154" s="928">
        <v>3645</v>
      </c>
      <c r="V154" s="928">
        <v>36000</v>
      </c>
    </row>
    <row r="155" spans="1:22" ht="48.6" customHeight="1" x14ac:dyDescent="0.2">
      <c r="A155" s="1104"/>
      <c r="B155" s="1104"/>
      <c r="C155" s="1104"/>
      <c r="D155" s="1104"/>
      <c r="E155" s="1104"/>
      <c r="F155" s="1104"/>
      <c r="G155" s="1106"/>
      <c r="H155" s="1106"/>
      <c r="I155" s="914" t="s">
        <v>48</v>
      </c>
      <c r="J155" s="925">
        <v>115486.25</v>
      </c>
      <c r="K155" s="925">
        <v>115486.25</v>
      </c>
      <c r="L155" s="925">
        <v>115486.25</v>
      </c>
      <c r="M155" s="925">
        <v>115486.25</v>
      </c>
      <c r="N155" s="925">
        <v>115486.25</v>
      </c>
      <c r="O155" s="925">
        <v>115486.25</v>
      </c>
      <c r="P155" s="925">
        <v>115486.25</v>
      </c>
      <c r="Q155" s="925">
        <v>115486.25</v>
      </c>
      <c r="R155" s="925">
        <v>115486.25</v>
      </c>
      <c r="S155" s="925">
        <v>115486.25</v>
      </c>
      <c r="T155" s="925">
        <v>115486.25</v>
      </c>
      <c r="U155" s="925">
        <v>115486.25</v>
      </c>
      <c r="V155" s="930">
        <v>1385835</v>
      </c>
    </row>
    <row r="156" spans="1:22" x14ac:dyDescent="0.2">
      <c r="A156" s="1103">
        <v>17</v>
      </c>
      <c r="B156" s="1103">
        <v>0</v>
      </c>
      <c r="C156" s="1103">
        <v>0</v>
      </c>
      <c r="D156" s="1103">
        <v>4</v>
      </c>
      <c r="E156" s="1103">
        <v>0</v>
      </c>
      <c r="F156" s="1103">
        <v>0</v>
      </c>
      <c r="G156" s="1105" t="s">
        <v>2918</v>
      </c>
      <c r="H156" s="1105" t="s">
        <v>547</v>
      </c>
      <c r="I156" s="912" t="s">
        <v>47</v>
      </c>
      <c r="J156" s="928">
        <v>1856</v>
      </c>
      <c r="K156" s="928">
        <v>1236</v>
      </c>
      <c r="L156" s="928">
        <v>1541</v>
      </c>
      <c r="M156" s="928">
        <v>2611</v>
      </c>
      <c r="N156" s="928">
        <v>2622</v>
      </c>
      <c r="O156" s="928">
        <v>2885</v>
      </c>
      <c r="P156" s="928">
        <v>2012</v>
      </c>
      <c r="Q156" s="928">
        <v>2245</v>
      </c>
      <c r="R156" s="928">
        <v>2436</v>
      </c>
      <c r="S156" s="928">
        <v>2699</v>
      </c>
      <c r="T156" s="928">
        <v>2845</v>
      </c>
      <c r="U156" s="928">
        <v>3012</v>
      </c>
      <c r="V156" s="928">
        <v>28000</v>
      </c>
    </row>
    <row r="157" spans="1:22" ht="47.45" customHeight="1" x14ac:dyDescent="0.2">
      <c r="A157" s="1104"/>
      <c r="B157" s="1104"/>
      <c r="C157" s="1104"/>
      <c r="D157" s="1104"/>
      <c r="E157" s="1104"/>
      <c r="F157" s="1104"/>
      <c r="G157" s="1106"/>
      <c r="H157" s="1106"/>
      <c r="I157" s="914" t="s">
        <v>48</v>
      </c>
      <c r="J157" s="925">
        <v>59609.16</v>
      </c>
      <c r="K157" s="925">
        <v>59609.16</v>
      </c>
      <c r="L157" s="925">
        <v>59609.16</v>
      </c>
      <c r="M157" s="925">
        <v>59609.16</v>
      </c>
      <c r="N157" s="925">
        <v>59609.17</v>
      </c>
      <c r="O157" s="925">
        <v>59609.17</v>
      </c>
      <c r="P157" s="925">
        <v>59609.17</v>
      </c>
      <c r="Q157" s="925">
        <v>59609.17</v>
      </c>
      <c r="R157" s="925">
        <v>59609.17</v>
      </c>
      <c r="S157" s="925">
        <v>59609.17</v>
      </c>
      <c r="T157" s="925">
        <v>59609.17</v>
      </c>
      <c r="U157" s="925">
        <v>59609.17</v>
      </c>
      <c r="V157" s="930">
        <v>715310.00000000012</v>
      </c>
    </row>
    <row r="158" spans="1:22" x14ac:dyDescent="0.2">
      <c r="A158" s="1103">
        <v>17</v>
      </c>
      <c r="B158" s="1103">
        <v>0</v>
      </c>
      <c r="C158" s="1103">
        <v>0</v>
      </c>
      <c r="D158" s="1103">
        <v>4</v>
      </c>
      <c r="E158" s="1103">
        <v>0</v>
      </c>
      <c r="F158" s="1103">
        <v>0</v>
      </c>
      <c r="G158" s="1105" t="s">
        <v>2919</v>
      </c>
      <c r="H158" s="1105" t="s">
        <v>549</v>
      </c>
      <c r="I158" s="912" t="s">
        <v>47</v>
      </c>
      <c r="J158" s="928">
        <v>950</v>
      </c>
      <c r="K158" s="928">
        <v>996</v>
      </c>
      <c r="L158" s="928">
        <v>945</v>
      </c>
      <c r="M158" s="928">
        <v>985</v>
      </c>
      <c r="N158" s="928">
        <v>966</v>
      </c>
      <c r="O158" s="928">
        <v>1000</v>
      </c>
      <c r="P158" s="928">
        <v>1110</v>
      </c>
      <c r="Q158" s="928">
        <v>1100</v>
      </c>
      <c r="R158" s="928">
        <v>965</v>
      </c>
      <c r="S158" s="928">
        <v>941</v>
      </c>
      <c r="T158" s="928">
        <v>932</v>
      </c>
      <c r="U158" s="928">
        <v>1110</v>
      </c>
      <c r="V158" s="928">
        <v>12000</v>
      </c>
    </row>
    <row r="159" spans="1:22" ht="49.15" customHeight="1" x14ac:dyDescent="0.2">
      <c r="A159" s="1104"/>
      <c r="B159" s="1104"/>
      <c r="C159" s="1104"/>
      <c r="D159" s="1104"/>
      <c r="E159" s="1104"/>
      <c r="F159" s="1104"/>
      <c r="G159" s="1106"/>
      <c r="H159" s="1106"/>
      <c r="I159" s="914" t="s">
        <v>48</v>
      </c>
      <c r="J159" s="925">
        <v>146125</v>
      </c>
      <c r="K159" s="925">
        <v>146125</v>
      </c>
      <c r="L159" s="925">
        <v>146125</v>
      </c>
      <c r="M159" s="925">
        <v>146125</v>
      </c>
      <c r="N159" s="925">
        <v>146125</v>
      </c>
      <c r="O159" s="925">
        <v>146125</v>
      </c>
      <c r="P159" s="925">
        <v>146125</v>
      </c>
      <c r="Q159" s="925">
        <v>146125</v>
      </c>
      <c r="R159" s="925">
        <v>146125</v>
      </c>
      <c r="S159" s="925">
        <v>146125</v>
      </c>
      <c r="T159" s="925">
        <v>146125</v>
      </c>
      <c r="U159" s="925">
        <v>146125</v>
      </c>
      <c r="V159" s="930">
        <v>1753500</v>
      </c>
    </row>
    <row r="160" spans="1:22" x14ac:dyDescent="0.2">
      <c r="A160" s="1103">
        <v>17</v>
      </c>
      <c r="B160" s="1103">
        <v>0</v>
      </c>
      <c r="C160" s="1103">
        <v>0</v>
      </c>
      <c r="D160" s="1103">
        <v>4</v>
      </c>
      <c r="E160" s="1103">
        <v>0</v>
      </c>
      <c r="F160" s="1103">
        <v>0</v>
      </c>
      <c r="G160" s="1105" t="s">
        <v>2920</v>
      </c>
      <c r="H160" s="1105" t="s">
        <v>547</v>
      </c>
      <c r="I160" s="912" t="s">
        <v>47</v>
      </c>
      <c r="J160" s="928">
        <v>950</v>
      </c>
      <c r="K160" s="928">
        <v>996</v>
      </c>
      <c r="L160" s="928">
        <v>945</v>
      </c>
      <c r="M160" s="928">
        <v>985</v>
      </c>
      <c r="N160" s="928">
        <v>966</v>
      </c>
      <c r="O160" s="928">
        <v>850</v>
      </c>
      <c r="P160" s="928">
        <v>823</v>
      </c>
      <c r="Q160" s="928">
        <v>811</v>
      </c>
      <c r="R160" s="928">
        <v>809</v>
      </c>
      <c r="S160" s="928">
        <v>823</v>
      </c>
      <c r="T160" s="928">
        <v>932</v>
      </c>
      <c r="U160" s="928">
        <v>1110</v>
      </c>
      <c r="V160" s="928">
        <v>11000</v>
      </c>
    </row>
    <row r="161" spans="1:22" ht="25.5" x14ac:dyDescent="0.2">
      <c r="A161" s="1104"/>
      <c r="B161" s="1104"/>
      <c r="C161" s="1104"/>
      <c r="D161" s="1104"/>
      <c r="E161" s="1104"/>
      <c r="F161" s="1104"/>
      <c r="G161" s="1106"/>
      <c r="H161" s="1106"/>
      <c r="I161" s="914" t="s">
        <v>48</v>
      </c>
      <c r="J161" s="925">
        <v>282946.25</v>
      </c>
      <c r="K161" s="925">
        <v>282946.25</v>
      </c>
      <c r="L161" s="925">
        <v>282946.25</v>
      </c>
      <c r="M161" s="925">
        <v>282946.25</v>
      </c>
      <c r="N161" s="925">
        <v>282946.25</v>
      </c>
      <c r="O161" s="925">
        <v>282946.25</v>
      </c>
      <c r="P161" s="925">
        <v>282946.25</v>
      </c>
      <c r="Q161" s="925">
        <v>282946.25</v>
      </c>
      <c r="R161" s="925">
        <v>282946.25</v>
      </c>
      <c r="S161" s="925">
        <v>282946.25</v>
      </c>
      <c r="T161" s="925">
        <v>282946.25</v>
      </c>
      <c r="U161" s="925">
        <v>282946.25</v>
      </c>
      <c r="V161" s="930">
        <v>3395355</v>
      </c>
    </row>
    <row r="162" spans="1:22" x14ac:dyDescent="0.2">
      <c r="A162" s="1103">
        <v>17</v>
      </c>
      <c r="B162" s="1103">
        <v>0</v>
      </c>
      <c r="C162" s="1103">
        <v>0</v>
      </c>
      <c r="D162" s="1103">
        <v>5</v>
      </c>
      <c r="E162" s="1103">
        <v>0</v>
      </c>
      <c r="F162" s="1103">
        <v>0</v>
      </c>
      <c r="G162" s="1107" t="s">
        <v>2922</v>
      </c>
      <c r="H162" s="1107"/>
      <c r="I162" s="912" t="s">
        <v>47</v>
      </c>
      <c r="J162" s="928">
        <v>0</v>
      </c>
      <c r="K162" s="928">
        <v>0</v>
      </c>
      <c r="L162" s="928">
        <v>200</v>
      </c>
      <c r="M162" s="928">
        <v>200</v>
      </c>
      <c r="N162" s="928">
        <v>500</v>
      </c>
      <c r="O162" s="928">
        <v>600</v>
      </c>
      <c r="P162" s="928">
        <v>0</v>
      </c>
      <c r="Q162" s="928">
        <v>0</v>
      </c>
      <c r="R162" s="928">
        <v>0</v>
      </c>
      <c r="S162" s="928">
        <v>0</v>
      </c>
      <c r="T162" s="928">
        <v>0</v>
      </c>
      <c r="U162" s="928">
        <v>0</v>
      </c>
      <c r="V162" s="928">
        <v>1500</v>
      </c>
    </row>
    <row r="163" spans="1:22" ht="25.5" x14ac:dyDescent="0.2">
      <c r="A163" s="1104"/>
      <c r="B163" s="1104"/>
      <c r="C163" s="1104"/>
      <c r="D163" s="1104"/>
      <c r="E163" s="1104"/>
      <c r="F163" s="1104"/>
      <c r="G163" s="1108"/>
      <c r="H163" s="1108"/>
      <c r="I163" s="914" t="s">
        <v>48</v>
      </c>
      <c r="J163" s="925">
        <v>38801</v>
      </c>
      <c r="K163" s="925">
        <v>38801</v>
      </c>
      <c r="L163" s="925">
        <v>38801</v>
      </c>
      <c r="M163" s="925">
        <v>38801</v>
      </c>
      <c r="N163" s="925">
        <v>74617</v>
      </c>
      <c r="O163" s="925">
        <v>74617</v>
      </c>
      <c r="P163" s="925">
        <v>74618</v>
      </c>
      <c r="Q163" s="925">
        <v>74618</v>
      </c>
      <c r="R163" s="925">
        <v>35816</v>
      </c>
      <c r="S163" s="925">
        <v>35816</v>
      </c>
      <c r="T163" s="925">
        <v>35817</v>
      </c>
      <c r="U163" s="925">
        <v>35817</v>
      </c>
      <c r="V163" s="931">
        <v>596940</v>
      </c>
    </row>
    <row r="164" spans="1:22" x14ac:dyDescent="0.2">
      <c r="A164" s="1103">
        <v>17</v>
      </c>
      <c r="B164" s="1103">
        <v>0</v>
      </c>
      <c r="C164" s="1103">
        <v>0</v>
      </c>
      <c r="D164" s="1103">
        <v>5</v>
      </c>
      <c r="E164" s="1103">
        <v>0</v>
      </c>
      <c r="F164" s="1103">
        <v>0</v>
      </c>
      <c r="G164" s="1105" t="s">
        <v>2923</v>
      </c>
      <c r="H164" s="1105"/>
      <c r="I164" s="912" t="s">
        <v>47</v>
      </c>
      <c r="J164" s="928"/>
      <c r="K164" s="928"/>
      <c r="L164" s="928">
        <v>200</v>
      </c>
      <c r="M164" s="928">
        <v>200</v>
      </c>
      <c r="N164" s="928">
        <v>500</v>
      </c>
      <c r="O164" s="928">
        <v>600</v>
      </c>
      <c r="P164" s="928"/>
      <c r="Q164" s="928"/>
      <c r="R164" s="928"/>
      <c r="S164" s="928"/>
      <c r="T164" s="928"/>
      <c r="U164" s="928"/>
      <c r="V164" s="928">
        <v>1500</v>
      </c>
    </row>
    <row r="165" spans="1:22" ht="25.5" x14ac:dyDescent="0.2">
      <c r="A165" s="1104"/>
      <c r="B165" s="1104"/>
      <c r="C165" s="1104"/>
      <c r="D165" s="1104"/>
      <c r="E165" s="1104"/>
      <c r="F165" s="1104"/>
      <c r="G165" s="1106"/>
      <c r="H165" s="1106"/>
      <c r="I165" s="914" t="s">
        <v>48</v>
      </c>
      <c r="J165" s="925">
        <v>38801</v>
      </c>
      <c r="K165" s="925">
        <v>38801</v>
      </c>
      <c r="L165" s="925">
        <v>38801</v>
      </c>
      <c r="M165" s="925">
        <v>38801</v>
      </c>
      <c r="N165" s="925">
        <v>74617</v>
      </c>
      <c r="O165" s="925">
        <v>74617</v>
      </c>
      <c r="P165" s="925">
        <v>74618</v>
      </c>
      <c r="Q165" s="925">
        <v>74618</v>
      </c>
      <c r="R165" s="925">
        <v>35816</v>
      </c>
      <c r="S165" s="925">
        <v>35816</v>
      </c>
      <c r="T165" s="925">
        <v>35817</v>
      </c>
      <c r="U165" s="925">
        <v>35817</v>
      </c>
      <c r="V165" s="931">
        <v>596940</v>
      </c>
    </row>
    <row r="166" spans="1:22" s="938" customFormat="1" ht="38.450000000000003" customHeight="1" x14ac:dyDescent="0.2">
      <c r="A166" s="936"/>
      <c r="B166" s="937"/>
      <c r="C166" s="937"/>
      <c r="D166" s="937"/>
      <c r="E166" s="937"/>
      <c r="F166" s="937"/>
      <c r="G166" s="918" t="s">
        <v>108</v>
      </c>
      <c r="H166" s="918"/>
      <c r="I166" s="918"/>
      <c r="J166" s="932"/>
      <c r="K166" s="932"/>
      <c r="L166" s="932"/>
      <c r="M166" s="932"/>
      <c r="N166" s="932"/>
      <c r="O166" s="932"/>
      <c r="P166" s="932"/>
      <c r="Q166" s="932"/>
      <c r="R166" s="932"/>
      <c r="S166" s="932"/>
      <c r="T166" s="932"/>
      <c r="U166" s="932"/>
      <c r="V166" s="939">
        <f>V163+V153+V149+V141+V133+V129+V123+V121+V115+V99+V91+V87+V81+V79+V71+V25+V23+V19+V17+V15+V13+V11+V9+V7+V21</f>
        <v>117625916.81999998</v>
      </c>
    </row>
    <row r="167" spans="1:22" x14ac:dyDescent="0.2">
      <c r="A167" s="908"/>
      <c r="B167" s="919"/>
      <c r="C167" s="919"/>
      <c r="D167" s="919"/>
      <c r="E167" s="919"/>
      <c r="F167" s="919"/>
      <c r="I167" s="920"/>
      <c r="J167" s="933"/>
      <c r="K167" s="933"/>
      <c r="L167" s="933"/>
      <c r="M167" s="933"/>
      <c r="N167" s="933"/>
      <c r="O167" s="933"/>
      <c r="P167" s="933"/>
      <c r="Q167" s="933"/>
      <c r="R167" s="933"/>
      <c r="S167" s="933"/>
      <c r="T167" s="933"/>
      <c r="U167" s="933"/>
      <c r="V167" s="933"/>
    </row>
    <row r="168" spans="1:22" x14ac:dyDescent="0.2">
      <c r="A168" s="908"/>
      <c r="B168" s="919"/>
      <c r="C168" s="919"/>
      <c r="D168" s="919"/>
      <c r="E168" s="919"/>
      <c r="F168" s="919"/>
      <c r="G168" s="921"/>
      <c r="H168" s="920"/>
    </row>
    <row r="169" spans="1:22" x14ac:dyDescent="0.2">
      <c r="V169" s="934" t="s">
        <v>2808</v>
      </c>
    </row>
    <row r="170" spans="1:22" x14ac:dyDescent="0.2">
      <c r="V170" s="934"/>
    </row>
  </sheetData>
  <protectedRanges>
    <protectedRange algorithmName="SHA-512" hashValue="SkODiCkkj8RbIYaqdozEnFoZ5jDV7zbeII9eiyMY7QhVuSt8c7fhUkd6BcQDTmg1yKkNXJ4HJ4flW2/Ierughg==" saltValue="jMF5ya0vuNwiZ6A3nl009A==" spinCount="100000" sqref="I74 I76 I78 J73:V81 I80 I88 J88:V89 I92 I94 I96 I98 J101:V101 I100:V100 J103:V103 I102:V102 J105:V105 I104:V104 J107:V107 I106:V106 J109:V109 I108:V108 J111:V111 I110:V110 I112:V112 J92:V99 I114 I116 I118 I120 I122 I124 I126 I128 I130 I132 I134 I136 I140 I142 I144 I146 I148 I150 I152 I154 I156 I158 I160 I162 I164 I90:V91 I82:V87 I138 I14:V72 J113:V165" name="Rango1_2"/>
  </protectedRanges>
  <mergeCells count="571">
    <mergeCell ref="A4:A5"/>
    <mergeCell ref="B4:B5"/>
    <mergeCell ref="C4:C5"/>
    <mergeCell ref="D4:D5"/>
    <mergeCell ref="A3:V3"/>
    <mergeCell ref="J4:V4"/>
    <mergeCell ref="A24:A25"/>
    <mergeCell ref="B24:B25"/>
    <mergeCell ref="C24:C25"/>
    <mergeCell ref="D24:D25"/>
    <mergeCell ref="E24:E25"/>
    <mergeCell ref="F24:F25"/>
    <mergeCell ref="G24:G25"/>
    <mergeCell ref="H24:H25"/>
    <mergeCell ref="E4:E5"/>
    <mergeCell ref="F4:F5"/>
    <mergeCell ref="G4:G5"/>
    <mergeCell ref="H4:H5"/>
    <mergeCell ref="I4:I5"/>
    <mergeCell ref="F26:F27"/>
    <mergeCell ref="G26:G27"/>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30:F31"/>
    <mergeCell ref="G30:G31"/>
    <mergeCell ref="H30:H31"/>
    <mergeCell ref="A32:A33"/>
    <mergeCell ref="B32:B33"/>
    <mergeCell ref="C32:C33"/>
    <mergeCell ref="D32:D33"/>
    <mergeCell ref="E32:E33"/>
    <mergeCell ref="F32:F33"/>
    <mergeCell ref="G32:G33"/>
    <mergeCell ref="H32:H33"/>
    <mergeCell ref="A30:A31"/>
    <mergeCell ref="B30:B31"/>
    <mergeCell ref="C30:C31"/>
    <mergeCell ref="D30:D31"/>
    <mergeCell ref="E30:E31"/>
    <mergeCell ref="F34:F35"/>
    <mergeCell ref="G34:G35"/>
    <mergeCell ref="H34:H35"/>
    <mergeCell ref="A36:A37"/>
    <mergeCell ref="B36:B37"/>
    <mergeCell ref="C36:C37"/>
    <mergeCell ref="D36:D37"/>
    <mergeCell ref="E36:E37"/>
    <mergeCell ref="F36:F37"/>
    <mergeCell ref="G36:G37"/>
    <mergeCell ref="H36:H37"/>
    <mergeCell ref="A34:A35"/>
    <mergeCell ref="B34:B35"/>
    <mergeCell ref="C34:C35"/>
    <mergeCell ref="D34:D35"/>
    <mergeCell ref="E34:E35"/>
    <mergeCell ref="F38:F39"/>
    <mergeCell ref="G38:G39"/>
    <mergeCell ref="H38:H39"/>
    <mergeCell ref="A40:A41"/>
    <mergeCell ref="B40:B41"/>
    <mergeCell ref="C40:C41"/>
    <mergeCell ref="D40:D41"/>
    <mergeCell ref="E40:E41"/>
    <mergeCell ref="F40:F41"/>
    <mergeCell ref="G40:G41"/>
    <mergeCell ref="H40:H41"/>
    <mergeCell ref="A38:A39"/>
    <mergeCell ref="B38:B39"/>
    <mergeCell ref="C38:C39"/>
    <mergeCell ref="D38:D39"/>
    <mergeCell ref="E38:E39"/>
    <mergeCell ref="F42:F43"/>
    <mergeCell ref="G42:G43"/>
    <mergeCell ref="H42:H43"/>
    <mergeCell ref="A44:A45"/>
    <mergeCell ref="B44:B45"/>
    <mergeCell ref="C44:C45"/>
    <mergeCell ref="D44:D45"/>
    <mergeCell ref="E44:E45"/>
    <mergeCell ref="F44:F45"/>
    <mergeCell ref="G44:G45"/>
    <mergeCell ref="H44:H45"/>
    <mergeCell ref="A42:A43"/>
    <mergeCell ref="B42:B43"/>
    <mergeCell ref="C42:C43"/>
    <mergeCell ref="D42:D43"/>
    <mergeCell ref="E42:E43"/>
    <mergeCell ref="F46:F47"/>
    <mergeCell ref="G46:G47"/>
    <mergeCell ref="H46:H47"/>
    <mergeCell ref="A48:A49"/>
    <mergeCell ref="B48:B49"/>
    <mergeCell ref="C48:C49"/>
    <mergeCell ref="D48:D49"/>
    <mergeCell ref="E48:E49"/>
    <mergeCell ref="F48:F49"/>
    <mergeCell ref="G48:G49"/>
    <mergeCell ref="H48:H49"/>
    <mergeCell ref="A46:A47"/>
    <mergeCell ref="B46:B47"/>
    <mergeCell ref="C46:C47"/>
    <mergeCell ref="D46:D47"/>
    <mergeCell ref="E46:E47"/>
    <mergeCell ref="F50:F51"/>
    <mergeCell ref="G50:G51"/>
    <mergeCell ref="H50:H51"/>
    <mergeCell ref="A52:A53"/>
    <mergeCell ref="B52:B53"/>
    <mergeCell ref="C52:C53"/>
    <mergeCell ref="D52:D53"/>
    <mergeCell ref="E52:E53"/>
    <mergeCell ref="F52:F53"/>
    <mergeCell ref="G52:G53"/>
    <mergeCell ref="H52:H53"/>
    <mergeCell ref="A50:A51"/>
    <mergeCell ref="B50:B51"/>
    <mergeCell ref="C50:C51"/>
    <mergeCell ref="D50:D51"/>
    <mergeCell ref="E50:E51"/>
    <mergeCell ref="F54:F55"/>
    <mergeCell ref="G54:G55"/>
    <mergeCell ref="H54:H55"/>
    <mergeCell ref="A56:A57"/>
    <mergeCell ref="B56:B57"/>
    <mergeCell ref="C56:C57"/>
    <mergeCell ref="D56:D57"/>
    <mergeCell ref="E56:E57"/>
    <mergeCell ref="F56:F57"/>
    <mergeCell ref="G56:G57"/>
    <mergeCell ref="H56:H57"/>
    <mergeCell ref="A54:A55"/>
    <mergeCell ref="B54:B55"/>
    <mergeCell ref="C54:C55"/>
    <mergeCell ref="D54:D55"/>
    <mergeCell ref="E54:E55"/>
    <mergeCell ref="F58:F59"/>
    <mergeCell ref="G58:G59"/>
    <mergeCell ref="H58:H59"/>
    <mergeCell ref="A60:A61"/>
    <mergeCell ref="B60:B61"/>
    <mergeCell ref="C60:C61"/>
    <mergeCell ref="D60:D61"/>
    <mergeCell ref="E60:E61"/>
    <mergeCell ref="F60:F61"/>
    <mergeCell ref="G60:G61"/>
    <mergeCell ref="H60:H61"/>
    <mergeCell ref="A58:A59"/>
    <mergeCell ref="B58:B59"/>
    <mergeCell ref="C58:C59"/>
    <mergeCell ref="D58:D59"/>
    <mergeCell ref="E58:E59"/>
    <mergeCell ref="F62:F63"/>
    <mergeCell ref="G62:G63"/>
    <mergeCell ref="H62:H63"/>
    <mergeCell ref="A64:A65"/>
    <mergeCell ref="B64:B65"/>
    <mergeCell ref="C64:C65"/>
    <mergeCell ref="D64:D65"/>
    <mergeCell ref="E64:E65"/>
    <mergeCell ref="F64:F65"/>
    <mergeCell ref="G64:G65"/>
    <mergeCell ref="H64:H65"/>
    <mergeCell ref="A62:A63"/>
    <mergeCell ref="B62:B63"/>
    <mergeCell ref="C62:C63"/>
    <mergeCell ref="D62:D63"/>
    <mergeCell ref="E62:E63"/>
    <mergeCell ref="F66:F67"/>
    <mergeCell ref="G66:G67"/>
    <mergeCell ref="H66:H67"/>
    <mergeCell ref="A68:A69"/>
    <mergeCell ref="B68:B69"/>
    <mergeCell ref="C68:C69"/>
    <mergeCell ref="D68:D69"/>
    <mergeCell ref="E68:E69"/>
    <mergeCell ref="F68:F69"/>
    <mergeCell ref="G68:G69"/>
    <mergeCell ref="H68:H69"/>
    <mergeCell ref="A66:A67"/>
    <mergeCell ref="B66:B67"/>
    <mergeCell ref="C66:C67"/>
    <mergeCell ref="D66:D67"/>
    <mergeCell ref="E66:E67"/>
    <mergeCell ref="F70:F71"/>
    <mergeCell ref="G70:G71"/>
    <mergeCell ref="H70:H71"/>
    <mergeCell ref="A72:A73"/>
    <mergeCell ref="B72:B73"/>
    <mergeCell ref="C72:C73"/>
    <mergeCell ref="D72:D73"/>
    <mergeCell ref="E72:E73"/>
    <mergeCell ref="F72:F73"/>
    <mergeCell ref="G72:G73"/>
    <mergeCell ref="H72:H73"/>
    <mergeCell ref="A70:A71"/>
    <mergeCell ref="B70:B71"/>
    <mergeCell ref="C70:C71"/>
    <mergeCell ref="D70:D71"/>
    <mergeCell ref="E70:E71"/>
    <mergeCell ref="F74:F75"/>
    <mergeCell ref="G74:G75"/>
    <mergeCell ref="H74:H75"/>
    <mergeCell ref="A76:A77"/>
    <mergeCell ref="B76:B77"/>
    <mergeCell ref="C76:C77"/>
    <mergeCell ref="D76:D77"/>
    <mergeCell ref="E76:E77"/>
    <mergeCell ref="F76:F77"/>
    <mergeCell ref="G76:G77"/>
    <mergeCell ref="H76:H77"/>
    <mergeCell ref="A74:A75"/>
    <mergeCell ref="B74:B75"/>
    <mergeCell ref="C74:C75"/>
    <mergeCell ref="D74:D75"/>
    <mergeCell ref="E74:E75"/>
    <mergeCell ref="F80:F81"/>
    <mergeCell ref="G80:G81"/>
    <mergeCell ref="H80:H81"/>
    <mergeCell ref="A82:A83"/>
    <mergeCell ref="B82:B83"/>
    <mergeCell ref="C82:C83"/>
    <mergeCell ref="D82:D83"/>
    <mergeCell ref="E82:E83"/>
    <mergeCell ref="F82:F83"/>
    <mergeCell ref="G82:G83"/>
    <mergeCell ref="H82:H83"/>
    <mergeCell ref="A80:A81"/>
    <mergeCell ref="B80:B81"/>
    <mergeCell ref="C80:C81"/>
    <mergeCell ref="D80:D81"/>
    <mergeCell ref="E80:E81"/>
    <mergeCell ref="F84:F85"/>
    <mergeCell ref="G84:G85"/>
    <mergeCell ref="H84:H85"/>
    <mergeCell ref="A86:A87"/>
    <mergeCell ref="B86:B87"/>
    <mergeCell ref="C86:C87"/>
    <mergeCell ref="D86:D87"/>
    <mergeCell ref="E86:E87"/>
    <mergeCell ref="F86:F87"/>
    <mergeCell ref="G86:G87"/>
    <mergeCell ref="H86:H87"/>
    <mergeCell ref="A84:A85"/>
    <mergeCell ref="B84:B85"/>
    <mergeCell ref="C84:C85"/>
    <mergeCell ref="D84:D85"/>
    <mergeCell ref="E84:E85"/>
    <mergeCell ref="F88:F89"/>
    <mergeCell ref="G88:G89"/>
    <mergeCell ref="H88:H89"/>
    <mergeCell ref="A90:A91"/>
    <mergeCell ref="B90:B91"/>
    <mergeCell ref="C90:C91"/>
    <mergeCell ref="D90:D91"/>
    <mergeCell ref="E90:E91"/>
    <mergeCell ref="F90:F91"/>
    <mergeCell ref="G90:G91"/>
    <mergeCell ref="H90:H91"/>
    <mergeCell ref="A88:A89"/>
    <mergeCell ref="B88:B89"/>
    <mergeCell ref="C88:C89"/>
    <mergeCell ref="D88:D89"/>
    <mergeCell ref="E88:E89"/>
    <mergeCell ref="F92:F93"/>
    <mergeCell ref="G92:G93"/>
    <mergeCell ref="H92:H93"/>
    <mergeCell ref="A94:A95"/>
    <mergeCell ref="B94:B95"/>
    <mergeCell ref="C94:C95"/>
    <mergeCell ref="D94:D95"/>
    <mergeCell ref="E94:E95"/>
    <mergeCell ref="F94:F95"/>
    <mergeCell ref="G94:G95"/>
    <mergeCell ref="H94:H95"/>
    <mergeCell ref="A92:A93"/>
    <mergeCell ref="B92:B93"/>
    <mergeCell ref="C92:C93"/>
    <mergeCell ref="D92:D93"/>
    <mergeCell ref="E92:E93"/>
    <mergeCell ref="F96:F97"/>
    <mergeCell ref="G96:G97"/>
    <mergeCell ref="H96:H97"/>
    <mergeCell ref="A98:A99"/>
    <mergeCell ref="B98:B99"/>
    <mergeCell ref="C98:C99"/>
    <mergeCell ref="D98:D99"/>
    <mergeCell ref="E98:E99"/>
    <mergeCell ref="F98:F99"/>
    <mergeCell ref="G98:G99"/>
    <mergeCell ref="H98:H99"/>
    <mergeCell ref="A96:A97"/>
    <mergeCell ref="B96:B97"/>
    <mergeCell ref="C96:C97"/>
    <mergeCell ref="D96:D97"/>
    <mergeCell ref="E96:E97"/>
    <mergeCell ref="F100:F101"/>
    <mergeCell ref="G100:G101"/>
    <mergeCell ref="H100:H101"/>
    <mergeCell ref="A102:A103"/>
    <mergeCell ref="B102:B103"/>
    <mergeCell ref="C102:C103"/>
    <mergeCell ref="D102:D103"/>
    <mergeCell ref="E102:E103"/>
    <mergeCell ref="F102:F103"/>
    <mergeCell ref="G102:G103"/>
    <mergeCell ref="H102:H103"/>
    <mergeCell ref="A100:A101"/>
    <mergeCell ref="B100:B101"/>
    <mergeCell ref="C100:C101"/>
    <mergeCell ref="D100:D101"/>
    <mergeCell ref="E100:E101"/>
    <mergeCell ref="F104:F105"/>
    <mergeCell ref="G104:G105"/>
    <mergeCell ref="H104:H105"/>
    <mergeCell ref="A106:A107"/>
    <mergeCell ref="B106:B107"/>
    <mergeCell ref="C106:C107"/>
    <mergeCell ref="D106:D107"/>
    <mergeCell ref="E106:E107"/>
    <mergeCell ref="F106:F107"/>
    <mergeCell ref="G106:G107"/>
    <mergeCell ref="H106:H107"/>
    <mergeCell ref="A104:A105"/>
    <mergeCell ref="B104:B105"/>
    <mergeCell ref="C104:C105"/>
    <mergeCell ref="D104:D105"/>
    <mergeCell ref="E104:E105"/>
    <mergeCell ref="F108:F109"/>
    <mergeCell ref="G108:G109"/>
    <mergeCell ref="H108:H109"/>
    <mergeCell ref="A110:A111"/>
    <mergeCell ref="B110:B111"/>
    <mergeCell ref="C110:C111"/>
    <mergeCell ref="D110:D111"/>
    <mergeCell ref="E110:E111"/>
    <mergeCell ref="F110:F111"/>
    <mergeCell ref="G110:G111"/>
    <mergeCell ref="H110:H111"/>
    <mergeCell ref="A108:A109"/>
    <mergeCell ref="B108:B109"/>
    <mergeCell ref="C108:C109"/>
    <mergeCell ref="D108:D109"/>
    <mergeCell ref="E108:E109"/>
    <mergeCell ref="F112:F113"/>
    <mergeCell ref="G112:G113"/>
    <mergeCell ref="H112:H113"/>
    <mergeCell ref="A114:A115"/>
    <mergeCell ref="B114:B115"/>
    <mergeCell ref="C114:C115"/>
    <mergeCell ref="D114:D115"/>
    <mergeCell ref="E114:E115"/>
    <mergeCell ref="F114:F115"/>
    <mergeCell ref="G114:G115"/>
    <mergeCell ref="H114:H115"/>
    <mergeCell ref="A112:A113"/>
    <mergeCell ref="B112:B113"/>
    <mergeCell ref="C112:C113"/>
    <mergeCell ref="D112:D113"/>
    <mergeCell ref="E112:E113"/>
    <mergeCell ref="F116:F117"/>
    <mergeCell ref="G116:G117"/>
    <mergeCell ref="H116:H117"/>
    <mergeCell ref="A118:A119"/>
    <mergeCell ref="B118:B119"/>
    <mergeCell ref="C118:C119"/>
    <mergeCell ref="D118:D119"/>
    <mergeCell ref="E118:E119"/>
    <mergeCell ref="F118:F119"/>
    <mergeCell ref="G118:G119"/>
    <mergeCell ref="H118:H119"/>
    <mergeCell ref="A116:A117"/>
    <mergeCell ref="B116:B117"/>
    <mergeCell ref="C116:C117"/>
    <mergeCell ref="D116:D117"/>
    <mergeCell ref="E116:E117"/>
    <mergeCell ref="F120:F121"/>
    <mergeCell ref="G120:G121"/>
    <mergeCell ref="H120:H121"/>
    <mergeCell ref="A122:A123"/>
    <mergeCell ref="B122:B123"/>
    <mergeCell ref="C122:C123"/>
    <mergeCell ref="D122:D123"/>
    <mergeCell ref="E122:E123"/>
    <mergeCell ref="F122:F123"/>
    <mergeCell ref="G122:G123"/>
    <mergeCell ref="H122:H123"/>
    <mergeCell ref="A120:A121"/>
    <mergeCell ref="B120:B121"/>
    <mergeCell ref="C120:C121"/>
    <mergeCell ref="D120:D121"/>
    <mergeCell ref="E120:E121"/>
    <mergeCell ref="F124:F125"/>
    <mergeCell ref="G124:G125"/>
    <mergeCell ref="H124:H125"/>
    <mergeCell ref="A126:A127"/>
    <mergeCell ref="B126:B127"/>
    <mergeCell ref="C126:C127"/>
    <mergeCell ref="D126:D127"/>
    <mergeCell ref="E126:E127"/>
    <mergeCell ref="F126:F127"/>
    <mergeCell ref="G126:G127"/>
    <mergeCell ref="H126:H127"/>
    <mergeCell ref="A124:A125"/>
    <mergeCell ref="B124:B125"/>
    <mergeCell ref="C124:C125"/>
    <mergeCell ref="D124:D125"/>
    <mergeCell ref="E124:E125"/>
    <mergeCell ref="F128:F129"/>
    <mergeCell ref="G128:G129"/>
    <mergeCell ref="H128:H129"/>
    <mergeCell ref="A130:A131"/>
    <mergeCell ref="B130:B131"/>
    <mergeCell ref="C130:C131"/>
    <mergeCell ref="D130:D131"/>
    <mergeCell ref="E130:E131"/>
    <mergeCell ref="F130:F131"/>
    <mergeCell ref="G130:G131"/>
    <mergeCell ref="H130:H131"/>
    <mergeCell ref="A128:A129"/>
    <mergeCell ref="B128:B129"/>
    <mergeCell ref="C128:C129"/>
    <mergeCell ref="D128:D129"/>
    <mergeCell ref="E128:E129"/>
    <mergeCell ref="F132:F133"/>
    <mergeCell ref="G132:G133"/>
    <mergeCell ref="H132:H133"/>
    <mergeCell ref="A134:A135"/>
    <mergeCell ref="B134:B135"/>
    <mergeCell ref="C134:C135"/>
    <mergeCell ref="D134:D135"/>
    <mergeCell ref="E134:E135"/>
    <mergeCell ref="F134:F135"/>
    <mergeCell ref="G134:G135"/>
    <mergeCell ref="H134:H135"/>
    <mergeCell ref="A132:A133"/>
    <mergeCell ref="B132:B133"/>
    <mergeCell ref="C132:C133"/>
    <mergeCell ref="D132:D133"/>
    <mergeCell ref="E132:E133"/>
    <mergeCell ref="F136:F137"/>
    <mergeCell ref="G136:G137"/>
    <mergeCell ref="H136:H137"/>
    <mergeCell ref="A138:A139"/>
    <mergeCell ref="B138:B139"/>
    <mergeCell ref="C138:C139"/>
    <mergeCell ref="D138:D139"/>
    <mergeCell ref="E138:E139"/>
    <mergeCell ref="F138:F139"/>
    <mergeCell ref="G138:G139"/>
    <mergeCell ref="H138:H139"/>
    <mergeCell ref="A136:A137"/>
    <mergeCell ref="B136:B137"/>
    <mergeCell ref="C136:C137"/>
    <mergeCell ref="D136:D137"/>
    <mergeCell ref="E136:E137"/>
    <mergeCell ref="F140:F141"/>
    <mergeCell ref="G140:G141"/>
    <mergeCell ref="H140:H141"/>
    <mergeCell ref="A142:A143"/>
    <mergeCell ref="B142:B143"/>
    <mergeCell ref="C142:C143"/>
    <mergeCell ref="D142:D143"/>
    <mergeCell ref="E142:E143"/>
    <mergeCell ref="F142:F143"/>
    <mergeCell ref="G142:G143"/>
    <mergeCell ref="H142:H143"/>
    <mergeCell ref="A140:A141"/>
    <mergeCell ref="B140:B141"/>
    <mergeCell ref="C140:C141"/>
    <mergeCell ref="D140:D141"/>
    <mergeCell ref="E140:E141"/>
    <mergeCell ref="F144:F145"/>
    <mergeCell ref="G144:G145"/>
    <mergeCell ref="H144:H145"/>
    <mergeCell ref="A146:A147"/>
    <mergeCell ref="B146:B147"/>
    <mergeCell ref="C146:C147"/>
    <mergeCell ref="D146:D147"/>
    <mergeCell ref="E146:E147"/>
    <mergeCell ref="F146:F147"/>
    <mergeCell ref="G146:G147"/>
    <mergeCell ref="H146:H147"/>
    <mergeCell ref="A144:A145"/>
    <mergeCell ref="B144:B145"/>
    <mergeCell ref="C144:C145"/>
    <mergeCell ref="D144:D145"/>
    <mergeCell ref="E144:E145"/>
    <mergeCell ref="F148:F149"/>
    <mergeCell ref="G148:G149"/>
    <mergeCell ref="H148:H149"/>
    <mergeCell ref="A150:A151"/>
    <mergeCell ref="B150:B151"/>
    <mergeCell ref="C150:C151"/>
    <mergeCell ref="D150:D151"/>
    <mergeCell ref="E150:E151"/>
    <mergeCell ref="F150:F151"/>
    <mergeCell ref="G150:G151"/>
    <mergeCell ref="H150:H151"/>
    <mergeCell ref="A148:A149"/>
    <mergeCell ref="B148:B149"/>
    <mergeCell ref="C148:C149"/>
    <mergeCell ref="D148:D149"/>
    <mergeCell ref="E148:E149"/>
    <mergeCell ref="F152:F153"/>
    <mergeCell ref="G152:G153"/>
    <mergeCell ref="H152:H153"/>
    <mergeCell ref="A154:A155"/>
    <mergeCell ref="B154:B155"/>
    <mergeCell ref="C154:C155"/>
    <mergeCell ref="D154:D155"/>
    <mergeCell ref="E154:E155"/>
    <mergeCell ref="F154:F155"/>
    <mergeCell ref="G154:G155"/>
    <mergeCell ref="H154:H155"/>
    <mergeCell ref="A152:A153"/>
    <mergeCell ref="B152:B153"/>
    <mergeCell ref="C152:C153"/>
    <mergeCell ref="D152:D153"/>
    <mergeCell ref="E152:E153"/>
    <mergeCell ref="F156:F157"/>
    <mergeCell ref="G156:G157"/>
    <mergeCell ref="H156:H157"/>
    <mergeCell ref="A158:A159"/>
    <mergeCell ref="B158:B159"/>
    <mergeCell ref="C158:C159"/>
    <mergeCell ref="D158:D159"/>
    <mergeCell ref="E158:E159"/>
    <mergeCell ref="F158:F159"/>
    <mergeCell ref="G158:G159"/>
    <mergeCell ref="H158:H159"/>
    <mergeCell ref="A156:A157"/>
    <mergeCell ref="B156:B157"/>
    <mergeCell ref="C156:C157"/>
    <mergeCell ref="D156:D157"/>
    <mergeCell ref="E156:E157"/>
    <mergeCell ref="F164:F165"/>
    <mergeCell ref="G164:G165"/>
    <mergeCell ref="H164:H165"/>
    <mergeCell ref="A164:A165"/>
    <mergeCell ref="B164:B165"/>
    <mergeCell ref="C164:C165"/>
    <mergeCell ref="D164:D165"/>
    <mergeCell ref="E164:E165"/>
    <mergeCell ref="F160:F161"/>
    <mergeCell ref="G160:G161"/>
    <mergeCell ref="H160:H161"/>
    <mergeCell ref="A162:A163"/>
    <mergeCell ref="B162:B163"/>
    <mergeCell ref="C162:C163"/>
    <mergeCell ref="D162:D163"/>
    <mergeCell ref="E162:E163"/>
    <mergeCell ref="F162:F163"/>
    <mergeCell ref="G162:G163"/>
    <mergeCell ref="H162:H163"/>
    <mergeCell ref="A160:A161"/>
    <mergeCell ref="B160:B161"/>
    <mergeCell ref="C160:C161"/>
    <mergeCell ref="D160:D161"/>
    <mergeCell ref="E160:E161"/>
  </mergeCells>
  <phoneticPr fontId="17" type="noConversion"/>
  <printOptions horizontalCentered="1"/>
  <pageMargins left="0.11811023622047245" right="0.11811023622047245" top="0.74803149606299213" bottom="0.74803149606299213" header="0.31496062992125984" footer="0.31496062992125984"/>
  <pageSetup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R3205"/>
  <sheetViews>
    <sheetView view="pageBreakPreview" topLeftCell="A1532" zoomScaleNormal="100" zoomScaleSheetLayoutView="100" workbookViewId="0">
      <selection activeCell="F1543" sqref="F1543"/>
    </sheetView>
  </sheetViews>
  <sheetFormatPr baseColWidth="10" defaultColWidth="12.42578125" defaultRowHeight="12" x14ac:dyDescent="0.2"/>
  <cols>
    <col min="1" max="1" width="18" style="263" customWidth="1"/>
    <col min="2" max="2" width="20.42578125" style="263" customWidth="1"/>
    <col min="3" max="3" width="26.7109375" style="264" customWidth="1"/>
    <col min="4" max="4" width="41" style="264" customWidth="1"/>
    <col min="5" max="5" width="19" style="264" customWidth="1"/>
    <col min="6" max="6" width="14.7109375" style="181" customWidth="1"/>
    <col min="7" max="7" width="17.140625" style="181" customWidth="1"/>
    <col min="8" max="8" width="22.7109375" style="181" customWidth="1"/>
    <col min="9" max="9" width="17.42578125" style="265" customWidth="1"/>
    <col min="10" max="10" width="19.42578125" style="265" customWidth="1"/>
    <col min="11" max="11" width="14.7109375" style="266" bestFit="1" customWidth="1"/>
    <col min="12" max="12" width="15.140625" style="266" bestFit="1" customWidth="1"/>
    <col min="13" max="13" width="14.7109375" style="266" bestFit="1" customWidth="1"/>
    <col min="14" max="14" width="13.28515625" style="266" bestFit="1" customWidth="1"/>
    <col min="15" max="15" width="22.140625" style="265" customWidth="1"/>
    <col min="16" max="16" width="22.85546875" style="264" customWidth="1"/>
    <col min="17" max="17" width="13.28515625" style="181" bestFit="1" customWidth="1"/>
    <col min="18" max="16384" width="12.42578125" style="181"/>
  </cols>
  <sheetData>
    <row r="1" spans="1:16" s="114" customFormat="1" ht="15.75" x14ac:dyDescent="0.2">
      <c r="A1" s="1135"/>
      <c r="B1" s="1135"/>
      <c r="C1" s="1135"/>
      <c r="D1" s="1135"/>
      <c r="E1" s="1135"/>
      <c r="F1" s="1135"/>
      <c r="G1" s="1135"/>
      <c r="H1" s="1135"/>
      <c r="I1" s="1135"/>
      <c r="J1" s="1135"/>
      <c r="K1" s="1135"/>
      <c r="L1" s="1135"/>
      <c r="M1" s="1135"/>
      <c r="N1" s="1135"/>
      <c r="O1" s="1135"/>
      <c r="P1" s="1135"/>
    </row>
    <row r="2" spans="1:16" s="114" customFormat="1" ht="15.75" x14ac:dyDescent="0.2">
      <c r="A2" s="1135" t="s">
        <v>486</v>
      </c>
      <c r="B2" s="1135"/>
      <c r="C2" s="1135"/>
      <c r="D2" s="1135"/>
      <c r="E2" s="1135"/>
      <c r="F2" s="1135"/>
      <c r="G2" s="1135"/>
      <c r="H2" s="1135"/>
      <c r="I2" s="1135"/>
      <c r="J2" s="1135"/>
      <c r="K2" s="1135"/>
      <c r="L2" s="1135"/>
      <c r="M2" s="1135"/>
      <c r="N2" s="1135"/>
      <c r="O2" s="1135"/>
      <c r="P2" s="1135"/>
    </row>
    <row r="3" spans="1:16" s="114" customFormat="1" ht="16.5" thickBot="1" x14ac:dyDescent="0.25">
      <c r="A3" s="1136"/>
      <c r="B3" s="1136"/>
      <c r="C3" s="1136"/>
      <c r="D3" s="1136"/>
      <c r="E3" s="1136"/>
      <c r="F3" s="1136"/>
      <c r="G3" s="1136"/>
      <c r="H3" s="1136"/>
      <c r="I3" s="1136"/>
      <c r="J3" s="1136"/>
      <c r="K3" s="1136"/>
      <c r="L3" s="1136"/>
      <c r="M3" s="1136"/>
      <c r="N3" s="1136"/>
      <c r="O3" s="1136"/>
      <c r="P3" s="1136"/>
    </row>
    <row r="4" spans="1:16" s="115" customFormat="1" ht="14.25" x14ac:dyDescent="0.2">
      <c r="A4" s="1137" t="s">
        <v>156</v>
      </c>
      <c r="B4" s="1139" t="s">
        <v>157</v>
      </c>
      <c r="C4" s="1139" t="s">
        <v>161</v>
      </c>
      <c r="D4" s="1139" t="s">
        <v>158</v>
      </c>
      <c r="E4" s="1141" t="s">
        <v>42</v>
      </c>
      <c r="F4" s="1141" t="s">
        <v>87</v>
      </c>
      <c r="G4" s="1141" t="s">
        <v>88</v>
      </c>
      <c r="H4" s="1141" t="s">
        <v>174</v>
      </c>
      <c r="I4" s="1143" t="s">
        <v>89</v>
      </c>
      <c r="J4" s="1143" t="s">
        <v>90</v>
      </c>
      <c r="K4" s="1145" t="s">
        <v>91</v>
      </c>
      <c r="L4" s="1145"/>
      <c r="M4" s="1145"/>
      <c r="N4" s="1146" t="s">
        <v>159</v>
      </c>
      <c r="O4" s="1126" t="s">
        <v>160</v>
      </c>
      <c r="P4" s="1133" t="s">
        <v>601</v>
      </c>
    </row>
    <row r="5" spans="1:16" s="115" customFormat="1" ht="33" customHeight="1" x14ac:dyDescent="0.2">
      <c r="A5" s="1138"/>
      <c r="B5" s="1140"/>
      <c r="C5" s="1140"/>
      <c r="D5" s="1140"/>
      <c r="E5" s="1142"/>
      <c r="F5" s="1142"/>
      <c r="G5" s="1142"/>
      <c r="H5" s="1142"/>
      <c r="I5" s="1144"/>
      <c r="J5" s="1144"/>
      <c r="K5" s="116" t="s">
        <v>105</v>
      </c>
      <c r="L5" s="116" t="s">
        <v>106</v>
      </c>
      <c r="M5" s="116" t="s">
        <v>107</v>
      </c>
      <c r="N5" s="1147"/>
      <c r="O5" s="1127"/>
      <c r="P5" s="1134"/>
    </row>
    <row r="6" spans="1:16" s="115" customFormat="1" ht="14.25" customHeight="1" x14ac:dyDescent="0.2">
      <c r="A6" s="117" t="s">
        <v>420</v>
      </c>
      <c r="B6" s="118"/>
      <c r="C6" s="119"/>
      <c r="D6" s="120"/>
      <c r="E6" s="120"/>
      <c r="F6" s="120"/>
      <c r="G6" s="120"/>
      <c r="H6" s="120"/>
      <c r="I6" s="120"/>
      <c r="J6" s="120"/>
      <c r="K6" s="120"/>
      <c r="L6" s="120"/>
      <c r="M6" s="120"/>
      <c r="N6" s="120"/>
      <c r="O6" s="121"/>
      <c r="P6" s="120"/>
    </row>
    <row r="7" spans="1:16" s="130" customFormat="1" ht="75" customHeight="1" x14ac:dyDescent="0.2">
      <c r="A7" s="122" t="s">
        <v>602</v>
      </c>
      <c r="B7" s="122" t="s">
        <v>210</v>
      </c>
      <c r="C7" s="123" t="s">
        <v>2947</v>
      </c>
      <c r="D7" s="124" t="s">
        <v>603</v>
      </c>
      <c r="E7" s="124" t="s">
        <v>604</v>
      </c>
      <c r="F7" s="125">
        <v>121</v>
      </c>
      <c r="G7" s="125" t="s">
        <v>605</v>
      </c>
      <c r="H7" s="125">
        <v>11</v>
      </c>
      <c r="I7" s="126">
        <v>3000</v>
      </c>
      <c r="J7" s="126">
        <v>3000</v>
      </c>
      <c r="K7" s="127">
        <v>2</v>
      </c>
      <c r="L7" s="127">
        <v>5</v>
      </c>
      <c r="M7" s="127">
        <v>5</v>
      </c>
      <c r="N7" s="128">
        <v>10</v>
      </c>
      <c r="O7" s="129">
        <f>N7*J7</f>
        <v>30000</v>
      </c>
      <c r="P7" s="123" t="s">
        <v>606</v>
      </c>
    </row>
    <row r="8" spans="1:16" s="130" customFormat="1" ht="75" customHeight="1" x14ac:dyDescent="0.2">
      <c r="A8" s="131" t="s">
        <v>602</v>
      </c>
      <c r="B8" s="131" t="s">
        <v>210</v>
      </c>
      <c r="C8" s="123" t="s">
        <v>2947</v>
      </c>
      <c r="D8" s="133" t="s">
        <v>607</v>
      </c>
      <c r="E8" s="133" t="s">
        <v>604</v>
      </c>
      <c r="F8" s="127">
        <v>122</v>
      </c>
      <c r="G8" s="127" t="s">
        <v>605</v>
      </c>
      <c r="H8" s="127">
        <v>11</v>
      </c>
      <c r="I8" s="126">
        <v>2500</v>
      </c>
      <c r="J8" s="126">
        <v>2500</v>
      </c>
      <c r="K8" s="127">
        <v>4</v>
      </c>
      <c r="L8" s="127">
        <v>4</v>
      </c>
      <c r="M8" s="127">
        <v>4</v>
      </c>
      <c r="N8" s="128">
        <v>4</v>
      </c>
      <c r="O8" s="129">
        <f>N8*J8</f>
        <v>10000</v>
      </c>
      <c r="P8" s="132" t="s">
        <v>606</v>
      </c>
    </row>
    <row r="9" spans="1:16" s="130" customFormat="1" ht="75" customHeight="1" x14ac:dyDescent="0.2">
      <c r="A9" s="131" t="s">
        <v>602</v>
      </c>
      <c r="B9" s="131" t="s">
        <v>210</v>
      </c>
      <c r="C9" s="123" t="s">
        <v>2947</v>
      </c>
      <c r="D9" s="133" t="s">
        <v>608</v>
      </c>
      <c r="E9" s="133" t="s">
        <v>609</v>
      </c>
      <c r="F9" s="127">
        <v>133</v>
      </c>
      <c r="G9" s="127" t="s">
        <v>605</v>
      </c>
      <c r="H9" s="127">
        <v>11</v>
      </c>
      <c r="I9" s="126">
        <v>630</v>
      </c>
      <c r="J9" s="126">
        <v>630</v>
      </c>
      <c r="K9" s="127">
        <v>5</v>
      </c>
      <c r="L9" s="127">
        <v>10</v>
      </c>
      <c r="M9" s="127">
        <v>4</v>
      </c>
      <c r="N9" s="128">
        <v>19</v>
      </c>
      <c r="O9" s="129">
        <f t="shared" ref="O9:O73" si="0">N9*J9</f>
        <v>11970</v>
      </c>
      <c r="P9" s="132" t="s">
        <v>606</v>
      </c>
    </row>
    <row r="10" spans="1:16" s="130" customFormat="1" ht="75" customHeight="1" x14ac:dyDescent="0.2">
      <c r="A10" s="131" t="s">
        <v>602</v>
      </c>
      <c r="B10" s="131" t="s">
        <v>210</v>
      </c>
      <c r="C10" s="123" t="s">
        <v>2947</v>
      </c>
      <c r="D10" s="133" t="s">
        <v>610</v>
      </c>
      <c r="E10" s="133" t="s">
        <v>609</v>
      </c>
      <c r="F10" s="127">
        <v>135</v>
      </c>
      <c r="G10" s="127" t="s">
        <v>605</v>
      </c>
      <c r="H10" s="127">
        <v>11</v>
      </c>
      <c r="I10" s="126">
        <v>630</v>
      </c>
      <c r="J10" s="126">
        <v>630</v>
      </c>
      <c r="K10" s="127">
        <v>5</v>
      </c>
      <c r="L10" s="127">
        <v>5</v>
      </c>
      <c r="M10" s="127">
        <v>4</v>
      </c>
      <c r="N10" s="128">
        <v>14</v>
      </c>
      <c r="O10" s="129">
        <f t="shared" si="0"/>
        <v>8820</v>
      </c>
      <c r="P10" s="132" t="s">
        <v>606</v>
      </c>
    </row>
    <row r="11" spans="1:16" s="130" customFormat="1" ht="75" customHeight="1" x14ac:dyDescent="0.2">
      <c r="A11" s="131" t="s">
        <v>602</v>
      </c>
      <c r="B11" s="131" t="s">
        <v>210</v>
      </c>
      <c r="C11" s="123" t="s">
        <v>2947</v>
      </c>
      <c r="D11" s="133" t="s">
        <v>611</v>
      </c>
      <c r="E11" s="133" t="s">
        <v>609</v>
      </c>
      <c r="F11" s="127">
        <v>136</v>
      </c>
      <c r="G11" s="127" t="s">
        <v>605</v>
      </c>
      <c r="H11" s="127">
        <v>11</v>
      </c>
      <c r="I11" s="126">
        <v>450</v>
      </c>
      <c r="J11" s="126">
        <v>450</v>
      </c>
      <c r="K11" s="127">
        <v>0</v>
      </c>
      <c r="L11" s="127">
        <v>5</v>
      </c>
      <c r="M11" s="127">
        <v>5</v>
      </c>
      <c r="N11" s="128">
        <v>10</v>
      </c>
      <c r="O11" s="129">
        <f t="shared" si="0"/>
        <v>4500</v>
      </c>
      <c r="P11" s="132" t="s">
        <v>606</v>
      </c>
    </row>
    <row r="12" spans="1:16" s="134" customFormat="1" ht="75" customHeight="1" x14ac:dyDescent="0.2">
      <c r="A12" s="131" t="s">
        <v>602</v>
      </c>
      <c r="B12" s="131" t="s">
        <v>210</v>
      </c>
      <c r="C12" s="123" t="s">
        <v>2947</v>
      </c>
      <c r="D12" s="133" t="s">
        <v>612</v>
      </c>
      <c r="E12" s="133" t="s">
        <v>613</v>
      </c>
      <c r="F12" s="127">
        <v>141</v>
      </c>
      <c r="G12" s="127" t="s">
        <v>605</v>
      </c>
      <c r="H12" s="127">
        <v>11</v>
      </c>
      <c r="I12" s="126">
        <v>18000</v>
      </c>
      <c r="J12" s="126">
        <v>18000</v>
      </c>
      <c r="K12" s="127">
        <v>5</v>
      </c>
      <c r="L12" s="127">
        <v>5</v>
      </c>
      <c r="M12" s="127">
        <v>2</v>
      </c>
      <c r="N12" s="128">
        <v>12</v>
      </c>
      <c r="O12" s="129">
        <f t="shared" si="0"/>
        <v>216000</v>
      </c>
      <c r="P12" s="132" t="s">
        <v>606</v>
      </c>
    </row>
    <row r="13" spans="1:16" s="134" customFormat="1" ht="75" customHeight="1" x14ac:dyDescent="0.2">
      <c r="A13" s="131" t="s">
        <v>602</v>
      </c>
      <c r="B13" s="131" t="s">
        <v>210</v>
      </c>
      <c r="C13" s="123" t="s">
        <v>2947</v>
      </c>
      <c r="D13" s="133" t="s">
        <v>614</v>
      </c>
      <c r="E13" s="133" t="s">
        <v>615</v>
      </c>
      <c r="F13" s="127">
        <v>211</v>
      </c>
      <c r="G13" s="127" t="s">
        <v>605</v>
      </c>
      <c r="H13" s="127">
        <v>11</v>
      </c>
      <c r="I13" s="126">
        <v>6000</v>
      </c>
      <c r="J13" s="126">
        <v>6000</v>
      </c>
      <c r="K13" s="127">
        <v>7</v>
      </c>
      <c r="L13" s="127">
        <v>7</v>
      </c>
      <c r="M13" s="127">
        <v>6</v>
      </c>
      <c r="N13" s="128">
        <v>20</v>
      </c>
      <c r="O13" s="129">
        <f t="shared" si="0"/>
        <v>120000</v>
      </c>
      <c r="P13" s="132" t="s">
        <v>606</v>
      </c>
    </row>
    <row r="14" spans="1:16" s="134" customFormat="1" ht="75" customHeight="1" x14ac:dyDescent="0.2">
      <c r="A14" s="131" t="s">
        <v>602</v>
      </c>
      <c r="B14" s="131" t="s">
        <v>210</v>
      </c>
      <c r="C14" s="123" t="s">
        <v>2947</v>
      </c>
      <c r="D14" s="135" t="s">
        <v>616</v>
      </c>
      <c r="E14" s="133" t="s">
        <v>617</v>
      </c>
      <c r="F14" s="136">
        <v>211</v>
      </c>
      <c r="G14" s="137">
        <v>2405</v>
      </c>
      <c r="H14" s="127">
        <v>11</v>
      </c>
      <c r="I14" s="138">
        <v>25</v>
      </c>
      <c r="J14" s="126">
        <f t="shared" ref="J14:J24" si="1">I14</f>
        <v>25</v>
      </c>
      <c r="K14" s="127">
        <v>30</v>
      </c>
      <c r="L14" s="127">
        <v>30</v>
      </c>
      <c r="M14" s="127">
        <v>24</v>
      </c>
      <c r="N14" s="128">
        <v>84</v>
      </c>
      <c r="O14" s="129">
        <f t="shared" si="0"/>
        <v>2100</v>
      </c>
      <c r="P14" s="132" t="s">
        <v>606</v>
      </c>
    </row>
    <row r="15" spans="1:16" s="134" customFormat="1" ht="75" customHeight="1" x14ac:dyDescent="0.2">
      <c r="A15" s="131" t="s">
        <v>602</v>
      </c>
      <c r="B15" s="131" t="s">
        <v>210</v>
      </c>
      <c r="C15" s="123" t="s">
        <v>2947</v>
      </c>
      <c r="D15" s="135" t="s">
        <v>618</v>
      </c>
      <c r="E15" s="133" t="s">
        <v>619</v>
      </c>
      <c r="F15" s="136">
        <v>211</v>
      </c>
      <c r="G15" s="137">
        <v>28004</v>
      </c>
      <c r="H15" s="127">
        <v>11</v>
      </c>
      <c r="I15" s="138">
        <v>75</v>
      </c>
      <c r="J15" s="126">
        <f t="shared" si="1"/>
        <v>75</v>
      </c>
      <c r="K15" s="127">
        <v>6</v>
      </c>
      <c r="L15" s="127">
        <v>6</v>
      </c>
      <c r="M15" s="127">
        <v>6</v>
      </c>
      <c r="N15" s="128">
        <f t="shared" ref="N15:N24" si="2">K15+L15+M15</f>
        <v>18</v>
      </c>
      <c r="O15" s="129">
        <f t="shared" si="0"/>
        <v>1350</v>
      </c>
      <c r="P15" s="132" t="s">
        <v>606</v>
      </c>
    </row>
    <row r="16" spans="1:16" s="134" customFormat="1" ht="75" customHeight="1" x14ac:dyDescent="0.2">
      <c r="A16" s="131" t="s">
        <v>602</v>
      </c>
      <c r="B16" s="131" t="s">
        <v>210</v>
      </c>
      <c r="C16" s="123" t="s">
        <v>2947</v>
      </c>
      <c r="D16" s="135" t="s">
        <v>620</v>
      </c>
      <c r="E16" s="133" t="s">
        <v>621</v>
      </c>
      <c r="F16" s="136">
        <v>211</v>
      </c>
      <c r="G16" s="137">
        <v>3551</v>
      </c>
      <c r="H16" s="127">
        <v>11</v>
      </c>
      <c r="I16" s="138">
        <v>15</v>
      </c>
      <c r="J16" s="126">
        <f t="shared" si="1"/>
        <v>15</v>
      </c>
      <c r="K16" s="127">
        <v>5</v>
      </c>
      <c r="L16" s="127">
        <v>5</v>
      </c>
      <c r="M16" s="127">
        <v>5</v>
      </c>
      <c r="N16" s="128">
        <f t="shared" si="2"/>
        <v>15</v>
      </c>
      <c r="O16" s="129">
        <f t="shared" si="0"/>
        <v>225</v>
      </c>
      <c r="P16" s="132" t="s">
        <v>606</v>
      </c>
    </row>
    <row r="17" spans="1:16" s="134" customFormat="1" ht="75" customHeight="1" x14ac:dyDescent="0.2">
      <c r="A17" s="131" t="s">
        <v>602</v>
      </c>
      <c r="B17" s="131" t="s">
        <v>210</v>
      </c>
      <c r="C17" s="123" t="s">
        <v>2947</v>
      </c>
      <c r="D17" s="135" t="s">
        <v>622</v>
      </c>
      <c r="E17" s="133" t="s">
        <v>621</v>
      </c>
      <c r="F17" s="136">
        <v>211</v>
      </c>
      <c r="G17" s="137">
        <v>3517</v>
      </c>
      <c r="H17" s="127">
        <v>11</v>
      </c>
      <c r="I17" s="138">
        <v>15</v>
      </c>
      <c r="J17" s="126">
        <f t="shared" si="1"/>
        <v>15</v>
      </c>
      <c r="K17" s="127">
        <v>5</v>
      </c>
      <c r="L17" s="127">
        <v>5</v>
      </c>
      <c r="M17" s="127">
        <v>5</v>
      </c>
      <c r="N17" s="128">
        <f t="shared" si="2"/>
        <v>15</v>
      </c>
      <c r="O17" s="129">
        <f t="shared" si="0"/>
        <v>225</v>
      </c>
      <c r="P17" s="132" t="s">
        <v>606</v>
      </c>
    </row>
    <row r="18" spans="1:16" s="134" customFormat="1" ht="75" customHeight="1" x14ac:dyDescent="0.2">
      <c r="A18" s="131" t="s">
        <v>602</v>
      </c>
      <c r="B18" s="131" t="s">
        <v>210</v>
      </c>
      <c r="C18" s="123" t="s">
        <v>2947</v>
      </c>
      <c r="D18" s="135" t="s">
        <v>623</v>
      </c>
      <c r="E18" s="133" t="s">
        <v>619</v>
      </c>
      <c r="F18" s="136">
        <v>211</v>
      </c>
      <c r="G18" s="137">
        <v>3602</v>
      </c>
      <c r="H18" s="127">
        <v>11</v>
      </c>
      <c r="I18" s="138">
        <v>40</v>
      </c>
      <c r="J18" s="126">
        <f t="shared" si="1"/>
        <v>40</v>
      </c>
      <c r="K18" s="127">
        <v>5</v>
      </c>
      <c r="L18" s="127">
        <v>5</v>
      </c>
      <c r="M18" s="127">
        <v>5</v>
      </c>
      <c r="N18" s="128">
        <f t="shared" si="2"/>
        <v>15</v>
      </c>
      <c r="O18" s="129">
        <f t="shared" si="0"/>
        <v>600</v>
      </c>
      <c r="P18" s="132" t="s">
        <v>606</v>
      </c>
    </row>
    <row r="19" spans="1:16" s="134" customFormat="1" ht="75" customHeight="1" x14ac:dyDescent="0.2">
      <c r="A19" s="131" t="s">
        <v>602</v>
      </c>
      <c r="B19" s="131" t="s">
        <v>210</v>
      </c>
      <c r="C19" s="123" t="s">
        <v>2947</v>
      </c>
      <c r="D19" s="135" t="s">
        <v>624</v>
      </c>
      <c r="E19" s="133" t="s">
        <v>621</v>
      </c>
      <c r="F19" s="136">
        <v>211</v>
      </c>
      <c r="G19" s="137">
        <v>34507</v>
      </c>
      <c r="H19" s="127">
        <v>11</v>
      </c>
      <c r="I19" s="138">
        <v>40</v>
      </c>
      <c r="J19" s="126">
        <f t="shared" si="1"/>
        <v>40</v>
      </c>
      <c r="K19" s="127">
        <v>5</v>
      </c>
      <c r="L19" s="127">
        <v>5</v>
      </c>
      <c r="M19" s="127">
        <v>5</v>
      </c>
      <c r="N19" s="128">
        <f t="shared" si="2"/>
        <v>15</v>
      </c>
      <c r="O19" s="129">
        <f t="shared" si="0"/>
        <v>600</v>
      </c>
      <c r="P19" s="132" t="s">
        <v>606</v>
      </c>
    </row>
    <row r="20" spans="1:16" s="134" customFormat="1" ht="75" customHeight="1" x14ac:dyDescent="0.2">
      <c r="A20" s="131" t="s">
        <v>602</v>
      </c>
      <c r="B20" s="131" t="s">
        <v>210</v>
      </c>
      <c r="C20" s="123" t="s">
        <v>2947</v>
      </c>
      <c r="D20" s="135" t="s">
        <v>625</v>
      </c>
      <c r="E20" s="133" t="s">
        <v>187</v>
      </c>
      <c r="F20" s="136">
        <v>211</v>
      </c>
      <c r="G20" s="137">
        <v>3543</v>
      </c>
      <c r="H20" s="127">
        <v>11</v>
      </c>
      <c r="I20" s="138">
        <v>20</v>
      </c>
      <c r="J20" s="126">
        <f t="shared" si="1"/>
        <v>20</v>
      </c>
      <c r="K20" s="127">
        <v>4</v>
      </c>
      <c r="L20" s="127">
        <v>4</v>
      </c>
      <c r="M20" s="127">
        <v>4</v>
      </c>
      <c r="N20" s="128">
        <f t="shared" si="2"/>
        <v>12</v>
      </c>
      <c r="O20" s="129">
        <f t="shared" si="0"/>
        <v>240</v>
      </c>
      <c r="P20" s="132" t="s">
        <v>606</v>
      </c>
    </row>
    <row r="21" spans="1:16" s="134" customFormat="1" ht="75" customHeight="1" x14ac:dyDescent="0.2">
      <c r="A21" s="131" t="s">
        <v>602</v>
      </c>
      <c r="B21" s="131" t="s">
        <v>210</v>
      </c>
      <c r="C21" s="123" t="s">
        <v>2947</v>
      </c>
      <c r="D21" s="135" t="s">
        <v>626</v>
      </c>
      <c r="E21" s="133" t="s">
        <v>187</v>
      </c>
      <c r="F21" s="136">
        <v>211</v>
      </c>
      <c r="G21" s="137">
        <v>86874</v>
      </c>
      <c r="H21" s="127">
        <v>11</v>
      </c>
      <c r="I21" s="138">
        <v>20</v>
      </c>
      <c r="J21" s="126">
        <f t="shared" si="1"/>
        <v>20</v>
      </c>
      <c r="K21" s="127">
        <v>4</v>
      </c>
      <c r="L21" s="127">
        <v>4</v>
      </c>
      <c r="M21" s="127">
        <v>4</v>
      </c>
      <c r="N21" s="128">
        <f t="shared" si="2"/>
        <v>12</v>
      </c>
      <c r="O21" s="129">
        <f t="shared" si="0"/>
        <v>240</v>
      </c>
      <c r="P21" s="132" t="s">
        <v>606</v>
      </c>
    </row>
    <row r="22" spans="1:16" s="134" customFormat="1" ht="75" customHeight="1" x14ac:dyDescent="0.2">
      <c r="A22" s="131" t="s">
        <v>602</v>
      </c>
      <c r="B22" s="131" t="s">
        <v>210</v>
      </c>
      <c r="C22" s="123" t="s">
        <v>2947</v>
      </c>
      <c r="D22" s="135" t="s">
        <v>627</v>
      </c>
      <c r="E22" s="133" t="s">
        <v>187</v>
      </c>
      <c r="F22" s="136">
        <v>211</v>
      </c>
      <c r="G22" s="137">
        <v>67141</v>
      </c>
      <c r="H22" s="127">
        <v>11</v>
      </c>
      <c r="I22" s="138">
        <v>20</v>
      </c>
      <c r="J22" s="126">
        <f t="shared" si="1"/>
        <v>20</v>
      </c>
      <c r="K22" s="127">
        <v>2</v>
      </c>
      <c r="L22" s="127">
        <v>2</v>
      </c>
      <c r="M22" s="127">
        <v>2</v>
      </c>
      <c r="N22" s="128">
        <f t="shared" si="2"/>
        <v>6</v>
      </c>
      <c r="O22" s="129">
        <f t="shared" si="0"/>
        <v>120</v>
      </c>
      <c r="P22" s="132" t="s">
        <v>606</v>
      </c>
    </row>
    <row r="23" spans="1:16" s="134" customFormat="1" ht="75" customHeight="1" x14ac:dyDescent="0.2">
      <c r="A23" s="131" t="s">
        <v>602</v>
      </c>
      <c r="B23" s="131" t="s">
        <v>210</v>
      </c>
      <c r="C23" s="123" t="s">
        <v>2947</v>
      </c>
      <c r="D23" s="135" t="s">
        <v>628</v>
      </c>
      <c r="E23" s="133" t="s">
        <v>187</v>
      </c>
      <c r="F23" s="136">
        <v>211</v>
      </c>
      <c r="G23" s="137">
        <v>74724</v>
      </c>
      <c r="H23" s="127">
        <v>11</v>
      </c>
      <c r="I23" s="138">
        <v>25</v>
      </c>
      <c r="J23" s="126">
        <f t="shared" si="1"/>
        <v>25</v>
      </c>
      <c r="K23" s="127">
        <v>40</v>
      </c>
      <c r="L23" s="127">
        <v>40</v>
      </c>
      <c r="M23" s="127">
        <v>40</v>
      </c>
      <c r="N23" s="128">
        <f t="shared" si="2"/>
        <v>120</v>
      </c>
      <c r="O23" s="129">
        <f t="shared" si="0"/>
        <v>3000</v>
      </c>
      <c r="P23" s="132" t="s">
        <v>606</v>
      </c>
    </row>
    <row r="24" spans="1:16" s="134" customFormat="1" ht="75" customHeight="1" x14ac:dyDescent="0.2">
      <c r="A24" s="131" t="s">
        <v>602</v>
      </c>
      <c r="B24" s="131" t="s">
        <v>210</v>
      </c>
      <c r="C24" s="123" t="s">
        <v>2947</v>
      </c>
      <c r="D24" s="135" t="s">
        <v>629</v>
      </c>
      <c r="E24" s="133" t="s">
        <v>617</v>
      </c>
      <c r="F24" s="136">
        <v>211</v>
      </c>
      <c r="G24" s="137">
        <v>2327</v>
      </c>
      <c r="H24" s="127">
        <v>11</v>
      </c>
      <c r="I24" s="138">
        <v>2</v>
      </c>
      <c r="J24" s="126">
        <f t="shared" si="1"/>
        <v>2</v>
      </c>
      <c r="K24" s="127">
        <v>5</v>
      </c>
      <c r="L24" s="127">
        <v>0</v>
      </c>
      <c r="M24" s="127">
        <v>0</v>
      </c>
      <c r="N24" s="128">
        <f t="shared" si="2"/>
        <v>5</v>
      </c>
      <c r="O24" s="129">
        <f t="shared" si="0"/>
        <v>10</v>
      </c>
      <c r="P24" s="132" t="s">
        <v>606</v>
      </c>
    </row>
    <row r="25" spans="1:16" s="134" customFormat="1" ht="75" customHeight="1" x14ac:dyDescent="0.2">
      <c r="A25" s="131" t="s">
        <v>602</v>
      </c>
      <c r="B25" s="131" t="s">
        <v>210</v>
      </c>
      <c r="C25" s="123" t="s">
        <v>2947</v>
      </c>
      <c r="D25" s="133" t="s">
        <v>630</v>
      </c>
      <c r="E25" s="133" t="s">
        <v>187</v>
      </c>
      <c r="F25" s="127">
        <v>214</v>
      </c>
      <c r="G25" s="127">
        <v>98665</v>
      </c>
      <c r="H25" s="127">
        <v>11</v>
      </c>
      <c r="I25" s="126">
        <v>5</v>
      </c>
      <c r="J25" s="126">
        <v>5</v>
      </c>
      <c r="K25" s="127">
        <v>14</v>
      </c>
      <c r="L25" s="127">
        <v>0</v>
      </c>
      <c r="M25" s="127">
        <v>0</v>
      </c>
      <c r="N25" s="128">
        <v>14</v>
      </c>
      <c r="O25" s="129">
        <f t="shared" si="0"/>
        <v>70</v>
      </c>
      <c r="P25" s="132" t="s">
        <v>606</v>
      </c>
    </row>
    <row r="26" spans="1:16" s="134" customFormat="1" ht="75" customHeight="1" x14ac:dyDescent="0.2">
      <c r="A26" s="131" t="s">
        <v>602</v>
      </c>
      <c r="B26" s="131" t="s">
        <v>210</v>
      </c>
      <c r="C26" s="123" t="s">
        <v>2947</v>
      </c>
      <c r="D26" s="135" t="s">
        <v>631</v>
      </c>
      <c r="E26" s="133" t="s">
        <v>187</v>
      </c>
      <c r="F26" s="127">
        <v>233</v>
      </c>
      <c r="G26" s="127">
        <v>149643</v>
      </c>
      <c r="H26" s="127">
        <v>11</v>
      </c>
      <c r="I26" s="126">
        <v>150</v>
      </c>
      <c r="J26" s="126">
        <v>150</v>
      </c>
      <c r="K26" s="127">
        <v>0</v>
      </c>
      <c r="L26" s="127">
        <v>100</v>
      </c>
      <c r="M26" s="127">
        <v>0</v>
      </c>
      <c r="N26" s="128">
        <v>100</v>
      </c>
      <c r="O26" s="129">
        <f t="shared" si="0"/>
        <v>15000</v>
      </c>
      <c r="P26" s="132" t="s">
        <v>606</v>
      </c>
    </row>
    <row r="27" spans="1:16" s="134" customFormat="1" ht="75" customHeight="1" x14ac:dyDescent="0.2">
      <c r="A27" s="131" t="s">
        <v>602</v>
      </c>
      <c r="B27" s="131" t="s">
        <v>210</v>
      </c>
      <c r="C27" s="123" t="s">
        <v>2947</v>
      </c>
      <c r="D27" s="133" t="s">
        <v>632</v>
      </c>
      <c r="E27" s="133" t="s">
        <v>187</v>
      </c>
      <c r="F27" s="127">
        <v>233</v>
      </c>
      <c r="G27" s="127">
        <v>113305</v>
      </c>
      <c r="H27" s="127">
        <v>11</v>
      </c>
      <c r="I27" s="126">
        <v>150</v>
      </c>
      <c r="J27" s="126">
        <v>150</v>
      </c>
      <c r="K27" s="127"/>
      <c r="L27" s="127">
        <v>100</v>
      </c>
      <c r="M27" s="127"/>
      <c r="N27" s="128">
        <v>100</v>
      </c>
      <c r="O27" s="129">
        <f t="shared" si="0"/>
        <v>15000</v>
      </c>
      <c r="P27" s="132" t="s">
        <v>606</v>
      </c>
    </row>
    <row r="28" spans="1:16" s="134" customFormat="1" ht="75" customHeight="1" x14ac:dyDescent="0.2">
      <c r="A28" s="131" t="s">
        <v>602</v>
      </c>
      <c r="B28" s="131" t="s">
        <v>210</v>
      </c>
      <c r="C28" s="123" t="s">
        <v>2947</v>
      </c>
      <c r="D28" s="133" t="s">
        <v>633</v>
      </c>
      <c r="E28" s="133" t="s">
        <v>634</v>
      </c>
      <c r="F28" s="127">
        <v>243</v>
      </c>
      <c r="G28" s="127"/>
      <c r="H28" s="127">
        <v>11</v>
      </c>
      <c r="I28" s="126">
        <v>120</v>
      </c>
      <c r="J28" s="126">
        <v>120</v>
      </c>
      <c r="K28" s="127">
        <v>4</v>
      </c>
      <c r="L28" s="127">
        <v>0</v>
      </c>
      <c r="M28" s="127">
        <v>0</v>
      </c>
      <c r="N28" s="128">
        <v>4</v>
      </c>
      <c r="O28" s="129">
        <f t="shared" si="0"/>
        <v>480</v>
      </c>
      <c r="P28" s="132" t="s">
        <v>606</v>
      </c>
    </row>
    <row r="29" spans="1:16" s="134" customFormat="1" ht="75" customHeight="1" x14ac:dyDescent="0.2">
      <c r="A29" s="131" t="s">
        <v>602</v>
      </c>
      <c r="B29" s="131" t="s">
        <v>210</v>
      </c>
      <c r="C29" s="123" t="s">
        <v>2947</v>
      </c>
      <c r="D29" s="133" t="s">
        <v>635</v>
      </c>
      <c r="E29" s="133" t="s">
        <v>634</v>
      </c>
      <c r="F29" s="127">
        <v>243</v>
      </c>
      <c r="G29" s="127">
        <v>63174</v>
      </c>
      <c r="H29" s="127">
        <v>11</v>
      </c>
      <c r="I29" s="126">
        <v>40</v>
      </c>
      <c r="J29" s="126">
        <v>40</v>
      </c>
      <c r="K29" s="127">
        <v>6</v>
      </c>
      <c r="L29" s="127">
        <v>0</v>
      </c>
      <c r="M29" s="127">
        <v>0</v>
      </c>
      <c r="N29" s="128">
        <v>6</v>
      </c>
      <c r="O29" s="129">
        <f t="shared" si="0"/>
        <v>240</v>
      </c>
      <c r="P29" s="132" t="s">
        <v>606</v>
      </c>
    </row>
    <row r="30" spans="1:16" s="134" customFormat="1" ht="75" customHeight="1" x14ac:dyDescent="0.2">
      <c r="A30" s="131" t="s">
        <v>602</v>
      </c>
      <c r="B30" s="131" t="s">
        <v>210</v>
      </c>
      <c r="C30" s="123" t="s">
        <v>2947</v>
      </c>
      <c r="D30" s="133" t="s">
        <v>636</v>
      </c>
      <c r="E30" s="133" t="s">
        <v>634</v>
      </c>
      <c r="F30" s="127">
        <v>243</v>
      </c>
      <c r="G30" s="127">
        <v>63177</v>
      </c>
      <c r="H30" s="127">
        <v>11</v>
      </c>
      <c r="I30" s="126">
        <v>40</v>
      </c>
      <c r="J30" s="126">
        <v>40</v>
      </c>
      <c r="K30" s="127">
        <v>6</v>
      </c>
      <c r="L30" s="127">
        <v>0</v>
      </c>
      <c r="M30" s="127">
        <v>0</v>
      </c>
      <c r="N30" s="128">
        <v>6</v>
      </c>
      <c r="O30" s="129">
        <f t="shared" si="0"/>
        <v>240</v>
      </c>
      <c r="P30" s="132" t="s">
        <v>606</v>
      </c>
    </row>
    <row r="31" spans="1:16" s="134" customFormat="1" ht="75" customHeight="1" x14ac:dyDescent="0.2">
      <c r="A31" s="131" t="s">
        <v>602</v>
      </c>
      <c r="B31" s="131" t="s">
        <v>210</v>
      </c>
      <c r="C31" s="123" t="s">
        <v>2947</v>
      </c>
      <c r="D31" s="135" t="s">
        <v>637</v>
      </c>
      <c r="E31" s="133" t="s">
        <v>621</v>
      </c>
      <c r="F31" s="136">
        <v>243</v>
      </c>
      <c r="G31" s="137">
        <v>2187</v>
      </c>
      <c r="H31" s="127">
        <v>11</v>
      </c>
      <c r="I31" s="138">
        <v>50</v>
      </c>
      <c r="J31" s="126">
        <f t="shared" ref="J31:J42" si="3">I31</f>
        <v>50</v>
      </c>
      <c r="K31" s="127">
        <v>10</v>
      </c>
      <c r="L31" s="127">
        <v>0</v>
      </c>
      <c r="M31" s="127">
        <v>0</v>
      </c>
      <c r="N31" s="128">
        <f t="shared" ref="N31:N42" si="4">K31+L31+M31</f>
        <v>10</v>
      </c>
      <c r="O31" s="129">
        <f t="shared" si="0"/>
        <v>500</v>
      </c>
      <c r="P31" s="132" t="s">
        <v>606</v>
      </c>
    </row>
    <row r="32" spans="1:16" s="134" customFormat="1" ht="75" customHeight="1" x14ac:dyDescent="0.2">
      <c r="A32" s="131" t="s">
        <v>602</v>
      </c>
      <c r="B32" s="131" t="s">
        <v>210</v>
      </c>
      <c r="C32" s="123" t="s">
        <v>2947</v>
      </c>
      <c r="D32" s="135" t="s">
        <v>638</v>
      </c>
      <c r="E32" s="133" t="s">
        <v>621</v>
      </c>
      <c r="F32" s="136">
        <v>243</v>
      </c>
      <c r="G32" s="137">
        <v>2204</v>
      </c>
      <c r="H32" s="127">
        <v>11</v>
      </c>
      <c r="I32" s="138">
        <v>50</v>
      </c>
      <c r="J32" s="126">
        <f t="shared" si="3"/>
        <v>50</v>
      </c>
      <c r="K32" s="127">
        <v>10</v>
      </c>
      <c r="L32" s="127">
        <v>0</v>
      </c>
      <c r="M32" s="127">
        <v>0</v>
      </c>
      <c r="N32" s="128">
        <f t="shared" si="4"/>
        <v>10</v>
      </c>
      <c r="O32" s="129">
        <f t="shared" si="0"/>
        <v>500</v>
      </c>
      <c r="P32" s="132" t="s">
        <v>606</v>
      </c>
    </row>
    <row r="33" spans="1:16" s="134" customFormat="1" ht="75" customHeight="1" x14ac:dyDescent="0.2">
      <c r="A33" s="131" t="s">
        <v>602</v>
      </c>
      <c r="B33" s="131" t="s">
        <v>210</v>
      </c>
      <c r="C33" s="123" t="s">
        <v>2947</v>
      </c>
      <c r="D33" s="135" t="s">
        <v>639</v>
      </c>
      <c r="E33" s="133" t="s">
        <v>621</v>
      </c>
      <c r="F33" s="136">
        <v>243</v>
      </c>
      <c r="G33" s="137">
        <v>4811</v>
      </c>
      <c r="H33" s="127">
        <v>11</v>
      </c>
      <c r="I33" s="138">
        <v>50</v>
      </c>
      <c r="J33" s="126">
        <f t="shared" si="3"/>
        <v>50</v>
      </c>
      <c r="K33" s="127">
        <v>20</v>
      </c>
      <c r="L33" s="127">
        <v>0</v>
      </c>
      <c r="M33" s="127">
        <v>0</v>
      </c>
      <c r="N33" s="128">
        <f t="shared" si="4"/>
        <v>20</v>
      </c>
      <c r="O33" s="129">
        <f t="shared" si="0"/>
        <v>1000</v>
      </c>
      <c r="P33" s="132" t="s">
        <v>606</v>
      </c>
    </row>
    <row r="34" spans="1:16" s="134" customFormat="1" ht="75" customHeight="1" x14ac:dyDescent="0.2">
      <c r="A34" s="131" t="s">
        <v>602</v>
      </c>
      <c r="B34" s="131" t="s">
        <v>210</v>
      </c>
      <c r="C34" s="123" t="s">
        <v>2947</v>
      </c>
      <c r="D34" s="135" t="s">
        <v>640</v>
      </c>
      <c r="E34" s="133" t="s">
        <v>621</v>
      </c>
      <c r="F34" s="136">
        <v>243</v>
      </c>
      <c r="G34" s="137">
        <v>2188</v>
      </c>
      <c r="H34" s="127">
        <v>11</v>
      </c>
      <c r="I34" s="138">
        <v>50</v>
      </c>
      <c r="J34" s="126">
        <f t="shared" si="3"/>
        <v>50</v>
      </c>
      <c r="K34" s="127">
        <v>10</v>
      </c>
      <c r="L34" s="127">
        <v>0</v>
      </c>
      <c r="M34" s="127">
        <v>0</v>
      </c>
      <c r="N34" s="128">
        <f t="shared" si="4"/>
        <v>10</v>
      </c>
      <c r="O34" s="129">
        <f t="shared" si="0"/>
        <v>500</v>
      </c>
      <c r="P34" s="132" t="s">
        <v>606</v>
      </c>
    </row>
    <row r="35" spans="1:16" s="134" customFormat="1" ht="75" customHeight="1" x14ac:dyDescent="0.2">
      <c r="A35" s="131" t="s">
        <v>602</v>
      </c>
      <c r="B35" s="131" t="s">
        <v>210</v>
      </c>
      <c r="C35" s="123" t="s">
        <v>2947</v>
      </c>
      <c r="D35" s="135" t="s">
        <v>641</v>
      </c>
      <c r="E35" s="133" t="s">
        <v>621</v>
      </c>
      <c r="F35" s="136">
        <v>243</v>
      </c>
      <c r="G35" s="137">
        <v>2191</v>
      </c>
      <c r="H35" s="127">
        <v>11</v>
      </c>
      <c r="I35" s="138">
        <v>20</v>
      </c>
      <c r="J35" s="126">
        <f t="shared" si="3"/>
        <v>20</v>
      </c>
      <c r="K35" s="127">
        <v>50</v>
      </c>
      <c r="L35" s="127">
        <v>0</v>
      </c>
      <c r="M35" s="127">
        <v>0</v>
      </c>
      <c r="N35" s="128">
        <f t="shared" si="4"/>
        <v>50</v>
      </c>
      <c r="O35" s="129">
        <f t="shared" si="0"/>
        <v>1000</v>
      </c>
      <c r="P35" s="132" t="s">
        <v>606</v>
      </c>
    </row>
    <row r="36" spans="1:16" s="134" customFormat="1" ht="75" customHeight="1" x14ac:dyDescent="0.2">
      <c r="A36" s="131" t="s">
        <v>602</v>
      </c>
      <c r="B36" s="131" t="s">
        <v>210</v>
      </c>
      <c r="C36" s="123" t="s">
        <v>2947</v>
      </c>
      <c r="D36" s="135" t="s">
        <v>642</v>
      </c>
      <c r="E36" s="133" t="s">
        <v>621</v>
      </c>
      <c r="F36" s="136">
        <v>243</v>
      </c>
      <c r="G36" s="137">
        <v>2190</v>
      </c>
      <c r="H36" s="127">
        <v>11</v>
      </c>
      <c r="I36" s="138">
        <v>20</v>
      </c>
      <c r="J36" s="126">
        <f t="shared" si="3"/>
        <v>20</v>
      </c>
      <c r="K36" s="127">
        <v>75</v>
      </c>
      <c r="L36" s="127">
        <v>0</v>
      </c>
      <c r="M36" s="127">
        <v>0</v>
      </c>
      <c r="N36" s="128">
        <f t="shared" si="4"/>
        <v>75</v>
      </c>
      <c r="O36" s="129">
        <f t="shared" si="0"/>
        <v>1500</v>
      </c>
      <c r="P36" s="132" t="s">
        <v>606</v>
      </c>
    </row>
    <row r="37" spans="1:16" s="134" customFormat="1" ht="75" customHeight="1" x14ac:dyDescent="0.2">
      <c r="A37" s="131" t="s">
        <v>602</v>
      </c>
      <c r="B37" s="131" t="s">
        <v>210</v>
      </c>
      <c r="C37" s="123" t="s">
        <v>2947</v>
      </c>
      <c r="D37" s="135" t="s">
        <v>643</v>
      </c>
      <c r="E37" s="133" t="s">
        <v>621</v>
      </c>
      <c r="F37" s="136">
        <v>243</v>
      </c>
      <c r="G37" s="137">
        <v>34543</v>
      </c>
      <c r="H37" s="127">
        <v>11</v>
      </c>
      <c r="I37" s="138">
        <v>25</v>
      </c>
      <c r="J37" s="126">
        <f t="shared" si="3"/>
        <v>25</v>
      </c>
      <c r="K37" s="127">
        <v>50</v>
      </c>
      <c r="L37" s="127">
        <v>0</v>
      </c>
      <c r="M37" s="127">
        <v>0</v>
      </c>
      <c r="N37" s="128">
        <f t="shared" si="4"/>
        <v>50</v>
      </c>
      <c r="O37" s="129">
        <f t="shared" si="0"/>
        <v>1250</v>
      </c>
      <c r="P37" s="132" t="s">
        <v>606</v>
      </c>
    </row>
    <row r="38" spans="1:16" s="134" customFormat="1" ht="75" customHeight="1" x14ac:dyDescent="0.2">
      <c r="A38" s="131" t="s">
        <v>602</v>
      </c>
      <c r="B38" s="131" t="s">
        <v>210</v>
      </c>
      <c r="C38" s="123" t="s">
        <v>2947</v>
      </c>
      <c r="D38" s="135" t="s">
        <v>644</v>
      </c>
      <c r="E38" s="133" t="s">
        <v>621</v>
      </c>
      <c r="F38" s="136">
        <v>243</v>
      </c>
      <c r="G38" s="137">
        <v>34544</v>
      </c>
      <c r="H38" s="127">
        <v>11</v>
      </c>
      <c r="I38" s="138">
        <v>25</v>
      </c>
      <c r="J38" s="126">
        <f t="shared" si="3"/>
        <v>25</v>
      </c>
      <c r="K38" s="127">
        <v>50</v>
      </c>
      <c r="L38" s="127">
        <v>0</v>
      </c>
      <c r="M38" s="127">
        <v>0</v>
      </c>
      <c r="N38" s="128">
        <f t="shared" si="4"/>
        <v>50</v>
      </c>
      <c r="O38" s="129">
        <f t="shared" si="0"/>
        <v>1250</v>
      </c>
      <c r="P38" s="132" t="s">
        <v>606</v>
      </c>
    </row>
    <row r="39" spans="1:16" s="134" customFormat="1" ht="75" customHeight="1" x14ac:dyDescent="0.2">
      <c r="A39" s="131" t="s">
        <v>602</v>
      </c>
      <c r="B39" s="131" t="s">
        <v>210</v>
      </c>
      <c r="C39" s="123" t="s">
        <v>2947</v>
      </c>
      <c r="D39" s="135" t="s">
        <v>645</v>
      </c>
      <c r="E39" s="133" t="s">
        <v>621</v>
      </c>
      <c r="F39" s="136">
        <v>243</v>
      </c>
      <c r="G39" s="137">
        <v>2201</v>
      </c>
      <c r="H39" s="127">
        <v>11</v>
      </c>
      <c r="I39" s="138">
        <v>100</v>
      </c>
      <c r="J39" s="126">
        <f t="shared" si="3"/>
        <v>100</v>
      </c>
      <c r="K39" s="127">
        <v>20</v>
      </c>
      <c r="L39" s="127">
        <v>0</v>
      </c>
      <c r="M39" s="127">
        <v>0</v>
      </c>
      <c r="N39" s="128">
        <f t="shared" si="4"/>
        <v>20</v>
      </c>
      <c r="O39" s="129">
        <f t="shared" si="0"/>
        <v>2000</v>
      </c>
      <c r="P39" s="132" t="s">
        <v>606</v>
      </c>
    </row>
    <row r="40" spans="1:16" s="134" customFormat="1" ht="75" customHeight="1" x14ac:dyDescent="0.2">
      <c r="A40" s="131" t="s">
        <v>602</v>
      </c>
      <c r="B40" s="131" t="s">
        <v>210</v>
      </c>
      <c r="C40" s="123" t="s">
        <v>2947</v>
      </c>
      <c r="D40" s="135" t="s">
        <v>646</v>
      </c>
      <c r="E40" s="133" t="s">
        <v>621</v>
      </c>
      <c r="F40" s="136">
        <v>243</v>
      </c>
      <c r="G40" s="137">
        <v>2201</v>
      </c>
      <c r="H40" s="127">
        <v>11</v>
      </c>
      <c r="I40" s="138">
        <v>100</v>
      </c>
      <c r="J40" s="126">
        <f t="shared" si="3"/>
        <v>100</v>
      </c>
      <c r="K40" s="127">
        <v>20</v>
      </c>
      <c r="L40" s="127">
        <v>0</v>
      </c>
      <c r="M40" s="127">
        <v>0</v>
      </c>
      <c r="N40" s="128">
        <f t="shared" si="4"/>
        <v>20</v>
      </c>
      <c r="O40" s="129">
        <f t="shared" si="0"/>
        <v>2000</v>
      </c>
      <c r="P40" s="132" t="s">
        <v>606</v>
      </c>
    </row>
    <row r="41" spans="1:16" s="134" customFormat="1" ht="75" customHeight="1" x14ac:dyDescent="0.2">
      <c r="A41" s="131" t="s">
        <v>602</v>
      </c>
      <c r="B41" s="131" t="s">
        <v>210</v>
      </c>
      <c r="C41" s="123" t="s">
        <v>2947</v>
      </c>
      <c r="D41" s="135" t="s">
        <v>647</v>
      </c>
      <c r="E41" s="133" t="s">
        <v>648</v>
      </c>
      <c r="F41" s="136">
        <v>243</v>
      </c>
      <c r="G41" s="137">
        <v>29677</v>
      </c>
      <c r="H41" s="127">
        <v>11</v>
      </c>
      <c r="I41" s="138">
        <v>35</v>
      </c>
      <c r="J41" s="126">
        <f t="shared" si="3"/>
        <v>35</v>
      </c>
      <c r="K41" s="127">
        <v>5</v>
      </c>
      <c r="L41" s="127">
        <v>0</v>
      </c>
      <c r="M41" s="127">
        <v>0</v>
      </c>
      <c r="N41" s="128">
        <f t="shared" si="4"/>
        <v>5</v>
      </c>
      <c r="O41" s="129">
        <f t="shared" si="0"/>
        <v>175</v>
      </c>
      <c r="P41" s="132" t="s">
        <v>606</v>
      </c>
    </row>
    <row r="42" spans="1:16" s="134" customFormat="1" ht="75" customHeight="1" x14ac:dyDescent="0.2">
      <c r="A42" s="131" t="s">
        <v>602</v>
      </c>
      <c r="B42" s="131" t="s">
        <v>210</v>
      </c>
      <c r="C42" s="123" t="s">
        <v>2947</v>
      </c>
      <c r="D42" s="135" t="s">
        <v>649</v>
      </c>
      <c r="E42" s="133" t="s">
        <v>621</v>
      </c>
      <c r="F42" s="136">
        <v>243</v>
      </c>
      <c r="G42" s="137">
        <v>31042</v>
      </c>
      <c r="H42" s="127">
        <v>11</v>
      </c>
      <c r="I42" s="138">
        <v>10</v>
      </c>
      <c r="J42" s="126">
        <f t="shared" si="3"/>
        <v>10</v>
      </c>
      <c r="K42" s="127">
        <v>5</v>
      </c>
      <c r="L42" s="127">
        <v>0</v>
      </c>
      <c r="M42" s="127">
        <v>0</v>
      </c>
      <c r="N42" s="128">
        <f t="shared" si="4"/>
        <v>5</v>
      </c>
      <c r="O42" s="129">
        <f t="shared" si="0"/>
        <v>50</v>
      </c>
      <c r="P42" s="132" t="s">
        <v>606</v>
      </c>
    </row>
    <row r="43" spans="1:16" s="134" customFormat="1" ht="75" customHeight="1" x14ac:dyDescent="0.2">
      <c r="A43" s="131" t="s">
        <v>602</v>
      </c>
      <c r="B43" s="131" t="s">
        <v>210</v>
      </c>
      <c r="C43" s="123" t="s">
        <v>2947</v>
      </c>
      <c r="D43" s="133" t="s">
        <v>650</v>
      </c>
      <c r="E43" s="133" t="s">
        <v>187</v>
      </c>
      <c r="F43" s="127">
        <v>244</v>
      </c>
      <c r="G43" s="137">
        <v>121630</v>
      </c>
      <c r="H43" s="127">
        <v>11</v>
      </c>
      <c r="I43" s="126">
        <v>25</v>
      </c>
      <c r="J43" s="126">
        <v>25</v>
      </c>
      <c r="K43" s="127">
        <v>0</v>
      </c>
      <c r="L43" s="127">
        <v>36</v>
      </c>
      <c r="M43" s="127">
        <v>0</v>
      </c>
      <c r="N43" s="128">
        <v>36</v>
      </c>
      <c r="O43" s="129">
        <f t="shared" si="0"/>
        <v>900</v>
      </c>
      <c r="P43" s="132" t="s">
        <v>606</v>
      </c>
    </row>
    <row r="44" spans="1:16" s="134" customFormat="1" ht="75" customHeight="1" x14ac:dyDescent="0.2">
      <c r="A44" s="131" t="s">
        <v>602</v>
      </c>
      <c r="B44" s="131" t="s">
        <v>210</v>
      </c>
      <c r="C44" s="123" t="s">
        <v>2947</v>
      </c>
      <c r="D44" s="133" t="s">
        <v>651</v>
      </c>
      <c r="E44" s="133" t="s">
        <v>187</v>
      </c>
      <c r="F44" s="127">
        <v>244</v>
      </c>
      <c r="G44" s="137">
        <v>59747</v>
      </c>
      <c r="H44" s="127">
        <v>11</v>
      </c>
      <c r="I44" s="126">
        <v>15</v>
      </c>
      <c r="J44" s="126">
        <v>15</v>
      </c>
      <c r="K44" s="127">
        <v>20</v>
      </c>
      <c r="L44" s="127">
        <v>20</v>
      </c>
      <c r="M44" s="127">
        <v>20</v>
      </c>
      <c r="N44" s="128">
        <v>60</v>
      </c>
      <c r="O44" s="129">
        <f t="shared" si="0"/>
        <v>900</v>
      </c>
      <c r="P44" s="132" t="s">
        <v>606</v>
      </c>
    </row>
    <row r="45" spans="1:16" s="134" customFormat="1" ht="75" customHeight="1" x14ac:dyDescent="0.2">
      <c r="A45" s="131" t="s">
        <v>602</v>
      </c>
      <c r="B45" s="131" t="s">
        <v>210</v>
      </c>
      <c r="C45" s="123" t="s">
        <v>2947</v>
      </c>
      <c r="D45" s="133" t="s">
        <v>652</v>
      </c>
      <c r="E45" s="133" t="s">
        <v>187</v>
      </c>
      <c r="F45" s="127">
        <v>244</v>
      </c>
      <c r="G45" s="137">
        <v>93127</v>
      </c>
      <c r="H45" s="127">
        <v>11</v>
      </c>
      <c r="I45" s="126">
        <v>150</v>
      </c>
      <c r="J45" s="126">
        <v>150</v>
      </c>
      <c r="K45" s="127">
        <v>12</v>
      </c>
      <c r="L45" s="127"/>
      <c r="M45" s="127"/>
      <c r="N45" s="128">
        <v>12</v>
      </c>
      <c r="O45" s="129">
        <f t="shared" si="0"/>
        <v>1800</v>
      </c>
      <c r="P45" s="132" t="s">
        <v>606</v>
      </c>
    </row>
    <row r="46" spans="1:16" s="134" customFormat="1" ht="75" customHeight="1" x14ac:dyDescent="0.2">
      <c r="A46" s="131" t="s">
        <v>602</v>
      </c>
      <c r="B46" s="131" t="s">
        <v>210</v>
      </c>
      <c r="C46" s="123" t="s">
        <v>2947</v>
      </c>
      <c r="D46" s="135" t="s">
        <v>653</v>
      </c>
      <c r="E46" s="133" t="s">
        <v>187</v>
      </c>
      <c r="F46" s="136">
        <v>244</v>
      </c>
      <c r="G46" s="137">
        <v>25934</v>
      </c>
      <c r="H46" s="127">
        <v>11</v>
      </c>
      <c r="I46" s="138">
        <v>10</v>
      </c>
      <c r="J46" s="126">
        <f t="shared" ref="J46:J55" si="5">I46</f>
        <v>10</v>
      </c>
      <c r="K46" s="127">
        <v>15</v>
      </c>
      <c r="L46" s="127">
        <v>0</v>
      </c>
      <c r="M46" s="127">
        <v>0</v>
      </c>
      <c r="N46" s="128">
        <f t="shared" ref="N46:N55" si="6">K46+L46+M46</f>
        <v>15</v>
      </c>
      <c r="O46" s="129">
        <f t="shared" si="0"/>
        <v>150</v>
      </c>
      <c r="P46" s="132" t="s">
        <v>606</v>
      </c>
    </row>
    <row r="47" spans="1:16" s="134" customFormat="1" ht="75" customHeight="1" x14ac:dyDescent="0.2">
      <c r="A47" s="131" t="s">
        <v>602</v>
      </c>
      <c r="B47" s="131" t="s">
        <v>210</v>
      </c>
      <c r="C47" s="123" t="s">
        <v>2947</v>
      </c>
      <c r="D47" s="135" t="s">
        <v>654</v>
      </c>
      <c r="E47" s="133" t="s">
        <v>187</v>
      </c>
      <c r="F47" s="136">
        <v>244</v>
      </c>
      <c r="G47" s="137">
        <v>121923</v>
      </c>
      <c r="H47" s="127">
        <v>11</v>
      </c>
      <c r="I47" s="138">
        <v>20</v>
      </c>
      <c r="J47" s="126">
        <f t="shared" si="5"/>
        <v>20</v>
      </c>
      <c r="K47" s="127">
        <v>5</v>
      </c>
      <c r="L47" s="127">
        <v>0</v>
      </c>
      <c r="M47" s="127">
        <v>0</v>
      </c>
      <c r="N47" s="128">
        <f t="shared" si="6"/>
        <v>5</v>
      </c>
      <c r="O47" s="129">
        <f t="shared" si="0"/>
        <v>100</v>
      </c>
      <c r="P47" s="132" t="s">
        <v>606</v>
      </c>
    </row>
    <row r="48" spans="1:16" s="134" customFormat="1" ht="75" customHeight="1" x14ac:dyDescent="0.2">
      <c r="A48" s="131" t="s">
        <v>602</v>
      </c>
      <c r="B48" s="131" t="s">
        <v>210</v>
      </c>
      <c r="C48" s="123" t="s">
        <v>2947</v>
      </c>
      <c r="D48" s="135" t="s">
        <v>655</v>
      </c>
      <c r="E48" s="133" t="s">
        <v>187</v>
      </c>
      <c r="F48" s="137">
        <v>244</v>
      </c>
      <c r="G48" s="137">
        <v>118526</v>
      </c>
      <c r="H48" s="127">
        <v>11</v>
      </c>
      <c r="I48" s="138">
        <v>25</v>
      </c>
      <c r="J48" s="126">
        <f t="shared" si="5"/>
        <v>25</v>
      </c>
      <c r="K48" s="127">
        <v>15</v>
      </c>
      <c r="L48" s="127">
        <v>0</v>
      </c>
      <c r="M48" s="127">
        <v>0</v>
      </c>
      <c r="N48" s="128">
        <f t="shared" si="6"/>
        <v>15</v>
      </c>
      <c r="O48" s="129">
        <f t="shared" si="0"/>
        <v>375</v>
      </c>
      <c r="P48" s="132" t="s">
        <v>606</v>
      </c>
    </row>
    <row r="49" spans="1:16" s="134" customFormat="1" ht="75" customHeight="1" x14ac:dyDescent="0.2">
      <c r="A49" s="131" t="s">
        <v>602</v>
      </c>
      <c r="B49" s="131" t="s">
        <v>210</v>
      </c>
      <c r="C49" s="123" t="s">
        <v>2947</v>
      </c>
      <c r="D49" s="135" t="s">
        <v>656</v>
      </c>
      <c r="E49" s="133" t="s">
        <v>187</v>
      </c>
      <c r="F49" s="137">
        <v>244</v>
      </c>
      <c r="G49" s="137">
        <v>49037</v>
      </c>
      <c r="H49" s="127">
        <v>11</v>
      </c>
      <c r="I49" s="138">
        <v>25</v>
      </c>
      <c r="J49" s="126">
        <f t="shared" si="5"/>
        <v>25</v>
      </c>
      <c r="K49" s="127">
        <v>10</v>
      </c>
      <c r="L49" s="127">
        <v>10</v>
      </c>
      <c r="M49" s="127">
        <v>10</v>
      </c>
      <c r="N49" s="128">
        <f t="shared" si="6"/>
        <v>30</v>
      </c>
      <c r="O49" s="129">
        <f t="shared" si="0"/>
        <v>750</v>
      </c>
      <c r="P49" s="132" t="s">
        <v>606</v>
      </c>
    </row>
    <row r="50" spans="1:16" s="134" customFormat="1" ht="75" customHeight="1" x14ac:dyDescent="0.2">
      <c r="A50" s="131" t="s">
        <v>602</v>
      </c>
      <c r="B50" s="131" t="s">
        <v>210</v>
      </c>
      <c r="C50" s="123" t="s">
        <v>2947</v>
      </c>
      <c r="D50" s="135" t="s">
        <v>657</v>
      </c>
      <c r="E50" s="133" t="s">
        <v>187</v>
      </c>
      <c r="F50" s="137">
        <v>244</v>
      </c>
      <c r="G50" s="137">
        <v>47380</v>
      </c>
      <c r="H50" s="127">
        <v>11</v>
      </c>
      <c r="I50" s="138">
        <v>25</v>
      </c>
      <c r="J50" s="126">
        <f t="shared" si="5"/>
        <v>25</v>
      </c>
      <c r="K50" s="127">
        <v>10</v>
      </c>
      <c r="L50" s="127">
        <v>10</v>
      </c>
      <c r="M50" s="127">
        <v>10</v>
      </c>
      <c r="N50" s="128">
        <f t="shared" si="6"/>
        <v>30</v>
      </c>
      <c r="O50" s="129">
        <f t="shared" si="0"/>
        <v>750</v>
      </c>
      <c r="P50" s="132" t="s">
        <v>606</v>
      </c>
    </row>
    <row r="51" spans="1:16" s="134" customFormat="1" ht="75" customHeight="1" x14ac:dyDescent="0.2">
      <c r="A51" s="131" t="s">
        <v>602</v>
      </c>
      <c r="B51" s="131" t="s">
        <v>210</v>
      </c>
      <c r="C51" s="123" t="s">
        <v>2947</v>
      </c>
      <c r="D51" s="135" t="s">
        <v>658</v>
      </c>
      <c r="E51" s="133" t="s">
        <v>187</v>
      </c>
      <c r="F51" s="137">
        <v>244</v>
      </c>
      <c r="G51" s="137">
        <v>49025</v>
      </c>
      <c r="H51" s="127">
        <v>11</v>
      </c>
      <c r="I51" s="138">
        <v>40</v>
      </c>
      <c r="J51" s="126">
        <f t="shared" si="5"/>
        <v>40</v>
      </c>
      <c r="K51" s="127">
        <v>25</v>
      </c>
      <c r="L51" s="127">
        <v>25</v>
      </c>
      <c r="M51" s="127">
        <v>25</v>
      </c>
      <c r="N51" s="128">
        <f t="shared" si="6"/>
        <v>75</v>
      </c>
      <c r="O51" s="129">
        <f t="shared" si="0"/>
        <v>3000</v>
      </c>
      <c r="P51" s="132" t="s">
        <v>606</v>
      </c>
    </row>
    <row r="52" spans="1:16" s="134" customFormat="1" ht="75" customHeight="1" x14ac:dyDescent="0.2">
      <c r="A52" s="131" t="s">
        <v>602</v>
      </c>
      <c r="B52" s="131" t="s">
        <v>210</v>
      </c>
      <c r="C52" s="123" t="s">
        <v>2947</v>
      </c>
      <c r="D52" s="135" t="s">
        <v>659</v>
      </c>
      <c r="E52" s="133" t="s">
        <v>187</v>
      </c>
      <c r="F52" s="137">
        <v>244</v>
      </c>
      <c r="G52" s="137">
        <v>48839</v>
      </c>
      <c r="H52" s="127">
        <v>11</v>
      </c>
      <c r="I52" s="138">
        <v>40</v>
      </c>
      <c r="J52" s="126">
        <f t="shared" si="5"/>
        <v>40</v>
      </c>
      <c r="K52" s="127">
        <v>25</v>
      </c>
      <c r="L52" s="127">
        <v>25</v>
      </c>
      <c r="M52" s="127">
        <v>25</v>
      </c>
      <c r="N52" s="128">
        <f t="shared" si="6"/>
        <v>75</v>
      </c>
      <c r="O52" s="129">
        <f t="shared" si="0"/>
        <v>3000</v>
      </c>
      <c r="P52" s="132" t="s">
        <v>606</v>
      </c>
    </row>
    <row r="53" spans="1:16" s="134" customFormat="1" ht="75" customHeight="1" x14ac:dyDescent="0.2">
      <c r="A53" s="131" t="s">
        <v>602</v>
      </c>
      <c r="B53" s="131" t="s">
        <v>210</v>
      </c>
      <c r="C53" s="123" t="s">
        <v>2947</v>
      </c>
      <c r="D53" s="135" t="s">
        <v>660</v>
      </c>
      <c r="E53" s="133" t="s">
        <v>187</v>
      </c>
      <c r="F53" s="137">
        <v>244</v>
      </c>
      <c r="G53" s="137">
        <v>63585</v>
      </c>
      <c r="H53" s="127">
        <v>11</v>
      </c>
      <c r="I53" s="138">
        <v>25</v>
      </c>
      <c r="J53" s="126">
        <f t="shared" si="5"/>
        <v>25</v>
      </c>
      <c r="K53" s="127">
        <v>25</v>
      </c>
      <c r="L53" s="127">
        <v>25</v>
      </c>
      <c r="M53" s="127">
        <v>10</v>
      </c>
      <c r="N53" s="128">
        <f t="shared" si="6"/>
        <v>60</v>
      </c>
      <c r="O53" s="129">
        <f t="shared" si="0"/>
        <v>1500</v>
      </c>
      <c r="P53" s="132" t="s">
        <v>606</v>
      </c>
    </row>
    <row r="54" spans="1:16" s="134" customFormat="1" ht="75" customHeight="1" x14ac:dyDescent="0.2">
      <c r="A54" s="131" t="s">
        <v>602</v>
      </c>
      <c r="B54" s="131" t="s">
        <v>210</v>
      </c>
      <c r="C54" s="123" t="s">
        <v>2947</v>
      </c>
      <c r="D54" s="135" t="s">
        <v>661</v>
      </c>
      <c r="E54" s="133" t="s">
        <v>187</v>
      </c>
      <c r="F54" s="136">
        <v>244</v>
      </c>
      <c r="G54" s="137">
        <v>30620</v>
      </c>
      <c r="H54" s="127">
        <v>11</v>
      </c>
      <c r="I54" s="138">
        <v>25</v>
      </c>
      <c r="J54" s="126">
        <f t="shared" si="5"/>
        <v>25</v>
      </c>
      <c r="K54" s="127">
        <v>25</v>
      </c>
      <c r="L54" s="127">
        <v>0</v>
      </c>
      <c r="M54" s="127">
        <v>0</v>
      </c>
      <c r="N54" s="128">
        <f t="shared" si="6"/>
        <v>25</v>
      </c>
      <c r="O54" s="129">
        <f t="shared" si="0"/>
        <v>625</v>
      </c>
      <c r="P54" s="132" t="s">
        <v>606</v>
      </c>
    </row>
    <row r="55" spans="1:16" s="134" customFormat="1" ht="75" customHeight="1" x14ac:dyDescent="0.2">
      <c r="A55" s="131" t="s">
        <v>602</v>
      </c>
      <c r="B55" s="131" t="s">
        <v>210</v>
      </c>
      <c r="C55" s="123" t="s">
        <v>2947</v>
      </c>
      <c r="D55" s="135" t="s">
        <v>662</v>
      </c>
      <c r="E55" s="133" t="s">
        <v>187</v>
      </c>
      <c r="F55" s="136">
        <v>244</v>
      </c>
      <c r="G55" s="137">
        <v>27700</v>
      </c>
      <c r="H55" s="127">
        <v>11</v>
      </c>
      <c r="I55" s="138">
        <v>25</v>
      </c>
      <c r="J55" s="126">
        <f t="shared" si="5"/>
        <v>25</v>
      </c>
      <c r="K55" s="127">
        <v>25</v>
      </c>
      <c r="L55" s="127">
        <v>0</v>
      </c>
      <c r="M55" s="127">
        <v>0</v>
      </c>
      <c r="N55" s="128">
        <f t="shared" si="6"/>
        <v>25</v>
      </c>
      <c r="O55" s="129">
        <f t="shared" si="0"/>
        <v>625</v>
      </c>
      <c r="P55" s="132" t="s">
        <v>606</v>
      </c>
    </row>
    <row r="56" spans="1:16" s="134" customFormat="1" ht="75" customHeight="1" x14ac:dyDescent="0.2">
      <c r="A56" s="131" t="s">
        <v>602</v>
      </c>
      <c r="B56" s="131" t="s">
        <v>210</v>
      </c>
      <c r="C56" s="123" t="s">
        <v>2947</v>
      </c>
      <c r="D56" s="133" t="s">
        <v>663</v>
      </c>
      <c r="E56" s="133" t="s">
        <v>619</v>
      </c>
      <c r="F56" s="127">
        <v>261</v>
      </c>
      <c r="G56" s="127">
        <v>38608</v>
      </c>
      <c r="H56" s="127">
        <v>11</v>
      </c>
      <c r="I56" s="126">
        <v>15</v>
      </c>
      <c r="J56" s="126">
        <v>15</v>
      </c>
      <c r="K56" s="127">
        <v>10</v>
      </c>
      <c r="L56" s="127">
        <v>5</v>
      </c>
      <c r="M56" s="127">
        <v>5</v>
      </c>
      <c r="N56" s="128">
        <v>20</v>
      </c>
      <c r="O56" s="129">
        <f t="shared" si="0"/>
        <v>300</v>
      </c>
      <c r="P56" s="132" t="s">
        <v>606</v>
      </c>
    </row>
    <row r="57" spans="1:16" s="134" customFormat="1" ht="75" customHeight="1" x14ac:dyDescent="0.2">
      <c r="A57" s="131" t="s">
        <v>602</v>
      </c>
      <c r="B57" s="131" t="s">
        <v>210</v>
      </c>
      <c r="C57" s="123" t="s">
        <v>2947</v>
      </c>
      <c r="D57" s="133" t="s">
        <v>664</v>
      </c>
      <c r="E57" s="133" t="s">
        <v>634</v>
      </c>
      <c r="F57" s="127">
        <v>267</v>
      </c>
      <c r="G57" s="137">
        <v>110138</v>
      </c>
      <c r="H57" s="127">
        <v>11</v>
      </c>
      <c r="I57" s="126">
        <v>350</v>
      </c>
      <c r="J57" s="126">
        <v>350</v>
      </c>
      <c r="K57" s="127">
        <v>5</v>
      </c>
      <c r="L57" s="127">
        <v>5</v>
      </c>
      <c r="M57" s="127">
        <v>5</v>
      </c>
      <c r="N57" s="128">
        <v>2</v>
      </c>
      <c r="O57" s="129">
        <f t="shared" si="0"/>
        <v>700</v>
      </c>
      <c r="P57" s="132" t="s">
        <v>606</v>
      </c>
    </row>
    <row r="58" spans="1:16" s="134" customFormat="1" ht="75" customHeight="1" x14ac:dyDescent="0.2">
      <c r="A58" s="131" t="s">
        <v>602</v>
      </c>
      <c r="B58" s="131" t="s">
        <v>210</v>
      </c>
      <c r="C58" s="123" t="s">
        <v>2947</v>
      </c>
      <c r="D58" s="135" t="s">
        <v>665</v>
      </c>
      <c r="E58" s="133"/>
      <c r="F58" s="136">
        <v>267</v>
      </c>
      <c r="G58" s="137">
        <v>27867</v>
      </c>
      <c r="H58" s="127">
        <v>11</v>
      </c>
      <c r="I58" s="138">
        <v>30</v>
      </c>
      <c r="J58" s="126">
        <f t="shared" ref="J58:J67" si="7">I58</f>
        <v>30</v>
      </c>
      <c r="K58" s="127">
        <v>5</v>
      </c>
      <c r="L58" s="127">
        <v>5</v>
      </c>
      <c r="M58" s="127">
        <v>5</v>
      </c>
      <c r="N58" s="128">
        <f t="shared" ref="N58:N67" si="8">K58+L58+M58</f>
        <v>15</v>
      </c>
      <c r="O58" s="129">
        <f t="shared" si="0"/>
        <v>450</v>
      </c>
      <c r="P58" s="132" t="s">
        <v>606</v>
      </c>
    </row>
    <row r="59" spans="1:16" s="134" customFormat="1" ht="75" customHeight="1" x14ac:dyDescent="0.2">
      <c r="A59" s="131" t="s">
        <v>602</v>
      </c>
      <c r="B59" s="131" t="s">
        <v>210</v>
      </c>
      <c r="C59" s="123" t="s">
        <v>2947</v>
      </c>
      <c r="D59" s="135" t="s">
        <v>666</v>
      </c>
      <c r="E59" s="133"/>
      <c r="F59" s="136">
        <v>267</v>
      </c>
      <c r="G59" s="137">
        <v>40585</v>
      </c>
      <c r="H59" s="127">
        <v>11</v>
      </c>
      <c r="I59" s="138">
        <v>30</v>
      </c>
      <c r="J59" s="126">
        <f t="shared" si="7"/>
        <v>30</v>
      </c>
      <c r="K59" s="127">
        <v>1</v>
      </c>
      <c r="L59" s="127">
        <v>0</v>
      </c>
      <c r="M59" s="127">
        <v>5</v>
      </c>
      <c r="N59" s="128">
        <f t="shared" si="8"/>
        <v>6</v>
      </c>
      <c r="O59" s="129">
        <f t="shared" si="0"/>
        <v>180</v>
      </c>
      <c r="P59" s="132" t="s">
        <v>606</v>
      </c>
    </row>
    <row r="60" spans="1:16" s="134" customFormat="1" ht="75" customHeight="1" x14ac:dyDescent="0.2">
      <c r="A60" s="131" t="s">
        <v>602</v>
      </c>
      <c r="B60" s="131" t="s">
        <v>210</v>
      </c>
      <c r="C60" s="123" t="s">
        <v>2947</v>
      </c>
      <c r="D60" s="135" t="s">
        <v>667</v>
      </c>
      <c r="E60" s="133" t="s">
        <v>621</v>
      </c>
      <c r="F60" s="136">
        <v>268</v>
      </c>
      <c r="G60" s="137">
        <v>4701</v>
      </c>
      <c r="H60" s="127">
        <v>11</v>
      </c>
      <c r="I60" s="138">
        <v>30</v>
      </c>
      <c r="J60" s="126">
        <f t="shared" si="7"/>
        <v>30</v>
      </c>
      <c r="K60" s="127">
        <v>5</v>
      </c>
      <c r="L60" s="127">
        <v>5</v>
      </c>
      <c r="M60" s="127">
        <v>0</v>
      </c>
      <c r="N60" s="128">
        <f t="shared" si="8"/>
        <v>10</v>
      </c>
      <c r="O60" s="129">
        <f t="shared" si="0"/>
        <v>300</v>
      </c>
      <c r="P60" s="132" t="s">
        <v>606</v>
      </c>
    </row>
    <row r="61" spans="1:16" s="134" customFormat="1" ht="75" customHeight="1" x14ac:dyDescent="0.2">
      <c r="A61" s="131" t="s">
        <v>602</v>
      </c>
      <c r="B61" s="131" t="s">
        <v>210</v>
      </c>
      <c r="C61" s="123" t="s">
        <v>2947</v>
      </c>
      <c r="D61" s="135" t="s">
        <v>668</v>
      </c>
      <c r="E61" s="133" t="s">
        <v>621</v>
      </c>
      <c r="F61" s="136">
        <v>268</v>
      </c>
      <c r="G61" s="137">
        <v>34577</v>
      </c>
      <c r="H61" s="127">
        <v>11</v>
      </c>
      <c r="I61" s="138">
        <v>30</v>
      </c>
      <c r="J61" s="126">
        <f t="shared" si="7"/>
        <v>30</v>
      </c>
      <c r="K61" s="127">
        <v>20</v>
      </c>
      <c r="L61" s="127">
        <v>20</v>
      </c>
      <c r="M61" s="127">
        <v>20</v>
      </c>
      <c r="N61" s="128">
        <f t="shared" si="8"/>
        <v>60</v>
      </c>
      <c r="O61" s="129">
        <f t="shared" si="0"/>
        <v>1800</v>
      </c>
      <c r="P61" s="132" t="s">
        <v>606</v>
      </c>
    </row>
    <row r="62" spans="1:16" s="134" customFormat="1" ht="75" customHeight="1" x14ac:dyDescent="0.2">
      <c r="A62" s="131" t="s">
        <v>602</v>
      </c>
      <c r="B62" s="131" t="s">
        <v>210</v>
      </c>
      <c r="C62" s="123" t="s">
        <v>2947</v>
      </c>
      <c r="D62" s="135" t="s">
        <v>669</v>
      </c>
      <c r="E62" s="133" t="s">
        <v>621</v>
      </c>
      <c r="F62" s="136">
        <v>268</v>
      </c>
      <c r="G62" s="137">
        <v>22391</v>
      </c>
      <c r="H62" s="127">
        <v>11</v>
      </c>
      <c r="I62" s="138">
        <v>8</v>
      </c>
      <c r="J62" s="126">
        <f t="shared" si="7"/>
        <v>8</v>
      </c>
      <c r="K62" s="127">
        <v>20</v>
      </c>
      <c r="L62" s="127">
        <v>20</v>
      </c>
      <c r="M62" s="127">
        <v>20</v>
      </c>
      <c r="N62" s="128">
        <f t="shared" si="8"/>
        <v>60</v>
      </c>
      <c r="O62" s="129">
        <f t="shared" si="0"/>
        <v>480</v>
      </c>
      <c r="P62" s="132" t="s">
        <v>606</v>
      </c>
    </row>
    <row r="63" spans="1:16" s="134" customFormat="1" ht="75" customHeight="1" x14ac:dyDescent="0.2">
      <c r="A63" s="131" t="s">
        <v>602</v>
      </c>
      <c r="B63" s="131" t="s">
        <v>210</v>
      </c>
      <c r="C63" s="123" t="s">
        <v>2947</v>
      </c>
      <c r="D63" s="135" t="s">
        <v>670</v>
      </c>
      <c r="E63" s="133" t="s">
        <v>621</v>
      </c>
      <c r="F63" s="136">
        <v>268</v>
      </c>
      <c r="G63" s="137">
        <v>5391</v>
      </c>
      <c r="H63" s="127">
        <v>11</v>
      </c>
      <c r="I63" s="138">
        <v>35</v>
      </c>
      <c r="J63" s="126">
        <f t="shared" si="7"/>
        <v>35</v>
      </c>
      <c r="K63" s="127">
        <v>10</v>
      </c>
      <c r="L63" s="127">
        <v>10</v>
      </c>
      <c r="M63" s="127">
        <v>10</v>
      </c>
      <c r="N63" s="128">
        <f t="shared" si="8"/>
        <v>30</v>
      </c>
      <c r="O63" s="129">
        <f t="shared" si="0"/>
        <v>1050</v>
      </c>
      <c r="P63" s="132" t="s">
        <v>606</v>
      </c>
    </row>
    <row r="64" spans="1:16" s="134" customFormat="1" ht="75" customHeight="1" x14ac:dyDescent="0.2">
      <c r="A64" s="131" t="s">
        <v>602</v>
      </c>
      <c r="B64" s="131" t="s">
        <v>210</v>
      </c>
      <c r="C64" s="123" t="s">
        <v>2947</v>
      </c>
      <c r="D64" s="135" t="s">
        <v>671</v>
      </c>
      <c r="E64" s="133" t="s">
        <v>621</v>
      </c>
      <c r="F64" s="136">
        <v>268</v>
      </c>
      <c r="G64" s="137">
        <v>28064</v>
      </c>
      <c r="H64" s="127">
        <v>11</v>
      </c>
      <c r="I64" s="138">
        <v>35</v>
      </c>
      <c r="J64" s="126">
        <f t="shared" si="7"/>
        <v>35</v>
      </c>
      <c r="K64" s="127">
        <v>10</v>
      </c>
      <c r="L64" s="127">
        <v>10</v>
      </c>
      <c r="M64" s="127">
        <v>10</v>
      </c>
      <c r="N64" s="128">
        <f t="shared" si="8"/>
        <v>30</v>
      </c>
      <c r="O64" s="129">
        <f t="shared" si="0"/>
        <v>1050</v>
      </c>
      <c r="P64" s="132" t="s">
        <v>606</v>
      </c>
    </row>
    <row r="65" spans="1:16" s="134" customFormat="1" ht="75" customHeight="1" x14ac:dyDescent="0.2">
      <c r="A65" s="131" t="s">
        <v>602</v>
      </c>
      <c r="B65" s="131" t="s">
        <v>210</v>
      </c>
      <c r="C65" s="123" t="s">
        <v>2947</v>
      </c>
      <c r="D65" s="135" t="s">
        <v>672</v>
      </c>
      <c r="E65" s="133" t="s">
        <v>187</v>
      </c>
      <c r="F65" s="136">
        <v>268</v>
      </c>
      <c r="G65" s="137">
        <v>111883</v>
      </c>
      <c r="H65" s="127">
        <v>11</v>
      </c>
      <c r="I65" s="138">
        <v>20</v>
      </c>
      <c r="J65" s="126">
        <f t="shared" si="7"/>
        <v>20</v>
      </c>
      <c r="K65" s="127">
        <v>8</v>
      </c>
      <c r="L65" s="127">
        <v>0</v>
      </c>
      <c r="M65" s="127">
        <v>0</v>
      </c>
      <c r="N65" s="128">
        <f t="shared" si="8"/>
        <v>8</v>
      </c>
      <c r="O65" s="129">
        <f t="shared" si="0"/>
        <v>160</v>
      </c>
      <c r="P65" s="132" t="s">
        <v>606</v>
      </c>
    </row>
    <row r="66" spans="1:16" s="134" customFormat="1" ht="75" customHeight="1" x14ac:dyDescent="0.2">
      <c r="A66" s="131" t="s">
        <v>602</v>
      </c>
      <c r="B66" s="131" t="s">
        <v>210</v>
      </c>
      <c r="C66" s="123" t="s">
        <v>2947</v>
      </c>
      <c r="D66" s="135" t="s">
        <v>673</v>
      </c>
      <c r="E66" s="133" t="s">
        <v>187</v>
      </c>
      <c r="F66" s="137">
        <v>268</v>
      </c>
      <c r="G66" s="137">
        <v>106113</v>
      </c>
      <c r="H66" s="127">
        <v>11</v>
      </c>
      <c r="I66" s="138">
        <v>80</v>
      </c>
      <c r="J66" s="126">
        <f t="shared" si="7"/>
        <v>80</v>
      </c>
      <c r="K66" s="127">
        <v>10</v>
      </c>
      <c r="L66" s="127">
        <v>0</v>
      </c>
      <c r="M66" s="127">
        <v>0</v>
      </c>
      <c r="N66" s="128">
        <f t="shared" si="8"/>
        <v>10</v>
      </c>
      <c r="O66" s="129">
        <f t="shared" si="0"/>
        <v>800</v>
      </c>
      <c r="P66" s="132" t="s">
        <v>606</v>
      </c>
    </row>
    <row r="67" spans="1:16" s="134" customFormat="1" ht="75" customHeight="1" x14ac:dyDescent="0.2">
      <c r="A67" s="131" t="s">
        <v>602</v>
      </c>
      <c r="B67" s="131" t="s">
        <v>210</v>
      </c>
      <c r="C67" s="123" t="s">
        <v>2947</v>
      </c>
      <c r="D67" s="135" t="s">
        <v>674</v>
      </c>
      <c r="E67" s="133" t="s">
        <v>187</v>
      </c>
      <c r="F67" s="137">
        <v>268</v>
      </c>
      <c r="G67" s="137">
        <v>85784</v>
      </c>
      <c r="H67" s="127">
        <v>11</v>
      </c>
      <c r="I67" s="138">
        <v>50</v>
      </c>
      <c r="J67" s="126">
        <f t="shared" si="7"/>
        <v>50</v>
      </c>
      <c r="K67" s="127">
        <v>6</v>
      </c>
      <c r="L67" s="127">
        <v>6</v>
      </c>
      <c r="M67" s="127">
        <v>6</v>
      </c>
      <c r="N67" s="128">
        <f t="shared" si="8"/>
        <v>18</v>
      </c>
      <c r="O67" s="129">
        <f t="shared" si="0"/>
        <v>900</v>
      </c>
      <c r="P67" s="132" t="s">
        <v>606</v>
      </c>
    </row>
    <row r="68" spans="1:16" s="134" customFormat="1" ht="75" customHeight="1" x14ac:dyDescent="0.2">
      <c r="A68" s="131" t="s">
        <v>602</v>
      </c>
      <c r="B68" s="131" t="s">
        <v>210</v>
      </c>
      <c r="C68" s="123" t="s">
        <v>2947</v>
      </c>
      <c r="D68" s="133" t="s">
        <v>675</v>
      </c>
      <c r="E68" s="133" t="s">
        <v>187</v>
      </c>
      <c r="F68" s="127">
        <v>289</v>
      </c>
      <c r="G68" s="127">
        <v>145339</v>
      </c>
      <c r="H68" s="127">
        <v>11</v>
      </c>
      <c r="I68" s="126">
        <v>300</v>
      </c>
      <c r="J68" s="126">
        <v>300</v>
      </c>
      <c r="K68" s="127">
        <v>0</v>
      </c>
      <c r="L68" s="127">
        <v>4</v>
      </c>
      <c r="M68" s="127">
        <v>0</v>
      </c>
      <c r="N68" s="128">
        <v>4</v>
      </c>
      <c r="O68" s="129">
        <f t="shared" si="0"/>
        <v>1200</v>
      </c>
      <c r="P68" s="132" t="s">
        <v>606</v>
      </c>
    </row>
    <row r="69" spans="1:16" s="134" customFormat="1" ht="75" customHeight="1" x14ac:dyDescent="0.2">
      <c r="A69" s="131" t="s">
        <v>602</v>
      </c>
      <c r="B69" s="131" t="s">
        <v>210</v>
      </c>
      <c r="C69" s="123" t="s">
        <v>2947</v>
      </c>
      <c r="D69" s="133" t="s">
        <v>676</v>
      </c>
      <c r="E69" s="133" t="s">
        <v>187</v>
      </c>
      <c r="F69" s="127">
        <v>291</v>
      </c>
      <c r="G69" s="127">
        <v>90242</v>
      </c>
      <c r="H69" s="127">
        <v>11</v>
      </c>
      <c r="I69" s="126">
        <v>4</v>
      </c>
      <c r="J69" s="126">
        <v>4</v>
      </c>
      <c r="K69" s="127">
        <v>24</v>
      </c>
      <c r="L69" s="127">
        <v>0</v>
      </c>
      <c r="M69" s="127">
        <v>0</v>
      </c>
      <c r="N69" s="128">
        <v>24</v>
      </c>
      <c r="O69" s="129">
        <f t="shared" si="0"/>
        <v>96</v>
      </c>
      <c r="P69" s="132" t="s">
        <v>606</v>
      </c>
    </row>
    <row r="70" spans="1:16" s="134" customFormat="1" ht="75" customHeight="1" x14ac:dyDescent="0.2">
      <c r="A70" s="131" t="s">
        <v>602</v>
      </c>
      <c r="B70" s="131" t="s">
        <v>210</v>
      </c>
      <c r="C70" s="123" t="s">
        <v>2947</v>
      </c>
      <c r="D70" s="133" t="s">
        <v>677</v>
      </c>
      <c r="E70" s="133" t="s">
        <v>187</v>
      </c>
      <c r="F70" s="127">
        <v>291</v>
      </c>
      <c r="G70" s="127">
        <v>2070</v>
      </c>
      <c r="H70" s="127">
        <v>11</v>
      </c>
      <c r="I70" s="126">
        <v>5</v>
      </c>
      <c r="J70" s="126">
        <v>5</v>
      </c>
      <c r="K70" s="127">
        <v>0</v>
      </c>
      <c r="L70" s="127">
        <v>70</v>
      </c>
      <c r="M70" s="127">
        <v>0</v>
      </c>
      <c r="N70" s="128">
        <v>14</v>
      </c>
      <c r="O70" s="129">
        <f t="shared" si="0"/>
        <v>70</v>
      </c>
      <c r="P70" s="132" t="s">
        <v>606</v>
      </c>
    </row>
    <row r="71" spans="1:16" s="134" customFormat="1" ht="75" customHeight="1" x14ac:dyDescent="0.2">
      <c r="A71" s="131" t="s">
        <v>602</v>
      </c>
      <c r="B71" s="131" t="s">
        <v>210</v>
      </c>
      <c r="C71" s="123" t="s">
        <v>2947</v>
      </c>
      <c r="D71" s="135" t="s">
        <v>678</v>
      </c>
      <c r="E71" s="133" t="s">
        <v>634</v>
      </c>
      <c r="F71" s="136">
        <v>291</v>
      </c>
      <c r="G71" s="139">
        <v>2084</v>
      </c>
      <c r="H71" s="127">
        <v>11</v>
      </c>
      <c r="I71" s="138">
        <v>25</v>
      </c>
      <c r="J71" s="126">
        <f t="shared" ref="J71:J109" si="9">I71</f>
        <v>25</v>
      </c>
      <c r="K71" s="127">
        <v>15</v>
      </c>
      <c r="L71" s="127">
        <v>15</v>
      </c>
      <c r="M71" s="127">
        <v>15</v>
      </c>
      <c r="N71" s="128">
        <f t="shared" ref="N71:N108" si="10">K71+L71+M71</f>
        <v>45</v>
      </c>
      <c r="O71" s="129">
        <f t="shared" si="0"/>
        <v>1125</v>
      </c>
      <c r="P71" s="132" t="s">
        <v>606</v>
      </c>
    </row>
    <row r="72" spans="1:16" s="134" customFormat="1" ht="75" customHeight="1" x14ac:dyDescent="0.2">
      <c r="A72" s="131" t="s">
        <v>602</v>
      </c>
      <c r="B72" s="131" t="s">
        <v>210</v>
      </c>
      <c r="C72" s="123" t="s">
        <v>2947</v>
      </c>
      <c r="D72" s="135" t="s">
        <v>679</v>
      </c>
      <c r="E72" s="133" t="s">
        <v>634</v>
      </c>
      <c r="F72" s="136">
        <v>291</v>
      </c>
      <c r="G72" s="139">
        <v>34769</v>
      </c>
      <c r="H72" s="127">
        <v>11</v>
      </c>
      <c r="I72" s="138">
        <v>25</v>
      </c>
      <c r="J72" s="126">
        <f t="shared" si="9"/>
        <v>25</v>
      </c>
      <c r="K72" s="127">
        <v>10</v>
      </c>
      <c r="L72" s="127">
        <v>15</v>
      </c>
      <c r="M72" s="127">
        <v>15</v>
      </c>
      <c r="N72" s="128">
        <f t="shared" si="10"/>
        <v>40</v>
      </c>
      <c r="O72" s="129">
        <f t="shared" si="0"/>
        <v>1000</v>
      </c>
      <c r="P72" s="132" t="s">
        <v>606</v>
      </c>
    </row>
    <row r="73" spans="1:16" s="134" customFormat="1" ht="75" customHeight="1" x14ac:dyDescent="0.2">
      <c r="A73" s="131" t="s">
        <v>602</v>
      </c>
      <c r="B73" s="131" t="s">
        <v>210</v>
      </c>
      <c r="C73" s="123" t="s">
        <v>2947</v>
      </c>
      <c r="D73" s="135" t="s">
        <v>680</v>
      </c>
      <c r="E73" s="133" t="s">
        <v>634</v>
      </c>
      <c r="F73" s="136">
        <v>291</v>
      </c>
      <c r="G73" s="139">
        <v>2022</v>
      </c>
      <c r="H73" s="127">
        <v>11</v>
      </c>
      <c r="I73" s="138">
        <v>25</v>
      </c>
      <c r="J73" s="126">
        <f t="shared" si="9"/>
        <v>25</v>
      </c>
      <c r="K73" s="127">
        <v>15</v>
      </c>
      <c r="L73" s="127">
        <v>15</v>
      </c>
      <c r="M73" s="127">
        <v>15</v>
      </c>
      <c r="N73" s="128">
        <f t="shared" si="10"/>
        <v>45</v>
      </c>
      <c r="O73" s="129">
        <f t="shared" si="0"/>
        <v>1125</v>
      </c>
      <c r="P73" s="132" t="s">
        <v>606</v>
      </c>
    </row>
    <row r="74" spans="1:16" s="134" customFormat="1" ht="75" customHeight="1" x14ac:dyDescent="0.2">
      <c r="A74" s="131" t="s">
        <v>602</v>
      </c>
      <c r="B74" s="131" t="s">
        <v>210</v>
      </c>
      <c r="C74" s="123" t="s">
        <v>2947</v>
      </c>
      <c r="D74" s="135" t="s">
        <v>681</v>
      </c>
      <c r="E74" s="133" t="s">
        <v>634</v>
      </c>
      <c r="F74" s="136">
        <v>291</v>
      </c>
      <c r="G74" s="137">
        <v>30628</v>
      </c>
      <c r="H74" s="127">
        <v>11</v>
      </c>
      <c r="I74" s="138">
        <v>20</v>
      </c>
      <c r="J74" s="126">
        <f t="shared" si="9"/>
        <v>20</v>
      </c>
      <c r="K74" s="127">
        <v>26</v>
      </c>
      <c r="L74" s="127">
        <v>10</v>
      </c>
      <c r="M74" s="127">
        <v>5</v>
      </c>
      <c r="N74" s="128">
        <f t="shared" si="10"/>
        <v>41</v>
      </c>
      <c r="O74" s="129">
        <f t="shared" ref="O74:O139" si="11">N74*J74</f>
        <v>820</v>
      </c>
      <c r="P74" s="132" t="s">
        <v>606</v>
      </c>
    </row>
    <row r="75" spans="1:16" s="134" customFormat="1" ht="75" customHeight="1" x14ac:dyDescent="0.2">
      <c r="A75" s="131" t="s">
        <v>602</v>
      </c>
      <c r="B75" s="131" t="s">
        <v>210</v>
      </c>
      <c r="C75" s="123" t="s">
        <v>2947</v>
      </c>
      <c r="D75" s="135" t="s">
        <v>682</v>
      </c>
      <c r="E75" s="133" t="s">
        <v>634</v>
      </c>
      <c r="F75" s="136">
        <v>291</v>
      </c>
      <c r="G75" s="139">
        <v>2014</v>
      </c>
      <c r="H75" s="127">
        <v>11</v>
      </c>
      <c r="I75" s="138">
        <v>50</v>
      </c>
      <c r="J75" s="126">
        <f t="shared" si="9"/>
        <v>50</v>
      </c>
      <c r="K75" s="127">
        <v>15</v>
      </c>
      <c r="L75" s="127">
        <v>10</v>
      </c>
      <c r="M75" s="127">
        <v>10</v>
      </c>
      <c r="N75" s="128">
        <f t="shared" si="10"/>
        <v>35</v>
      </c>
      <c r="O75" s="129">
        <f t="shared" si="11"/>
        <v>1750</v>
      </c>
      <c r="P75" s="132" t="s">
        <v>606</v>
      </c>
    </row>
    <row r="76" spans="1:16" s="134" customFormat="1" ht="75" customHeight="1" x14ac:dyDescent="0.2">
      <c r="A76" s="131" t="s">
        <v>602</v>
      </c>
      <c r="B76" s="131" t="s">
        <v>210</v>
      </c>
      <c r="C76" s="123" t="s">
        <v>2947</v>
      </c>
      <c r="D76" s="135" t="s">
        <v>683</v>
      </c>
      <c r="E76" s="133" t="s">
        <v>634</v>
      </c>
      <c r="F76" s="136">
        <v>291</v>
      </c>
      <c r="G76" s="139">
        <v>2014</v>
      </c>
      <c r="H76" s="127">
        <v>11</v>
      </c>
      <c r="I76" s="138">
        <v>50</v>
      </c>
      <c r="J76" s="126">
        <f t="shared" si="9"/>
        <v>50</v>
      </c>
      <c r="K76" s="127">
        <v>15</v>
      </c>
      <c r="L76" s="127">
        <v>0</v>
      </c>
      <c r="M76" s="127">
        <v>0</v>
      </c>
      <c r="N76" s="128">
        <f t="shared" si="10"/>
        <v>15</v>
      </c>
      <c r="O76" s="129">
        <f t="shared" si="11"/>
        <v>750</v>
      </c>
      <c r="P76" s="132" t="s">
        <v>606</v>
      </c>
    </row>
    <row r="77" spans="1:16" s="134" customFormat="1" ht="75" customHeight="1" x14ac:dyDescent="0.2">
      <c r="A77" s="131" t="s">
        <v>602</v>
      </c>
      <c r="B77" s="131" t="s">
        <v>210</v>
      </c>
      <c r="C77" s="123" t="s">
        <v>2947</v>
      </c>
      <c r="D77" s="135" t="s">
        <v>684</v>
      </c>
      <c r="E77" s="133" t="s">
        <v>634</v>
      </c>
      <c r="F77" s="136">
        <v>291</v>
      </c>
      <c r="G77" s="139">
        <v>2014</v>
      </c>
      <c r="H77" s="127">
        <v>11</v>
      </c>
      <c r="I77" s="138">
        <v>50</v>
      </c>
      <c r="J77" s="126">
        <f t="shared" si="9"/>
        <v>50</v>
      </c>
      <c r="K77" s="127">
        <v>15</v>
      </c>
      <c r="L77" s="127">
        <v>0</v>
      </c>
      <c r="M77" s="127">
        <v>0</v>
      </c>
      <c r="N77" s="128">
        <f t="shared" si="10"/>
        <v>15</v>
      </c>
      <c r="O77" s="129">
        <f t="shared" si="11"/>
        <v>750</v>
      </c>
      <c r="P77" s="132" t="s">
        <v>606</v>
      </c>
    </row>
    <row r="78" spans="1:16" s="134" customFormat="1" ht="75" customHeight="1" x14ac:dyDescent="0.2">
      <c r="A78" s="131" t="s">
        <v>602</v>
      </c>
      <c r="B78" s="131" t="s">
        <v>210</v>
      </c>
      <c r="C78" s="123" t="s">
        <v>2947</v>
      </c>
      <c r="D78" s="135" t="s">
        <v>685</v>
      </c>
      <c r="E78" s="133" t="s">
        <v>634</v>
      </c>
      <c r="F78" s="136">
        <v>291</v>
      </c>
      <c r="G78" s="139">
        <v>2004</v>
      </c>
      <c r="H78" s="127">
        <v>11</v>
      </c>
      <c r="I78" s="138">
        <v>5</v>
      </c>
      <c r="J78" s="126">
        <f t="shared" si="9"/>
        <v>5</v>
      </c>
      <c r="K78" s="127">
        <v>10</v>
      </c>
      <c r="L78" s="127">
        <v>0</v>
      </c>
      <c r="M78" s="127">
        <v>0</v>
      </c>
      <c r="N78" s="128">
        <f t="shared" si="10"/>
        <v>10</v>
      </c>
      <c r="O78" s="129">
        <f t="shared" si="11"/>
        <v>50</v>
      </c>
      <c r="P78" s="132" t="s">
        <v>606</v>
      </c>
    </row>
    <row r="79" spans="1:16" s="134" customFormat="1" ht="75" customHeight="1" x14ac:dyDescent="0.2">
      <c r="A79" s="131" t="s">
        <v>602</v>
      </c>
      <c r="B79" s="131" t="s">
        <v>210</v>
      </c>
      <c r="C79" s="123" t="s">
        <v>2947</v>
      </c>
      <c r="D79" s="135" t="s">
        <v>686</v>
      </c>
      <c r="E79" s="133" t="s">
        <v>634</v>
      </c>
      <c r="F79" s="136">
        <v>291</v>
      </c>
      <c r="G79" s="137">
        <v>47914</v>
      </c>
      <c r="H79" s="127">
        <v>11</v>
      </c>
      <c r="I79" s="138">
        <v>5</v>
      </c>
      <c r="J79" s="126">
        <f t="shared" si="9"/>
        <v>5</v>
      </c>
      <c r="K79" s="127">
        <v>19</v>
      </c>
      <c r="L79" s="127">
        <v>0</v>
      </c>
      <c r="M79" s="127">
        <v>0</v>
      </c>
      <c r="N79" s="128">
        <f t="shared" si="10"/>
        <v>19</v>
      </c>
      <c r="O79" s="129">
        <f t="shared" si="11"/>
        <v>95</v>
      </c>
      <c r="P79" s="132" t="s">
        <v>606</v>
      </c>
    </row>
    <row r="80" spans="1:16" s="134" customFormat="1" ht="75" customHeight="1" x14ac:dyDescent="0.2">
      <c r="A80" s="131" t="s">
        <v>602</v>
      </c>
      <c r="B80" s="131" t="s">
        <v>210</v>
      </c>
      <c r="C80" s="123" t="s">
        <v>2947</v>
      </c>
      <c r="D80" s="135" t="s">
        <v>687</v>
      </c>
      <c r="E80" s="133" t="s">
        <v>187</v>
      </c>
      <c r="F80" s="136">
        <v>291</v>
      </c>
      <c r="G80" s="139">
        <v>2094</v>
      </c>
      <c r="H80" s="127">
        <v>11</v>
      </c>
      <c r="I80" s="138">
        <v>5</v>
      </c>
      <c r="J80" s="126">
        <f t="shared" si="9"/>
        <v>5</v>
      </c>
      <c r="K80" s="127">
        <v>10</v>
      </c>
      <c r="L80" s="127">
        <v>0</v>
      </c>
      <c r="M80" s="127">
        <v>0</v>
      </c>
      <c r="N80" s="128">
        <f t="shared" si="10"/>
        <v>10</v>
      </c>
      <c r="O80" s="129">
        <f t="shared" si="11"/>
        <v>50</v>
      </c>
      <c r="P80" s="132" t="s">
        <v>606</v>
      </c>
    </row>
    <row r="81" spans="1:16" s="134" customFormat="1" ht="75" customHeight="1" x14ac:dyDescent="0.2">
      <c r="A81" s="131" t="s">
        <v>602</v>
      </c>
      <c r="B81" s="131" t="s">
        <v>210</v>
      </c>
      <c r="C81" s="123" t="s">
        <v>2947</v>
      </c>
      <c r="D81" s="135" t="s">
        <v>688</v>
      </c>
      <c r="E81" s="133" t="s">
        <v>187</v>
      </c>
      <c r="F81" s="136">
        <v>291</v>
      </c>
      <c r="G81" s="139">
        <v>2093</v>
      </c>
      <c r="H81" s="127">
        <v>11</v>
      </c>
      <c r="I81" s="138">
        <v>5</v>
      </c>
      <c r="J81" s="126">
        <f t="shared" si="9"/>
        <v>5</v>
      </c>
      <c r="K81" s="127">
        <v>10</v>
      </c>
      <c r="L81" s="127">
        <v>0</v>
      </c>
      <c r="M81" s="127">
        <v>0</v>
      </c>
      <c r="N81" s="128">
        <f t="shared" si="10"/>
        <v>10</v>
      </c>
      <c r="O81" s="129">
        <f t="shared" si="11"/>
        <v>50</v>
      </c>
      <c r="P81" s="132" t="s">
        <v>606</v>
      </c>
    </row>
    <row r="82" spans="1:16" s="134" customFormat="1" ht="75" customHeight="1" x14ac:dyDescent="0.2">
      <c r="A82" s="131" t="s">
        <v>602</v>
      </c>
      <c r="B82" s="131" t="s">
        <v>210</v>
      </c>
      <c r="C82" s="123" t="s">
        <v>2947</v>
      </c>
      <c r="D82" s="135" t="s">
        <v>689</v>
      </c>
      <c r="E82" s="133" t="s">
        <v>187</v>
      </c>
      <c r="F82" s="136">
        <v>291</v>
      </c>
      <c r="G82" s="139">
        <v>2005</v>
      </c>
      <c r="H82" s="127">
        <v>11</v>
      </c>
      <c r="I82" s="138">
        <v>5</v>
      </c>
      <c r="J82" s="126">
        <f t="shared" si="9"/>
        <v>5</v>
      </c>
      <c r="K82" s="127">
        <v>10</v>
      </c>
      <c r="L82" s="127">
        <v>0</v>
      </c>
      <c r="M82" s="127">
        <v>0</v>
      </c>
      <c r="N82" s="128">
        <f t="shared" si="10"/>
        <v>10</v>
      </c>
      <c r="O82" s="129">
        <f t="shared" si="11"/>
        <v>50</v>
      </c>
      <c r="P82" s="132" t="s">
        <v>606</v>
      </c>
    </row>
    <row r="83" spans="1:16" s="134" customFormat="1" ht="75" customHeight="1" x14ac:dyDescent="0.2">
      <c r="A83" s="131" t="s">
        <v>602</v>
      </c>
      <c r="B83" s="131" t="s">
        <v>210</v>
      </c>
      <c r="C83" s="123" t="s">
        <v>2947</v>
      </c>
      <c r="D83" s="135" t="s">
        <v>690</v>
      </c>
      <c r="E83" s="133" t="s">
        <v>634</v>
      </c>
      <c r="F83" s="136">
        <v>291</v>
      </c>
      <c r="G83" s="137">
        <v>32899</v>
      </c>
      <c r="H83" s="127">
        <v>11</v>
      </c>
      <c r="I83" s="138">
        <v>20</v>
      </c>
      <c r="J83" s="126">
        <f t="shared" si="9"/>
        <v>20</v>
      </c>
      <c r="K83" s="127">
        <v>5</v>
      </c>
      <c r="L83" s="127">
        <v>0</v>
      </c>
      <c r="M83" s="127">
        <v>0</v>
      </c>
      <c r="N83" s="128">
        <f t="shared" si="10"/>
        <v>5</v>
      </c>
      <c r="O83" s="129">
        <f t="shared" si="11"/>
        <v>100</v>
      </c>
      <c r="P83" s="132" t="s">
        <v>606</v>
      </c>
    </row>
    <row r="84" spans="1:16" s="134" customFormat="1" ht="75" customHeight="1" x14ac:dyDescent="0.2">
      <c r="A84" s="131" t="s">
        <v>602</v>
      </c>
      <c r="B84" s="131" t="s">
        <v>210</v>
      </c>
      <c r="C84" s="123" t="s">
        <v>2947</v>
      </c>
      <c r="D84" s="135" t="s">
        <v>691</v>
      </c>
      <c r="E84" s="133" t="s">
        <v>187</v>
      </c>
      <c r="F84" s="136">
        <v>291</v>
      </c>
      <c r="G84" s="137">
        <v>2052</v>
      </c>
      <c r="H84" s="127">
        <v>11</v>
      </c>
      <c r="I84" s="138">
        <v>25</v>
      </c>
      <c r="J84" s="126">
        <f t="shared" si="9"/>
        <v>25</v>
      </c>
      <c r="K84" s="127">
        <v>17</v>
      </c>
      <c r="L84" s="127">
        <v>0</v>
      </c>
      <c r="M84" s="127">
        <v>0</v>
      </c>
      <c r="N84" s="128">
        <f t="shared" si="10"/>
        <v>17</v>
      </c>
      <c r="O84" s="129">
        <f t="shared" si="11"/>
        <v>425</v>
      </c>
      <c r="P84" s="132" t="s">
        <v>606</v>
      </c>
    </row>
    <row r="85" spans="1:16" s="134" customFormat="1" ht="75" customHeight="1" x14ac:dyDescent="0.2">
      <c r="A85" s="131" t="s">
        <v>602</v>
      </c>
      <c r="B85" s="131" t="s">
        <v>210</v>
      </c>
      <c r="C85" s="123" t="s">
        <v>2947</v>
      </c>
      <c r="D85" s="135" t="s">
        <v>692</v>
      </c>
      <c r="E85" s="133" t="s">
        <v>187</v>
      </c>
      <c r="F85" s="136">
        <v>291</v>
      </c>
      <c r="G85" s="139">
        <v>48001</v>
      </c>
      <c r="H85" s="127">
        <v>11</v>
      </c>
      <c r="I85" s="138">
        <v>10</v>
      </c>
      <c r="J85" s="126">
        <f t="shared" si="9"/>
        <v>10</v>
      </c>
      <c r="K85" s="127">
        <v>10</v>
      </c>
      <c r="L85" s="127">
        <v>0</v>
      </c>
      <c r="M85" s="127">
        <v>0</v>
      </c>
      <c r="N85" s="128">
        <f t="shared" si="10"/>
        <v>10</v>
      </c>
      <c r="O85" s="129">
        <f t="shared" si="11"/>
        <v>100</v>
      </c>
      <c r="P85" s="132" t="s">
        <v>606</v>
      </c>
    </row>
    <row r="86" spans="1:16" s="134" customFormat="1" ht="75" customHeight="1" x14ac:dyDescent="0.2">
      <c r="A86" s="131" t="s">
        <v>602</v>
      </c>
      <c r="B86" s="131" t="s">
        <v>210</v>
      </c>
      <c r="C86" s="123" t="s">
        <v>2947</v>
      </c>
      <c r="D86" s="135" t="s">
        <v>693</v>
      </c>
      <c r="E86" s="133" t="s">
        <v>187</v>
      </c>
      <c r="F86" s="136">
        <v>291</v>
      </c>
      <c r="G86" s="139">
        <v>33728</v>
      </c>
      <c r="H86" s="127">
        <v>11</v>
      </c>
      <c r="I86" s="138">
        <v>10</v>
      </c>
      <c r="J86" s="126">
        <f t="shared" si="9"/>
        <v>10</v>
      </c>
      <c r="K86" s="127">
        <v>10</v>
      </c>
      <c r="L86" s="127">
        <v>0</v>
      </c>
      <c r="M86" s="127">
        <v>0</v>
      </c>
      <c r="N86" s="128">
        <f t="shared" si="10"/>
        <v>10</v>
      </c>
      <c r="O86" s="129">
        <f t="shared" si="11"/>
        <v>100</v>
      </c>
      <c r="P86" s="132" t="s">
        <v>606</v>
      </c>
    </row>
    <row r="87" spans="1:16" s="134" customFormat="1" ht="75" customHeight="1" x14ac:dyDescent="0.2">
      <c r="A87" s="131" t="s">
        <v>602</v>
      </c>
      <c r="B87" s="131" t="s">
        <v>210</v>
      </c>
      <c r="C87" s="123" t="s">
        <v>2947</v>
      </c>
      <c r="D87" s="135" t="s">
        <v>694</v>
      </c>
      <c r="E87" s="133" t="s">
        <v>634</v>
      </c>
      <c r="F87" s="136">
        <v>291</v>
      </c>
      <c r="G87" s="137">
        <v>2092</v>
      </c>
      <c r="H87" s="127">
        <v>11</v>
      </c>
      <c r="I87" s="138">
        <v>50</v>
      </c>
      <c r="J87" s="126">
        <f t="shared" si="9"/>
        <v>50</v>
      </c>
      <c r="K87" s="127">
        <v>15</v>
      </c>
      <c r="L87" s="127">
        <v>0</v>
      </c>
      <c r="M87" s="127">
        <v>0</v>
      </c>
      <c r="N87" s="128">
        <f t="shared" si="10"/>
        <v>15</v>
      </c>
      <c r="O87" s="129">
        <f t="shared" si="11"/>
        <v>750</v>
      </c>
      <c r="P87" s="132" t="s">
        <v>606</v>
      </c>
    </row>
    <row r="88" spans="1:16" s="134" customFormat="1" ht="75" customHeight="1" x14ac:dyDescent="0.2">
      <c r="A88" s="131" t="s">
        <v>602</v>
      </c>
      <c r="B88" s="131" t="s">
        <v>210</v>
      </c>
      <c r="C88" s="123" t="s">
        <v>2947</v>
      </c>
      <c r="D88" s="135" t="s">
        <v>695</v>
      </c>
      <c r="E88" s="133" t="s">
        <v>187</v>
      </c>
      <c r="F88" s="136">
        <v>291</v>
      </c>
      <c r="G88" s="139">
        <v>5379</v>
      </c>
      <c r="H88" s="127">
        <v>11</v>
      </c>
      <c r="I88" s="138">
        <v>20</v>
      </c>
      <c r="J88" s="126">
        <f t="shared" si="9"/>
        <v>20</v>
      </c>
      <c r="K88" s="127">
        <v>10</v>
      </c>
      <c r="L88" s="127">
        <v>0</v>
      </c>
      <c r="M88" s="127">
        <v>0</v>
      </c>
      <c r="N88" s="128">
        <f t="shared" si="10"/>
        <v>10</v>
      </c>
      <c r="O88" s="129">
        <f t="shared" si="11"/>
        <v>200</v>
      </c>
      <c r="P88" s="132" t="s">
        <v>606</v>
      </c>
    </row>
    <row r="89" spans="1:16" s="134" customFormat="1" ht="75" customHeight="1" x14ac:dyDescent="0.2">
      <c r="A89" s="131" t="s">
        <v>602</v>
      </c>
      <c r="B89" s="131" t="s">
        <v>210</v>
      </c>
      <c r="C89" s="123" t="s">
        <v>2947</v>
      </c>
      <c r="D89" s="135" t="s">
        <v>696</v>
      </c>
      <c r="E89" s="133" t="s">
        <v>187</v>
      </c>
      <c r="F89" s="136">
        <v>291</v>
      </c>
      <c r="G89" s="137">
        <v>5378</v>
      </c>
      <c r="H89" s="127">
        <v>11</v>
      </c>
      <c r="I89" s="138">
        <v>25</v>
      </c>
      <c r="J89" s="126">
        <f t="shared" si="9"/>
        <v>25</v>
      </c>
      <c r="K89" s="127">
        <v>5</v>
      </c>
      <c r="L89" s="127">
        <v>0</v>
      </c>
      <c r="M89" s="127">
        <v>0</v>
      </c>
      <c r="N89" s="128">
        <f t="shared" si="10"/>
        <v>5</v>
      </c>
      <c r="O89" s="129">
        <f t="shared" si="11"/>
        <v>125</v>
      </c>
      <c r="P89" s="132" t="s">
        <v>606</v>
      </c>
    </row>
    <row r="90" spans="1:16" s="134" customFormat="1" ht="75" customHeight="1" x14ac:dyDescent="0.2">
      <c r="A90" s="131" t="s">
        <v>602</v>
      </c>
      <c r="B90" s="131" t="s">
        <v>210</v>
      </c>
      <c r="C90" s="123" t="s">
        <v>2947</v>
      </c>
      <c r="D90" s="135" t="s">
        <v>697</v>
      </c>
      <c r="E90" s="133" t="s">
        <v>187</v>
      </c>
      <c r="F90" s="136">
        <v>291</v>
      </c>
      <c r="G90" s="139">
        <v>2054</v>
      </c>
      <c r="H90" s="127">
        <v>11</v>
      </c>
      <c r="I90" s="138">
        <v>50</v>
      </c>
      <c r="J90" s="126">
        <f t="shared" si="9"/>
        <v>50</v>
      </c>
      <c r="K90" s="127">
        <v>3</v>
      </c>
      <c r="L90" s="127">
        <v>0</v>
      </c>
      <c r="M90" s="127">
        <v>0</v>
      </c>
      <c r="N90" s="128">
        <f t="shared" si="10"/>
        <v>3</v>
      </c>
      <c r="O90" s="129">
        <f t="shared" si="11"/>
        <v>150</v>
      </c>
      <c r="P90" s="132" t="s">
        <v>606</v>
      </c>
    </row>
    <row r="91" spans="1:16" s="134" customFormat="1" ht="75" customHeight="1" x14ac:dyDescent="0.2">
      <c r="A91" s="131" t="s">
        <v>602</v>
      </c>
      <c r="B91" s="131" t="s">
        <v>210</v>
      </c>
      <c r="C91" s="123" t="s">
        <v>2947</v>
      </c>
      <c r="D91" s="135" t="s">
        <v>698</v>
      </c>
      <c r="E91" s="133" t="s">
        <v>187</v>
      </c>
      <c r="F91" s="136">
        <v>291</v>
      </c>
      <c r="G91" s="137">
        <v>86036</v>
      </c>
      <c r="H91" s="127">
        <v>11</v>
      </c>
      <c r="I91" s="138">
        <v>50</v>
      </c>
      <c r="J91" s="126">
        <f t="shared" si="9"/>
        <v>50</v>
      </c>
      <c r="K91" s="127">
        <v>5</v>
      </c>
      <c r="L91" s="127">
        <v>0</v>
      </c>
      <c r="M91" s="127">
        <v>0</v>
      </c>
      <c r="N91" s="128">
        <f t="shared" si="10"/>
        <v>5</v>
      </c>
      <c r="O91" s="129">
        <f t="shared" si="11"/>
        <v>250</v>
      </c>
      <c r="P91" s="132" t="s">
        <v>606</v>
      </c>
    </row>
    <row r="92" spans="1:16" s="134" customFormat="1" ht="75" customHeight="1" x14ac:dyDescent="0.2">
      <c r="A92" s="131" t="s">
        <v>602</v>
      </c>
      <c r="B92" s="131" t="s">
        <v>210</v>
      </c>
      <c r="C92" s="123" t="s">
        <v>2947</v>
      </c>
      <c r="D92" s="135" t="s">
        <v>699</v>
      </c>
      <c r="E92" s="133" t="s">
        <v>187</v>
      </c>
      <c r="F92" s="136">
        <v>291</v>
      </c>
      <c r="G92" s="137">
        <v>2058</v>
      </c>
      <c r="H92" s="127">
        <v>11</v>
      </c>
      <c r="I92" s="138">
        <v>50</v>
      </c>
      <c r="J92" s="126">
        <f t="shared" si="9"/>
        <v>50</v>
      </c>
      <c r="K92" s="127">
        <v>5</v>
      </c>
      <c r="L92" s="127">
        <v>0</v>
      </c>
      <c r="M92" s="127">
        <v>0</v>
      </c>
      <c r="N92" s="128">
        <f t="shared" si="10"/>
        <v>5</v>
      </c>
      <c r="O92" s="129">
        <f t="shared" si="11"/>
        <v>250</v>
      </c>
      <c r="P92" s="132" t="s">
        <v>606</v>
      </c>
    </row>
    <row r="93" spans="1:16" s="134" customFormat="1" ht="75" customHeight="1" x14ac:dyDescent="0.2">
      <c r="A93" s="131" t="s">
        <v>602</v>
      </c>
      <c r="B93" s="131" t="s">
        <v>210</v>
      </c>
      <c r="C93" s="123" t="s">
        <v>2947</v>
      </c>
      <c r="D93" s="135" t="s">
        <v>700</v>
      </c>
      <c r="E93" s="133" t="s">
        <v>187</v>
      </c>
      <c r="F93" s="136">
        <v>291</v>
      </c>
      <c r="G93" s="137">
        <v>2061</v>
      </c>
      <c r="H93" s="127">
        <v>11</v>
      </c>
      <c r="I93" s="138">
        <v>50</v>
      </c>
      <c r="J93" s="126">
        <f t="shared" si="9"/>
        <v>50</v>
      </c>
      <c r="K93" s="127">
        <v>5</v>
      </c>
      <c r="L93" s="127">
        <v>0</v>
      </c>
      <c r="M93" s="127">
        <v>0</v>
      </c>
      <c r="N93" s="128">
        <f t="shared" si="10"/>
        <v>5</v>
      </c>
      <c r="O93" s="129">
        <f t="shared" si="11"/>
        <v>250</v>
      </c>
      <c r="P93" s="132" t="s">
        <v>606</v>
      </c>
    </row>
    <row r="94" spans="1:16" s="134" customFormat="1" ht="75" customHeight="1" x14ac:dyDescent="0.2">
      <c r="A94" s="131" t="s">
        <v>602</v>
      </c>
      <c r="B94" s="131" t="s">
        <v>210</v>
      </c>
      <c r="C94" s="123" t="s">
        <v>2947</v>
      </c>
      <c r="D94" s="135" t="s">
        <v>701</v>
      </c>
      <c r="E94" s="133" t="s">
        <v>187</v>
      </c>
      <c r="F94" s="136">
        <v>291</v>
      </c>
      <c r="G94" s="137">
        <v>2063</v>
      </c>
      <c r="H94" s="127">
        <v>11</v>
      </c>
      <c r="I94" s="138">
        <v>25</v>
      </c>
      <c r="J94" s="126">
        <f t="shared" si="9"/>
        <v>25</v>
      </c>
      <c r="K94" s="127">
        <v>5</v>
      </c>
      <c r="L94" s="127">
        <v>0</v>
      </c>
      <c r="M94" s="127">
        <v>0</v>
      </c>
      <c r="N94" s="128">
        <f t="shared" si="10"/>
        <v>5</v>
      </c>
      <c r="O94" s="129">
        <f t="shared" si="11"/>
        <v>125</v>
      </c>
      <c r="P94" s="132" t="s">
        <v>606</v>
      </c>
    </row>
    <row r="95" spans="1:16" s="134" customFormat="1" ht="75" customHeight="1" x14ac:dyDescent="0.2">
      <c r="A95" s="131" t="s">
        <v>602</v>
      </c>
      <c r="B95" s="131" t="s">
        <v>210</v>
      </c>
      <c r="C95" s="123" t="s">
        <v>2947</v>
      </c>
      <c r="D95" s="135" t="s">
        <v>702</v>
      </c>
      <c r="E95" s="133" t="s">
        <v>187</v>
      </c>
      <c r="F95" s="136">
        <v>291</v>
      </c>
      <c r="G95" s="139">
        <v>2068</v>
      </c>
      <c r="H95" s="127">
        <v>11</v>
      </c>
      <c r="I95" s="138">
        <v>15</v>
      </c>
      <c r="J95" s="126">
        <f t="shared" si="9"/>
        <v>15</v>
      </c>
      <c r="K95" s="127">
        <v>8</v>
      </c>
      <c r="L95" s="127">
        <v>0</v>
      </c>
      <c r="M95" s="127">
        <v>0</v>
      </c>
      <c r="N95" s="128">
        <f t="shared" si="10"/>
        <v>8</v>
      </c>
      <c r="O95" s="129">
        <f t="shared" si="11"/>
        <v>120</v>
      </c>
      <c r="P95" s="132" t="s">
        <v>606</v>
      </c>
    </row>
    <row r="96" spans="1:16" s="134" customFormat="1" ht="75" customHeight="1" x14ac:dyDescent="0.2">
      <c r="A96" s="131" t="s">
        <v>602</v>
      </c>
      <c r="B96" s="131" t="s">
        <v>210</v>
      </c>
      <c r="C96" s="123" t="s">
        <v>2947</v>
      </c>
      <c r="D96" s="135" t="s">
        <v>703</v>
      </c>
      <c r="E96" s="133" t="s">
        <v>187</v>
      </c>
      <c r="F96" s="136">
        <v>291</v>
      </c>
      <c r="G96" s="139">
        <v>2070</v>
      </c>
      <c r="H96" s="127">
        <v>11</v>
      </c>
      <c r="I96" s="138">
        <v>10</v>
      </c>
      <c r="J96" s="126">
        <f t="shared" si="9"/>
        <v>10</v>
      </c>
      <c r="K96" s="127">
        <v>8</v>
      </c>
      <c r="L96" s="127">
        <v>0</v>
      </c>
      <c r="M96" s="127">
        <v>0</v>
      </c>
      <c r="N96" s="128">
        <f t="shared" si="10"/>
        <v>8</v>
      </c>
      <c r="O96" s="129">
        <f t="shared" si="11"/>
        <v>80</v>
      </c>
      <c r="P96" s="132" t="s">
        <v>606</v>
      </c>
    </row>
    <row r="97" spans="1:16" s="134" customFormat="1" ht="75" customHeight="1" x14ac:dyDescent="0.2">
      <c r="A97" s="131" t="s">
        <v>602</v>
      </c>
      <c r="B97" s="131" t="s">
        <v>210</v>
      </c>
      <c r="C97" s="123" t="s">
        <v>2947</v>
      </c>
      <c r="D97" s="135" t="s">
        <v>704</v>
      </c>
      <c r="E97" s="133" t="s">
        <v>634</v>
      </c>
      <c r="F97" s="136">
        <v>291</v>
      </c>
      <c r="G97" s="139">
        <v>21442</v>
      </c>
      <c r="H97" s="127">
        <v>11</v>
      </c>
      <c r="I97" s="138">
        <v>5</v>
      </c>
      <c r="J97" s="126">
        <f t="shared" si="9"/>
        <v>5</v>
      </c>
      <c r="K97" s="127">
        <v>8</v>
      </c>
      <c r="L97" s="127">
        <v>0</v>
      </c>
      <c r="M97" s="127">
        <v>0</v>
      </c>
      <c r="N97" s="128">
        <f t="shared" si="10"/>
        <v>8</v>
      </c>
      <c r="O97" s="129">
        <f t="shared" si="11"/>
        <v>40</v>
      </c>
      <c r="P97" s="132" t="s">
        <v>606</v>
      </c>
    </row>
    <row r="98" spans="1:16" s="134" customFormat="1" ht="75" customHeight="1" x14ac:dyDescent="0.2">
      <c r="A98" s="131" t="s">
        <v>602</v>
      </c>
      <c r="B98" s="131" t="s">
        <v>210</v>
      </c>
      <c r="C98" s="123" t="s">
        <v>2947</v>
      </c>
      <c r="D98" s="135" t="s">
        <v>705</v>
      </c>
      <c r="E98" s="133" t="s">
        <v>187</v>
      </c>
      <c r="F98" s="137">
        <v>291</v>
      </c>
      <c r="G98" s="137">
        <v>79236</v>
      </c>
      <c r="H98" s="127">
        <v>11</v>
      </c>
      <c r="I98" s="138">
        <v>200</v>
      </c>
      <c r="J98" s="126">
        <f t="shared" si="9"/>
        <v>200</v>
      </c>
      <c r="K98" s="127">
        <v>1</v>
      </c>
      <c r="L98" s="127">
        <v>0</v>
      </c>
      <c r="M98" s="127">
        <v>0</v>
      </c>
      <c r="N98" s="128">
        <f t="shared" si="10"/>
        <v>1</v>
      </c>
      <c r="O98" s="129">
        <f t="shared" si="11"/>
        <v>200</v>
      </c>
      <c r="P98" s="132" t="s">
        <v>606</v>
      </c>
    </row>
    <row r="99" spans="1:16" s="134" customFormat="1" ht="75" customHeight="1" x14ac:dyDescent="0.2">
      <c r="A99" s="131" t="s">
        <v>602</v>
      </c>
      <c r="B99" s="131" t="s">
        <v>210</v>
      </c>
      <c r="C99" s="123" t="s">
        <v>2947</v>
      </c>
      <c r="D99" s="135" t="s">
        <v>706</v>
      </c>
      <c r="E99" s="133" t="s">
        <v>187</v>
      </c>
      <c r="F99" s="136">
        <v>291</v>
      </c>
      <c r="G99" s="137">
        <v>101765</v>
      </c>
      <c r="H99" s="127">
        <v>11</v>
      </c>
      <c r="I99" s="138">
        <v>200</v>
      </c>
      <c r="J99" s="126">
        <f t="shared" si="9"/>
        <v>200</v>
      </c>
      <c r="K99" s="127">
        <v>1</v>
      </c>
      <c r="L99" s="127">
        <v>0</v>
      </c>
      <c r="M99" s="127">
        <v>0</v>
      </c>
      <c r="N99" s="128">
        <f t="shared" si="10"/>
        <v>1</v>
      </c>
      <c r="O99" s="129">
        <f t="shared" si="11"/>
        <v>200</v>
      </c>
      <c r="P99" s="132" t="s">
        <v>606</v>
      </c>
    </row>
    <row r="100" spans="1:16" s="134" customFormat="1" ht="75" customHeight="1" x14ac:dyDescent="0.2">
      <c r="A100" s="131" t="s">
        <v>602</v>
      </c>
      <c r="B100" s="131" t="s">
        <v>210</v>
      </c>
      <c r="C100" s="123" t="s">
        <v>2947</v>
      </c>
      <c r="D100" s="135" t="s">
        <v>707</v>
      </c>
      <c r="E100" s="133" t="s">
        <v>621</v>
      </c>
      <c r="F100" s="136">
        <v>291</v>
      </c>
      <c r="G100" s="139">
        <v>27888</v>
      </c>
      <c r="H100" s="127">
        <v>11</v>
      </c>
      <c r="I100" s="138">
        <v>25</v>
      </c>
      <c r="J100" s="126">
        <f t="shared" si="9"/>
        <v>25</v>
      </c>
      <c r="K100" s="127">
        <v>10</v>
      </c>
      <c r="L100" s="127">
        <v>10</v>
      </c>
      <c r="M100" s="127">
        <v>0</v>
      </c>
      <c r="N100" s="128">
        <f t="shared" si="10"/>
        <v>20</v>
      </c>
      <c r="O100" s="129">
        <f>N100*J100</f>
        <v>500</v>
      </c>
      <c r="P100" s="132" t="s">
        <v>606</v>
      </c>
    </row>
    <row r="101" spans="1:16" s="134" customFormat="1" ht="75" customHeight="1" x14ac:dyDescent="0.2">
      <c r="A101" s="131" t="s">
        <v>602</v>
      </c>
      <c r="B101" s="131" t="s">
        <v>210</v>
      </c>
      <c r="C101" s="123" t="s">
        <v>2947</v>
      </c>
      <c r="D101" s="135" t="s">
        <v>708</v>
      </c>
      <c r="E101" s="133" t="s">
        <v>621</v>
      </c>
      <c r="F101" s="136">
        <v>291</v>
      </c>
      <c r="G101" s="137">
        <v>30910</v>
      </c>
      <c r="H101" s="127">
        <v>11</v>
      </c>
      <c r="I101" s="140">
        <v>25</v>
      </c>
      <c r="J101" s="141">
        <f t="shared" si="9"/>
        <v>25</v>
      </c>
      <c r="K101" s="142">
        <v>5</v>
      </c>
      <c r="L101" s="142">
        <v>10</v>
      </c>
      <c r="M101" s="142">
        <v>0</v>
      </c>
      <c r="N101" s="128">
        <f t="shared" si="10"/>
        <v>15</v>
      </c>
      <c r="O101" s="129">
        <f t="shared" si="11"/>
        <v>375</v>
      </c>
      <c r="P101" s="132" t="s">
        <v>606</v>
      </c>
    </row>
    <row r="102" spans="1:16" s="134" customFormat="1" ht="75" customHeight="1" x14ac:dyDescent="0.2">
      <c r="A102" s="131" t="s">
        <v>602</v>
      </c>
      <c r="B102" s="131" t="s">
        <v>210</v>
      </c>
      <c r="C102" s="123" t="s">
        <v>2947</v>
      </c>
      <c r="D102" s="135" t="s">
        <v>709</v>
      </c>
      <c r="E102" s="133" t="s">
        <v>621</v>
      </c>
      <c r="F102" s="136">
        <v>291</v>
      </c>
      <c r="G102" s="137">
        <v>29387</v>
      </c>
      <c r="H102" s="127">
        <v>11</v>
      </c>
      <c r="I102" s="138">
        <v>25</v>
      </c>
      <c r="J102" s="126">
        <f t="shared" si="9"/>
        <v>25</v>
      </c>
      <c r="K102" s="127">
        <v>5</v>
      </c>
      <c r="L102" s="127">
        <v>0</v>
      </c>
      <c r="M102" s="127">
        <v>10</v>
      </c>
      <c r="N102" s="128">
        <f t="shared" si="10"/>
        <v>15</v>
      </c>
      <c r="O102" s="129">
        <f t="shared" si="11"/>
        <v>375</v>
      </c>
      <c r="P102" s="132" t="s">
        <v>606</v>
      </c>
    </row>
    <row r="103" spans="1:16" s="134" customFormat="1" ht="75" customHeight="1" x14ac:dyDescent="0.2">
      <c r="A103" s="131" t="s">
        <v>602</v>
      </c>
      <c r="B103" s="131" t="s">
        <v>210</v>
      </c>
      <c r="C103" s="123" t="s">
        <v>2947</v>
      </c>
      <c r="D103" s="135" t="s">
        <v>710</v>
      </c>
      <c r="E103" s="133" t="s">
        <v>187</v>
      </c>
      <c r="F103" s="136">
        <v>291</v>
      </c>
      <c r="G103" s="137">
        <v>120284</v>
      </c>
      <c r="H103" s="127">
        <v>11</v>
      </c>
      <c r="I103" s="138">
        <v>50</v>
      </c>
      <c r="J103" s="126">
        <f t="shared" si="9"/>
        <v>50</v>
      </c>
      <c r="K103" s="127">
        <v>4</v>
      </c>
      <c r="L103" s="127">
        <v>4</v>
      </c>
      <c r="M103" s="127">
        <v>4</v>
      </c>
      <c r="N103" s="128">
        <f t="shared" si="10"/>
        <v>12</v>
      </c>
      <c r="O103" s="129">
        <f t="shared" si="11"/>
        <v>600</v>
      </c>
      <c r="P103" s="132" t="s">
        <v>606</v>
      </c>
    </row>
    <row r="104" spans="1:16" s="134" customFormat="1" ht="75" customHeight="1" x14ac:dyDescent="0.2">
      <c r="A104" s="131" t="s">
        <v>602</v>
      </c>
      <c r="B104" s="131" t="s">
        <v>210</v>
      </c>
      <c r="C104" s="123" t="s">
        <v>2947</v>
      </c>
      <c r="D104" s="135" t="s">
        <v>711</v>
      </c>
      <c r="E104" s="133" t="s">
        <v>187</v>
      </c>
      <c r="F104" s="136">
        <v>291</v>
      </c>
      <c r="G104" s="139">
        <v>2112</v>
      </c>
      <c r="H104" s="127">
        <v>11</v>
      </c>
      <c r="I104" s="138">
        <v>5</v>
      </c>
      <c r="J104" s="126">
        <f t="shared" si="9"/>
        <v>5</v>
      </c>
      <c r="K104" s="127">
        <v>12</v>
      </c>
      <c r="L104" s="127">
        <v>12</v>
      </c>
      <c r="M104" s="127">
        <v>10</v>
      </c>
      <c r="N104" s="128">
        <f t="shared" si="10"/>
        <v>34</v>
      </c>
      <c r="O104" s="129">
        <f t="shared" si="11"/>
        <v>170</v>
      </c>
      <c r="P104" s="132" t="s">
        <v>606</v>
      </c>
    </row>
    <row r="105" spans="1:16" s="134" customFormat="1" ht="75" customHeight="1" x14ac:dyDescent="0.2">
      <c r="A105" s="131" t="s">
        <v>602</v>
      </c>
      <c r="B105" s="131" t="s">
        <v>210</v>
      </c>
      <c r="C105" s="123" t="s">
        <v>2947</v>
      </c>
      <c r="D105" s="135" t="s">
        <v>712</v>
      </c>
      <c r="E105" s="133" t="s">
        <v>621</v>
      </c>
      <c r="F105" s="136">
        <v>291</v>
      </c>
      <c r="G105" s="139">
        <v>21506</v>
      </c>
      <c r="H105" s="127">
        <v>11</v>
      </c>
      <c r="I105" s="138">
        <v>100</v>
      </c>
      <c r="J105" s="126">
        <f t="shared" si="9"/>
        <v>100</v>
      </c>
      <c r="K105" s="127">
        <v>3</v>
      </c>
      <c r="L105" s="127">
        <v>3</v>
      </c>
      <c r="M105" s="127">
        <v>0</v>
      </c>
      <c r="N105" s="128">
        <f t="shared" si="10"/>
        <v>6</v>
      </c>
      <c r="O105" s="129">
        <f t="shared" si="11"/>
        <v>600</v>
      </c>
      <c r="P105" s="132" t="s">
        <v>606</v>
      </c>
    </row>
    <row r="106" spans="1:16" s="134" customFormat="1" ht="75" customHeight="1" x14ac:dyDescent="0.2">
      <c r="A106" s="131" t="s">
        <v>602</v>
      </c>
      <c r="B106" s="131" t="s">
        <v>210</v>
      </c>
      <c r="C106" s="123" t="s">
        <v>2947</v>
      </c>
      <c r="D106" s="135" t="s">
        <v>713</v>
      </c>
      <c r="E106" s="133" t="s">
        <v>187</v>
      </c>
      <c r="F106" s="137">
        <v>291</v>
      </c>
      <c r="G106" s="137">
        <v>8272</v>
      </c>
      <c r="H106" s="127">
        <v>11</v>
      </c>
      <c r="I106" s="138">
        <v>50</v>
      </c>
      <c r="J106" s="126">
        <f t="shared" si="9"/>
        <v>50</v>
      </c>
      <c r="K106" s="127">
        <v>0</v>
      </c>
      <c r="L106" s="127">
        <v>8</v>
      </c>
      <c r="M106" s="127">
        <v>5</v>
      </c>
      <c r="N106" s="128">
        <f t="shared" si="10"/>
        <v>13</v>
      </c>
      <c r="O106" s="129">
        <f t="shared" si="11"/>
        <v>650</v>
      </c>
      <c r="P106" s="132" t="s">
        <v>606</v>
      </c>
    </row>
    <row r="107" spans="1:16" s="134" customFormat="1" ht="75" customHeight="1" x14ac:dyDescent="0.2">
      <c r="A107" s="131" t="s">
        <v>602</v>
      </c>
      <c r="B107" s="131" t="s">
        <v>210</v>
      </c>
      <c r="C107" s="123" t="s">
        <v>2947</v>
      </c>
      <c r="D107" s="135" t="s">
        <v>714</v>
      </c>
      <c r="E107" s="133" t="s">
        <v>634</v>
      </c>
      <c r="F107" s="137">
        <v>291</v>
      </c>
      <c r="G107" s="139">
        <v>2127</v>
      </c>
      <c r="H107" s="127">
        <v>11</v>
      </c>
      <c r="I107" s="138">
        <v>50</v>
      </c>
      <c r="J107" s="126">
        <f t="shared" si="9"/>
        <v>50</v>
      </c>
      <c r="K107" s="127">
        <v>24</v>
      </c>
      <c r="L107" s="127">
        <v>24</v>
      </c>
      <c r="M107" s="127">
        <v>24</v>
      </c>
      <c r="N107" s="128">
        <f t="shared" si="10"/>
        <v>72</v>
      </c>
      <c r="O107" s="129">
        <f t="shared" si="11"/>
        <v>3600</v>
      </c>
      <c r="P107" s="132" t="s">
        <v>606</v>
      </c>
    </row>
    <row r="108" spans="1:16" s="134" customFormat="1" ht="75" customHeight="1" x14ac:dyDescent="0.2">
      <c r="A108" s="131" t="s">
        <v>602</v>
      </c>
      <c r="B108" s="131" t="s">
        <v>210</v>
      </c>
      <c r="C108" s="123" t="s">
        <v>2947</v>
      </c>
      <c r="D108" s="135" t="s">
        <v>715</v>
      </c>
      <c r="E108" s="133" t="s">
        <v>187</v>
      </c>
      <c r="F108" s="137">
        <v>291</v>
      </c>
      <c r="G108" s="137">
        <v>121922</v>
      </c>
      <c r="H108" s="127">
        <v>11</v>
      </c>
      <c r="I108" s="138">
        <v>40</v>
      </c>
      <c r="J108" s="126">
        <f t="shared" si="9"/>
        <v>40</v>
      </c>
      <c r="K108" s="127">
        <v>2</v>
      </c>
      <c r="L108" s="127">
        <v>2</v>
      </c>
      <c r="M108" s="127">
        <v>0</v>
      </c>
      <c r="N108" s="128">
        <f t="shared" si="10"/>
        <v>4</v>
      </c>
      <c r="O108" s="129">
        <f t="shared" si="11"/>
        <v>160</v>
      </c>
      <c r="P108" s="132" t="s">
        <v>606</v>
      </c>
    </row>
    <row r="109" spans="1:16" s="134" customFormat="1" ht="75" customHeight="1" x14ac:dyDescent="0.2">
      <c r="A109" s="131" t="s">
        <v>602</v>
      </c>
      <c r="B109" s="131" t="s">
        <v>210</v>
      </c>
      <c r="C109" s="123" t="s">
        <v>2947</v>
      </c>
      <c r="D109" s="135" t="s">
        <v>716</v>
      </c>
      <c r="E109" s="133" t="s">
        <v>187</v>
      </c>
      <c r="F109" s="137">
        <v>291</v>
      </c>
      <c r="G109" s="137">
        <v>128483</v>
      </c>
      <c r="H109" s="127">
        <v>11</v>
      </c>
      <c r="I109" s="138">
        <v>20</v>
      </c>
      <c r="J109" s="126">
        <f t="shared" si="9"/>
        <v>20</v>
      </c>
      <c r="K109" s="127">
        <v>8</v>
      </c>
      <c r="L109" s="127">
        <v>0</v>
      </c>
      <c r="M109" s="127">
        <v>0</v>
      </c>
      <c r="N109" s="128">
        <f>K109+L109+M109</f>
        <v>8</v>
      </c>
      <c r="O109" s="129">
        <f t="shared" si="11"/>
        <v>160</v>
      </c>
      <c r="P109" s="132" t="s">
        <v>606</v>
      </c>
    </row>
    <row r="110" spans="1:16" s="134" customFormat="1" ht="75" customHeight="1" x14ac:dyDescent="0.2">
      <c r="A110" s="131" t="s">
        <v>602</v>
      </c>
      <c r="B110" s="131" t="s">
        <v>210</v>
      </c>
      <c r="C110" s="123" t="s">
        <v>2947</v>
      </c>
      <c r="D110" s="135" t="s">
        <v>717</v>
      </c>
      <c r="E110" s="133" t="s">
        <v>187</v>
      </c>
      <c r="F110" s="137">
        <v>291</v>
      </c>
      <c r="G110" s="137">
        <v>64530</v>
      </c>
      <c r="H110" s="127">
        <v>11</v>
      </c>
      <c r="I110" s="138">
        <v>800</v>
      </c>
      <c r="J110" s="126">
        <v>800</v>
      </c>
      <c r="K110" s="127">
        <v>5</v>
      </c>
      <c r="L110" s="127"/>
      <c r="M110" s="127"/>
      <c r="N110" s="128">
        <f>K110+L110+M110</f>
        <v>5</v>
      </c>
      <c r="O110" s="129">
        <f t="shared" si="11"/>
        <v>4000</v>
      </c>
      <c r="P110" s="132" t="s">
        <v>606</v>
      </c>
    </row>
    <row r="111" spans="1:16" s="134" customFormat="1" ht="75" customHeight="1" x14ac:dyDescent="0.2">
      <c r="A111" s="131" t="s">
        <v>602</v>
      </c>
      <c r="B111" s="131" t="s">
        <v>210</v>
      </c>
      <c r="C111" s="123" t="s">
        <v>2947</v>
      </c>
      <c r="D111" s="133" t="s">
        <v>718</v>
      </c>
      <c r="E111" s="133" t="s">
        <v>719</v>
      </c>
      <c r="F111" s="127">
        <v>292</v>
      </c>
      <c r="G111" s="127">
        <v>44485</v>
      </c>
      <c r="H111" s="127">
        <v>11</v>
      </c>
      <c r="I111" s="126">
        <v>15</v>
      </c>
      <c r="J111" s="126">
        <v>15</v>
      </c>
      <c r="K111" s="127">
        <v>10</v>
      </c>
      <c r="L111" s="127">
        <v>10</v>
      </c>
      <c r="M111" s="127">
        <v>10</v>
      </c>
      <c r="N111" s="128">
        <v>30</v>
      </c>
      <c r="O111" s="129">
        <f t="shared" si="11"/>
        <v>450</v>
      </c>
      <c r="P111" s="132" t="s">
        <v>606</v>
      </c>
    </row>
    <row r="112" spans="1:16" s="134" customFormat="1" ht="75" customHeight="1" x14ac:dyDescent="0.2">
      <c r="A112" s="131" t="s">
        <v>602</v>
      </c>
      <c r="B112" s="131" t="s">
        <v>210</v>
      </c>
      <c r="C112" s="123" t="s">
        <v>2947</v>
      </c>
      <c r="D112" s="135" t="s">
        <v>720</v>
      </c>
      <c r="E112" s="133" t="s">
        <v>187</v>
      </c>
      <c r="F112" s="136">
        <v>292</v>
      </c>
      <c r="G112" s="137">
        <v>76645</v>
      </c>
      <c r="H112" s="127">
        <v>11</v>
      </c>
      <c r="I112" s="138">
        <v>10</v>
      </c>
      <c r="J112" s="126">
        <f>I112</f>
        <v>10</v>
      </c>
      <c r="K112" s="127">
        <v>5</v>
      </c>
      <c r="L112" s="127">
        <v>5</v>
      </c>
      <c r="M112" s="127">
        <v>5</v>
      </c>
      <c r="N112" s="128">
        <f t="shared" ref="N112:N117" si="12">K112+L112+M112</f>
        <v>15</v>
      </c>
      <c r="O112" s="129">
        <f t="shared" si="11"/>
        <v>150</v>
      </c>
      <c r="P112" s="132" t="s">
        <v>606</v>
      </c>
    </row>
    <row r="113" spans="1:16" s="134" customFormat="1" ht="75" customHeight="1" x14ac:dyDescent="0.2">
      <c r="A113" s="131" t="s">
        <v>602</v>
      </c>
      <c r="B113" s="131" t="s">
        <v>210</v>
      </c>
      <c r="C113" s="123" t="s">
        <v>2947</v>
      </c>
      <c r="D113" s="135" t="s">
        <v>721</v>
      </c>
      <c r="E113" s="133" t="s">
        <v>187</v>
      </c>
      <c r="F113" s="136">
        <v>292</v>
      </c>
      <c r="G113" s="137">
        <v>28103</v>
      </c>
      <c r="H113" s="127">
        <v>11</v>
      </c>
      <c r="I113" s="138">
        <v>30</v>
      </c>
      <c r="J113" s="126">
        <f>I113</f>
        <v>30</v>
      </c>
      <c r="K113" s="127">
        <v>10</v>
      </c>
      <c r="L113" s="127">
        <v>10</v>
      </c>
      <c r="M113" s="127">
        <v>10</v>
      </c>
      <c r="N113" s="128">
        <f t="shared" si="12"/>
        <v>30</v>
      </c>
      <c r="O113" s="129">
        <f t="shared" si="11"/>
        <v>900</v>
      </c>
      <c r="P113" s="132" t="s">
        <v>606</v>
      </c>
    </row>
    <row r="114" spans="1:16" s="134" customFormat="1" ht="75" customHeight="1" x14ac:dyDescent="0.2">
      <c r="A114" s="131" t="s">
        <v>602</v>
      </c>
      <c r="B114" s="131" t="s">
        <v>210</v>
      </c>
      <c r="C114" s="123" t="s">
        <v>2947</v>
      </c>
      <c r="D114" s="135" t="s">
        <v>722</v>
      </c>
      <c r="E114" s="133" t="s">
        <v>719</v>
      </c>
      <c r="F114" s="137">
        <v>292</v>
      </c>
      <c r="G114" s="137">
        <v>40282</v>
      </c>
      <c r="H114" s="127">
        <v>11</v>
      </c>
      <c r="I114" s="138">
        <v>20</v>
      </c>
      <c r="J114" s="126">
        <f>I114</f>
        <v>20</v>
      </c>
      <c r="K114" s="127">
        <v>10</v>
      </c>
      <c r="L114" s="127">
        <v>10</v>
      </c>
      <c r="M114" s="127">
        <v>10</v>
      </c>
      <c r="N114" s="128">
        <f t="shared" si="12"/>
        <v>30</v>
      </c>
      <c r="O114" s="129">
        <f t="shared" si="11"/>
        <v>600</v>
      </c>
      <c r="P114" s="132" t="s">
        <v>606</v>
      </c>
    </row>
    <row r="115" spans="1:16" s="134" customFormat="1" ht="75" customHeight="1" x14ac:dyDescent="0.2">
      <c r="A115" s="131" t="s">
        <v>602</v>
      </c>
      <c r="B115" s="131" t="s">
        <v>210</v>
      </c>
      <c r="C115" s="123" t="s">
        <v>2947</v>
      </c>
      <c r="D115" s="135" t="s">
        <v>723</v>
      </c>
      <c r="E115" s="133"/>
      <c r="F115" s="137">
        <v>292</v>
      </c>
      <c r="G115" s="137">
        <v>36267</v>
      </c>
      <c r="H115" s="127">
        <v>11</v>
      </c>
      <c r="I115" s="138">
        <v>20</v>
      </c>
      <c r="J115" s="126">
        <v>20</v>
      </c>
      <c r="K115" s="127">
        <v>10</v>
      </c>
      <c r="L115" s="127">
        <v>10</v>
      </c>
      <c r="M115" s="127">
        <v>10</v>
      </c>
      <c r="N115" s="128">
        <f t="shared" si="12"/>
        <v>30</v>
      </c>
      <c r="O115" s="129">
        <f>N115*J115</f>
        <v>600</v>
      </c>
      <c r="P115" s="132" t="s">
        <v>606</v>
      </c>
    </row>
    <row r="116" spans="1:16" s="134" customFormat="1" ht="75" customHeight="1" x14ac:dyDescent="0.2">
      <c r="A116" s="131" t="s">
        <v>602</v>
      </c>
      <c r="B116" s="131" t="s">
        <v>210</v>
      </c>
      <c r="C116" s="123" t="s">
        <v>2947</v>
      </c>
      <c r="D116" s="135" t="s">
        <v>724</v>
      </c>
      <c r="E116" s="133" t="s">
        <v>187</v>
      </c>
      <c r="F116" s="137">
        <v>293</v>
      </c>
      <c r="G116" s="137">
        <v>131141</v>
      </c>
      <c r="H116" s="127">
        <v>11</v>
      </c>
      <c r="I116" s="138">
        <v>250</v>
      </c>
      <c r="J116" s="126">
        <f>I116</f>
        <v>250</v>
      </c>
      <c r="K116" s="127">
        <v>2</v>
      </c>
      <c r="L116" s="127">
        <v>1</v>
      </c>
      <c r="M116" s="127">
        <v>0</v>
      </c>
      <c r="N116" s="128">
        <f t="shared" si="12"/>
        <v>3</v>
      </c>
      <c r="O116" s="129">
        <f t="shared" si="11"/>
        <v>750</v>
      </c>
      <c r="P116" s="132" t="s">
        <v>606</v>
      </c>
    </row>
    <row r="117" spans="1:16" s="134" customFormat="1" ht="75" customHeight="1" x14ac:dyDescent="0.2">
      <c r="A117" s="131" t="s">
        <v>602</v>
      </c>
      <c r="B117" s="131" t="s">
        <v>210</v>
      </c>
      <c r="C117" s="123" t="s">
        <v>2947</v>
      </c>
      <c r="D117" s="135" t="s">
        <v>725</v>
      </c>
      <c r="E117" s="133" t="s">
        <v>187</v>
      </c>
      <c r="F117" s="137">
        <v>293</v>
      </c>
      <c r="G117" s="137">
        <v>62371</v>
      </c>
      <c r="H117" s="127">
        <v>11</v>
      </c>
      <c r="I117" s="138">
        <v>25</v>
      </c>
      <c r="J117" s="126">
        <f>I117</f>
        <v>25</v>
      </c>
      <c r="K117" s="127">
        <v>2</v>
      </c>
      <c r="L117" s="127">
        <v>2</v>
      </c>
      <c r="M117" s="127">
        <v>0</v>
      </c>
      <c r="N117" s="128">
        <f t="shared" si="12"/>
        <v>4</v>
      </c>
      <c r="O117" s="129">
        <f t="shared" si="11"/>
        <v>100</v>
      </c>
      <c r="P117" s="132" t="s">
        <v>606</v>
      </c>
    </row>
    <row r="118" spans="1:16" s="134" customFormat="1" ht="75" customHeight="1" x14ac:dyDescent="0.2">
      <c r="A118" s="131" t="s">
        <v>602</v>
      </c>
      <c r="B118" s="131" t="s">
        <v>210</v>
      </c>
      <c r="C118" s="123" t="s">
        <v>2947</v>
      </c>
      <c r="D118" s="133" t="s">
        <v>726</v>
      </c>
      <c r="E118" s="133" t="s">
        <v>634</v>
      </c>
      <c r="F118" s="127">
        <v>295</v>
      </c>
      <c r="G118" s="127">
        <v>64103</v>
      </c>
      <c r="H118" s="127">
        <v>11</v>
      </c>
      <c r="I118" s="126">
        <v>10</v>
      </c>
      <c r="J118" s="126">
        <v>10</v>
      </c>
      <c r="K118" s="127">
        <v>6</v>
      </c>
      <c r="L118" s="127">
        <v>0</v>
      </c>
      <c r="M118" s="127">
        <v>0</v>
      </c>
      <c r="N118" s="128">
        <v>6</v>
      </c>
      <c r="O118" s="129">
        <f t="shared" si="11"/>
        <v>60</v>
      </c>
      <c r="P118" s="132" t="s">
        <v>606</v>
      </c>
    </row>
    <row r="119" spans="1:16" s="134" customFormat="1" ht="75" customHeight="1" x14ac:dyDescent="0.2">
      <c r="A119" s="131" t="s">
        <v>602</v>
      </c>
      <c r="B119" s="131" t="s">
        <v>210</v>
      </c>
      <c r="C119" s="123" t="s">
        <v>2947</v>
      </c>
      <c r="D119" s="133" t="s">
        <v>727</v>
      </c>
      <c r="E119" s="133" t="s">
        <v>187</v>
      </c>
      <c r="F119" s="127">
        <v>295</v>
      </c>
      <c r="G119" s="127">
        <v>157344</v>
      </c>
      <c r="H119" s="127">
        <v>11</v>
      </c>
      <c r="I119" s="126">
        <v>400</v>
      </c>
      <c r="J119" s="126">
        <v>400</v>
      </c>
      <c r="K119" s="127">
        <v>0</v>
      </c>
      <c r="L119" s="127">
        <v>3</v>
      </c>
      <c r="M119" s="127">
        <v>0</v>
      </c>
      <c r="N119" s="128">
        <v>3</v>
      </c>
      <c r="O119" s="129">
        <f t="shared" si="11"/>
        <v>1200</v>
      </c>
      <c r="P119" s="132" t="s">
        <v>606</v>
      </c>
    </row>
    <row r="120" spans="1:16" s="134" customFormat="1" ht="75" customHeight="1" x14ac:dyDescent="0.2">
      <c r="A120" s="131" t="s">
        <v>602</v>
      </c>
      <c r="B120" s="131" t="s">
        <v>210</v>
      </c>
      <c r="C120" s="123" t="s">
        <v>2947</v>
      </c>
      <c r="D120" s="135" t="s">
        <v>728</v>
      </c>
      <c r="E120" s="133" t="s">
        <v>187</v>
      </c>
      <c r="F120" s="136">
        <v>296</v>
      </c>
      <c r="G120" s="137">
        <v>99336</v>
      </c>
      <c r="H120" s="127">
        <v>11</v>
      </c>
      <c r="I120" s="138">
        <v>200</v>
      </c>
      <c r="J120" s="126">
        <f t="shared" ref="J120:J125" si="13">I120</f>
        <v>200</v>
      </c>
      <c r="K120" s="127">
        <v>0</v>
      </c>
      <c r="L120" s="127">
        <v>2</v>
      </c>
      <c r="M120" s="127">
        <v>0</v>
      </c>
      <c r="N120" s="128">
        <f t="shared" ref="N120:N125" si="14">K120+L120+M120</f>
        <v>2</v>
      </c>
      <c r="O120" s="129">
        <f t="shared" si="11"/>
        <v>400</v>
      </c>
      <c r="P120" s="132" t="s">
        <v>606</v>
      </c>
    </row>
    <row r="121" spans="1:16" s="134" customFormat="1" ht="75" customHeight="1" x14ac:dyDescent="0.2">
      <c r="A121" s="131" t="s">
        <v>602</v>
      </c>
      <c r="B121" s="131" t="s">
        <v>210</v>
      </c>
      <c r="C121" s="123" t="s">
        <v>2947</v>
      </c>
      <c r="D121" s="135" t="s">
        <v>729</v>
      </c>
      <c r="E121" s="133" t="s">
        <v>187</v>
      </c>
      <c r="F121" s="137">
        <v>296</v>
      </c>
      <c r="G121" s="137">
        <v>112529</v>
      </c>
      <c r="H121" s="127">
        <v>11</v>
      </c>
      <c r="I121" s="138">
        <v>10</v>
      </c>
      <c r="J121" s="126">
        <f t="shared" si="13"/>
        <v>10</v>
      </c>
      <c r="K121" s="127">
        <v>0</v>
      </c>
      <c r="L121" s="127">
        <v>12</v>
      </c>
      <c r="M121" s="127">
        <v>0</v>
      </c>
      <c r="N121" s="128">
        <f t="shared" si="14"/>
        <v>12</v>
      </c>
      <c r="O121" s="129">
        <f t="shared" si="11"/>
        <v>120</v>
      </c>
      <c r="P121" s="132" t="s">
        <v>606</v>
      </c>
    </row>
    <row r="122" spans="1:16" s="134" customFormat="1" ht="75" customHeight="1" x14ac:dyDescent="0.2">
      <c r="A122" s="131" t="s">
        <v>602</v>
      </c>
      <c r="B122" s="131" t="s">
        <v>210</v>
      </c>
      <c r="C122" s="123" t="s">
        <v>2947</v>
      </c>
      <c r="D122" s="135" t="s">
        <v>730</v>
      </c>
      <c r="E122" s="133" t="s">
        <v>187</v>
      </c>
      <c r="F122" s="137">
        <v>297</v>
      </c>
      <c r="G122" s="137">
        <v>82312</v>
      </c>
      <c r="H122" s="127">
        <v>11</v>
      </c>
      <c r="I122" s="138">
        <v>25</v>
      </c>
      <c r="J122" s="126">
        <f t="shared" si="13"/>
        <v>25</v>
      </c>
      <c r="K122" s="127">
        <v>0</v>
      </c>
      <c r="L122" s="127">
        <v>6</v>
      </c>
      <c r="M122" s="127">
        <v>0</v>
      </c>
      <c r="N122" s="128">
        <f t="shared" si="14"/>
        <v>6</v>
      </c>
      <c r="O122" s="129">
        <f t="shared" si="11"/>
        <v>150</v>
      </c>
      <c r="P122" s="132" t="s">
        <v>606</v>
      </c>
    </row>
    <row r="123" spans="1:16" s="134" customFormat="1" ht="75" customHeight="1" x14ac:dyDescent="0.2">
      <c r="A123" s="131" t="s">
        <v>602</v>
      </c>
      <c r="B123" s="131" t="s">
        <v>210</v>
      </c>
      <c r="C123" s="123" t="s">
        <v>2947</v>
      </c>
      <c r="D123" s="135" t="s">
        <v>731</v>
      </c>
      <c r="E123" s="133" t="s">
        <v>187</v>
      </c>
      <c r="F123" s="137">
        <v>297</v>
      </c>
      <c r="G123" s="137">
        <v>129157</v>
      </c>
      <c r="H123" s="127">
        <v>11</v>
      </c>
      <c r="I123" s="138">
        <v>200</v>
      </c>
      <c r="J123" s="126">
        <f t="shared" si="13"/>
        <v>200</v>
      </c>
      <c r="K123" s="127">
        <v>0</v>
      </c>
      <c r="L123" s="127">
        <v>1</v>
      </c>
      <c r="M123" s="127">
        <v>0</v>
      </c>
      <c r="N123" s="128">
        <f t="shared" si="14"/>
        <v>1</v>
      </c>
      <c r="O123" s="129">
        <f t="shared" si="11"/>
        <v>200</v>
      </c>
      <c r="P123" s="132" t="s">
        <v>606</v>
      </c>
    </row>
    <row r="124" spans="1:16" s="134" customFormat="1" ht="75" customHeight="1" x14ac:dyDescent="0.2">
      <c r="A124" s="131" t="s">
        <v>602</v>
      </c>
      <c r="B124" s="131" t="s">
        <v>210</v>
      </c>
      <c r="C124" s="123" t="s">
        <v>2947</v>
      </c>
      <c r="D124" s="135" t="s">
        <v>732</v>
      </c>
      <c r="E124" s="133" t="s">
        <v>187</v>
      </c>
      <c r="F124" s="137">
        <v>297</v>
      </c>
      <c r="G124" s="137">
        <v>43050</v>
      </c>
      <c r="H124" s="127">
        <v>11</v>
      </c>
      <c r="I124" s="138">
        <v>50</v>
      </c>
      <c r="J124" s="126">
        <f t="shared" si="13"/>
        <v>50</v>
      </c>
      <c r="K124" s="127">
        <v>2</v>
      </c>
      <c r="L124" s="127">
        <v>4</v>
      </c>
      <c r="M124" s="127">
        <v>0</v>
      </c>
      <c r="N124" s="128">
        <f t="shared" si="14"/>
        <v>6</v>
      </c>
      <c r="O124" s="129">
        <f t="shared" si="11"/>
        <v>300</v>
      </c>
      <c r="P124" s="132" t="s">
        <v>606</v>
      </c>
    </row>
    <row r="125" spans="1:16" s="134" customFormat="1" ht="75" customHeight="1" x14ac:dyDescent="0.2">
      <c r="A125" s="131" t="s">
        <v>602</v>
      </c>
      <c r="B125" s="131" t="s">
        <v>210</v>
      </c>
      <c r="C125" s="123" t="s">
        <v>2947</v>
      </c>
      <c r="D125" s="135" t="s">
        <v>733</v>
      </c>
      <c r="E125" s="133" t="s">
        <v>187</v>
      </c>
      <c r="F125" s="137">
        <v>298</v>
      </c>
      <c r="G125" s="137"/>
      <c r="H125" s="127">
        <v>11</v>
      </c>
      <c r="I125" s="138">
        <v>200</v>
      </c>
      <c r="J125" s="126">
        <f t="shared" si="13"/>
        <v>200</v>
      </c>
      <c r="K125" s="127">
        <v>0</v>
      </c>
      <c r="L125" s="127">
        <v>1</v>
      </c>
      <c r="M125" s="127">
        <v>0</v>
      </c>
      <c r="N125" s="128">
        <f t="shared" si="14"/>
        <v>1</v>
      </c>
      <c r="O125" s="129">
        <f t="shared" si="11"/>
        <v>200</v>
      </c>
      <c r="P125" s="132" t="s">
        <v>606</v>
      </c>
    </row>
    <row r="126" spans="1:16" s="134" customFormat="1" ht="75" customHeight="1" x14ac:dyDescent="0.2">
      <c r="A126" s="131" t="s">
        <v>602</v>
      </c>
      <c r="B126" s="131" t="s">
        <v>210</v>
      </c>
      <c r="C126" s="123" t="s">
        <v>2947</v>
      </c>
      <c r="D126" s="133" t="s">
        <v>734</v>
      </c>
      <c r="E126" s="133" t="s">
        <v>187</v>
      </c>
      <c r="F126" s="127">
        <v>322</v>
      </c>
      <c r="G126" s="127"/>
      <c r="H126" s="127">
        <v>11</v>
      </c>
      <c r="I126" s="126">
        <v>400</v>
      </c>
      <c r="J126" s="126">
        <v>400</v>
      </c>
      <c r="K126" s="127">
        <v>0</v>
      </c>
      <c r="L126" s="127">
        <v>6</v>
      </c>
      <c r="M126" s="127">
        <v>0</v>
      </c>
      <c r="N126" s="128">
        <v>6</v>
      </c>
      <c r="O126" s="129">
        <f t="shared" si="11"/>
        <v>2400</v>
      </c>
      <c r="P126" s="132" t="s">
        <v>606</v>
      </c>
    </row>
    <row r="127" spans="1:16" s="134" customFormat="1" ht="75" customHeight="1" x14ac:dyDescent="0.2">
      <c r="A127" s="131" t="s">
        <v>602</v>
      </c>
      <c r="B127" s="131" t="s">
        <v>210</v>
      </c>
      <c r="C127" s="123" t="s">
        <v>2947</v>
      </c>
      <c r="D127" s="133" t="s">
        <v>735</v>
      </c>
      <c r="E127" s="133" t="s">
        <v>187</v>
      </c>
      <c r="F127" s="127">
        <v>322</v>
      </c>
      <c r="G127" s="127">
        <v>130382</v>
      </c>
      <c r="H127" s="127">
        <v>11</v>
      </c>
      <c r="I127" s="126">
        <v>2500</v>
      </c>
      <c r="J127" s="126">
        <v>2500</v>
      </c>
      <c r="K127" s="127">
        <v>1</v>
      </c>
      <c r="L127" s="127">
        <v>4</v>
      </c>
      <c r="M127" s="127">
        <v>0</v>
      </c>
      <c r="N127" s="128">
        <v>5</v>
      </c>
      <c r="O127" s="129">
        <f t="shared" si="11"/>
        <v>12500</v>
      </c>
      <c r="P127" s="132" t="s">
        <v>606</v>
      </c>
    </row>
    <row r="128" spans="1:16" s="134" customFormat="1" ht="75" customHeight="1" x14ac:dyDescent="0.2">
      <c r="A128" s="131" t="s">
        <v>602</v>
      </c>
      <c r="B128" s="131" t="s">
        <v>210</v>
      </c>
      <c r="C128" s="123" t="s">
        <v>2947</v>
      </c>
      <c r="D128" s="133" t="s">
        <v>736</v>
      </c>
      <c r="E128" s="133" t="s">
        <v>187</v>
      </c>
      <c r="F128" s="127">
        <v>322</v>
      </c>
      <c r="G128" s="127">
        <v>21597</v>
      </c>
      <c r="H128" s="127">
        <v>11</v>
      </c>
      <c r="I128" s="126">
        <v>2000</v>
      </c>
      <c r="J128" s="126">
        <v>2000</v>
      </c>
      <c r="K128" s="127">
        <v>1</v>
      </c>
      <c r="L128" s="127"/>
      <c r="M128" s="127"/>
      <c r="N128" s="128">
        <v>1</v>
      </c>
      <c r="O128" s="129">
        <f t="shared" si="11"/>
        <v>2000</v>
      </c>
      <c r="P128" s="132" t="s">
        <v>606</v>
      </c>
    </row>
    <row r="129" spans="1:16" s="134" customFormat="1" ht="75" customHeight="1" x14ac:dyDescent="0.2">
      <c r="A129" s="131" t="s">
        <v>602</v>
      </c>
      <c r="B129" s="131" t="s">
        <v>210</v>
      </c>
      <c r="C129" s="123" t="s">
        <v>2947</v>
      </c>
      <c r="D129" s="135" t="s">
        <v>737</v>
      </c>
      <c r="E129" s="133" t="s">
        <v>187</v>
      </c>
      <c r="F129" s="137">
        <v>322</v>
      </c>
      <c r="G129" s="137">
        <v>73089</v>
      </c>
      <c r="H129" s="127">
        <v>11</v>
      </c>
      <c r="I129" s="138">
        <v>3000</v>
      </c>
      <c r="J129" s="126">
        <f t="shared" ref="J129:J134" si="15">I129</f>
        <v>3000</v>
      </c>
      <c r="K129" s="127">
        <v>2</v>
      </c>
      <c r="L129" s="127">
        <v>2</v>
      </c>
      <c r="M129" s="127">
        <v>0</v>
      </c>
      <c r="N129" s="128">
        <f>K129+L129+M129</f>
        <v>4</v>
      </c>
      <c r="O129" s="129">
        <f t="shared" si="11"/>
        <v>12000</v>
      </c>
      <c r="P129" s="132" t="s">
        <v>606</v>
      </c>
    </row>
    <row r="130" spans="1:16" s="134" customFormat="1" ht="75" customHeight="1" x14ac:dyDescent="0.2">
      <c r="A130" s="131" t="s">
        <v>602</v>
      </c>
      <c r="B130" s="131" t="s">
        <v>210</v>
      </c>
      <c r="C130" s="123" t="s">
        <v>2947</v>
      </c>
      <c r="D130" s="135" t="s">
        <v>738</v>
      </c>
      <c r="E130" s="133" t="s">
        <v>187</v>
      </c>
      <c r="F130" s="137">
        <v>322</v>
      </c>
      <c r="G130" s="137">
        <v>92320</v>
      </c>
      <c r="H130" s="127">
        <v>11</v>
      </c>
      <c r="I130" s="138">
        <v>600</v>
      </c>
      <c r="J130" s="126">
        <f t="shared" si="15"/>
        <v>600</v>
      </c>
      <c r="K130" s="127">
        <v>14</v>
      </c>
      <c r="L130" s="127">
        <v>5</v>
      </c>
      <c r="M130" s="127">
        <v>0</v>
      </c>
      <c r="N130" s="128">
        <f>K130+L130+M130</f>
        <v>19</v>
      </c>
      <c r="O130" s="129">
        <f t="shared" si="11"/>
        <v>11400</v>
      </c>
      <c r="P130" s="132" t="s">
        <v>606</v>
      </c>
    </row>
    <row r="131" spans="1:16" s="134" customFormat="1" ht="75" customHeight="1" x14ac:dyDescent="0.2">
      <c r="A131" s="131" t="s">
        <v>602</v>
      </c>
      <c r="B131" s="131" t="s">
        <v>210</v>
      </c>
      <c r="C131" s="123" t="s">
        <v>2947</v>
      </c>
      <c r="D131" s="135" t="s">
        <v>739</v>
      </c>
      <c r="E131" s="133" t="s">
        <v>187</v>
      </c>
      <c r="F131" s="139">
        <v>322</v>
      </c>
      <c r="G131" s="137">
        <v>38943</v>
      </c>
      <c r="H131" s="127">
        <v>11</v>
      </c>
      <c r="I131" s="138">
        <v>300</v>
      </c>
      <c r="J131" s="126">
        <f t="shared" si="15"/>
        <v>300</v>
      </c>
      <c r="K131" s="127">
        <v>0</v>
      </c>
      <c r="L131" s="127">
        <v>5</v>
      </c>
      <c r="M131" s="127">
        <v>0</v>
      </c>
      <c r="N131" s="128">
        <f>K131+L131+M131</f>
        <v>5</v>
      </c>
      <c r="O131" s="129">
        <f t="shared" si="11"/>
        <v>1500</v>
      </c>
      <c r="P131" s="132" t="s">
        <v>606</v>
      </c>
    </row>
    <row r="132" spans="1:16" s="134" customFormat="1" ht="75" customHeight="1" x14ac:dyDescent="0.2">
      <c r="A132" s="131" t="s">
        <v>602</v>
      </c>
      <c r="B132" s="131" t="s">
        <v>210</v>
      </c>
      <c r="C132" s="123" t="s">
        <v>2947</v>
      </c>
      <c r="D132" s="135" t="s">
        <v>740</v>
      </c>
      <c r="E132" s="133" t="s">
        <v>187</v>
      </c>
      <c r="F132" s="139">
        <v>322</v>
      </c>
      <c r="G132" s="137">
        <v>77561</v>
      </c>
      <c r="H132" s="127">
        <v>11</v>
      </c>
      <c r="I132" s="138">
        <v>600</v>
      </c>
      <c r="J132" s="126">
        <f t="shared" si="15"/>
        <v>600</v>
      </c>
      <c r="K132" s="127">
        <v>0</v>
      </c>
      <c r="L132" s="127">
        <v>12</v>
      </c>
      <c r="M132" s="127">
        <v>0</v>
      </c>
      <c r="N132" s="128">
        <v>12</v>
      </c>
      <c r="O132" s="129">
        <f t="shared" si="11"/>
        <v>7200</v>
      </c>
      <c r="P132" s="132" t="s">
        <v>606</v>
      </c>
    </row>
    <row r="133" spans="1:16" s="134" customFormat="1" ht="75" customHeight="1" x14ac:dyDescent="0.2">
      <c r="A133" s="131" t="s">
        <v>602</v>
      </c>
      <c r="B133" s="131" t="s">
        <v>210</v>
      </c>
      <c r="C133" s="123" t="s">
        <v>2947</v>
      </c>
      <c r="D133" s="135" t="s">
        <v>741</v>
      </c>
      <c r="E133" s="133" t="s">
        <v>187</v>
      </c>
      <c r="F133" s="137">
        <v>322</v>
      </c>
      <c r="G133" s="137">
        <v>120145</v>
      </c>
      <c r="H133" s="127">
        <v>11</v>
      </c>
      <c r="I133" s="138">
        <v>1000</v>
      </c>
      <c r="J133" s="126">
        <f t="shared" si="15"/>
        <v>1000</v>
      </c>
      <c r="K133" s="127">
        <v>0</v>
      </c>
      <c r="L133" s="127">
        <v>4</v>
      </c>
      <c r="M133" s="127">
        <v>0</v>
      </c>
      <c r="N133" s="128">
        <f>K133+L133+M133</f>
        <v>4</v>
      </c>
      <c r="O133" s="129">
        <f t="shared" si="11"/>
        <v>4000</v>
      </c>
      <c r="P133" s="132" t="s">
        <v>606</v>
      </c>
    </row>
    <row r="134" spans="1:16" s="134" customFormat="1" ht="75" customHeight="1" x14ac:dyDescent="0.2">
      <c r="A134" s="131" t="s">
        <v>602</v>
      </c>
      <c r="B134" s="131" t="s">
        <v>210</v>
      </c>
      <c r="C134" s="123" t="s">
        <v>2947</v>
      </c>
      <c r="D134" s="135" t="s">
        <v>742</v>
      </c>
      <c r="E134" s="133" t="s">
        <v>187</v>
      </c>
      <c r="F134" s="137">
        <v>322</v>
      </c>
      <c r="G134" s="137">
        <v>77675</v>
      </c>
      <c r="H134" s="127">
        <v>11</v>
      </c>
      <c r="I134" s="138">
        <v>1200</v>
      </c>
      <c r="J134" s="126">
        <f t="shared" si="15"/>
        <v>1200</v>
      </c>
      <c r="K134" s="127">
        <v>0</v>
      </c>
      <c r="L134" s="127">
        <v>1</v>
      </c>
      <c r="M134" s="127">
        <v>0</v>
      </c>
      <c r="N134" s="128">
        <f>K134+L134+M134</f>
        <v>1</v>
      </c>
      <c r="O134" s="129">
        <f t="shared" si="11"/>
        <v>1200</v>
      </c>
      <c r="P134" s="132" t="s">
        <v>606</v>
      </c>
    </row>
    <row r="135" spans="1:16" s="134" customFormat="1" ht="75" customHeight="1" x14ac:dyDescent="0.2">
      <c r="A135" s="131" t="s">
        <v>602</v>
      </c>
      <c r="B135" s="131" t="s">
        <v>210</v>
      </c>
      <c r="C135" s="123" t="s">
        <v>2947</v>
      </c>
      <c r="D135" s="133" t="s">
        <v>743</v>
      </c>
      <c r="E135" s="133" t="s">
        <v>187</v>
      </c>
      <c r="F135" s="127">
        <v>324</v>
      </c>
      <c r="G135" s="127">
        <v>142870</v>
      </c>
      <c r="H135" s="127">
        <v>11</v>
      </c>
      <c r="I135" s="126">
        <v>500</v>
      </c>
      <c r="J135" s="126">
        <v>500</v>
      </c>
      <c r="K135" s="127">
        <v>1</v>
      </c>
      <c r="L135" s="127">
        <v>1</v>
      </c>
      <c r="M135" s="127"/>
      <c r="N135" s="128">
        <v>2</v>
      </c>
      <c r="O135" s="129">
        <f t="shared" si="11"/>
        <v>1000</v>
      </c>
      <c r="P135" s="132" t="s">
        <v>606</v>
      </c>
    </row>
    <row r="136" spans="1:16" s="134" customFormat="1" ht="75" customHeight="1" x14ac:dyDescent="0.2">
      <c r="A136" s="131" t="s">
        <v>602</v>
      </c>
      <c r="B136" s="131" t="s">
        <v>210</v>
      </c>
      <c r="C136" s="123" t="s">
        <v>2947</v>
      </c>
      <c r="D136" s="135" t="s">
        <v>744</v>
      </c>
      <c r="E136" s="133" t="s">
        <v>187</v>
      </c>
      <c r="F136" s="137">
        <v>324</v>
      </c>
      <c r="G136" s="137">
        <v>33968</v>
      </c>
      <c r="H136" s="127">
        <v>11</v>
      </c>
      <c r="I136" s="138">
        <v>300</v>
      </c>
      <c r="J136" s="126">
        <f>I136</f>
        <v>300</v>
      </c>
      <c r="K136" s="127">
        <v>0</v>
      </c>
      <c r="L136" s="127">
        <v>2</v>
      </c>
      <c r="M136" s="127">
        <v>0</v>
      </c>
      <c r="N136" s="128">
        <f>K136+L136+M136</f>
        <v>2</v>
      </c>
      <c r="O136" s="129">
        <f t="shared" si="11"/>
        <v>600</v>
      </c>
      <c r="P136" s="132" t="s">
        <v>606</v>
      </c>
    </row>
    <row r="137" spans="1:16" s="134" customFormat="1" ht="75" customHeight="1" x14ac:dyDescent="0.2">
      <c r="A137" s="131" t="s">
        <v>602</v>
      </c>
      <c r="B137" s="131" t="s">
        <v>210</v>
      </c>
      <c r="C137" s="123" t="s">
        <v>2947</v>
      </c>
      <c r="D137" s="135" t="s">
        <v>745</v>
      </c>
      <c r="E137" s="133" t="s">
        <v>187</v>
      </c>
      <c r="F137" s="137">
        <v>324</v>
      </c>
      <c r="G137" s="137">
        <v>122426</v>
      </c>
      <c r="H137" s="127">
        <v>11</v>
      </c>
      <c r="I137" s="138">
        <v>450</v>
      </c>
      <c r="J137" s="126">
        <f>I137</f>
        <v>450</v>
      </c>
      <c r="K137" s="127">
        <v>0</v>
      </c>
      <c r="L137" s="127">
        <v>3</v>
      </c>
      <c r="M137" s="127">
        <v>0</v>
      </c>
      <c r="N137" s="128">
        <f>K137+L137+M137</f>
        <v>3</v>
      </c>
      <c r="O137" s="129">
        <f t="shared" si="11"/>
        <v>1350</v>
      </c>
      <c r="P137" s="132" t="s">
        <v>606</v>
      </c>
    </row>
    <row r="138" spans="1:16" s="134" customFormat="1" ht="75" customHeight="1" x14ac:dyDescent="0.2">
      <c r="A138" s="131" t="s">
        <v>602</v>
      </c>
      <c r="B138" s="131" t="s">
        <v>210</v>
      </c>
      <c r="C138" s="123" t="s">
        <v>2947</v>
      </c>
      <c r="D138" s="133" t="s">
        <v>746</v>
      </c>
      <c r="E138" s="133" t="s">
        <v>187</v>
      </c>
      <c r="F138" s="127">
        <v>326</v>
      </c>
      <c r="G138" s="127">
        <v>59279</v>
      </c>
      <c r="H138" s="127">
        <v>11</v>
      </c>
      <c r="I138" s="143">
        <v>500</v>
      </c>
      <c r="J138" s="143">
        <f>I138</f>
        <v>500</v>
      </c>
      <c r="K138" s="125">
        <v>2</v>
      </c>
      <c r="L138" s="125"/>
      <c r="M138" s="125"/>
      <c r="N138" s="128">
        <v>2</v>
      </c>
      <c r="O138" s="129">
        <f t="shared" si="11"/>
        <v>1000</v>
      </c>
      <c r="P138" s="132" t="s">
        <v>606</v>
      </c>
    </row>
    <row r="139" spans="1:16" s="134" customFormat="1" ht="75" customHeight="1" x14ac:dyDescent="0.2">
      <c r="A139" s="131" t="s">
        <v>602</v>
      </c>
      <c r="B139" s="131" t="s">
        <v>210</v>
      </c>
      <c r="C139" s="123" t="s">
        <v>2947</v>
      </c>
      <c r="D139" s="135" t="s">
        <v>747</v>
      </c>
      <c r="E139" s="133" t="s">
        <v>187</v>
      </c>
      <c r="F139" s="137">
        <v>326</v>
      </c>
      <c r="G139" s="137">
        <v>39866</v>
      </c>
      <c r="H139" s="127">
        <v>11</v>
      </c>
      <c r="I139" s="138">
        <v>1000</v>
      </c>
      <c r="J139" s="126">
        <f>I139</f>
        <v>1000</v>
      </c>
      <c r="K139" s="127">
        <v>0</v>
      </c>
      <c r="L139" s="127">
        <v>3</v>
      </c>
      <c r="M139" s="127">
        <v>0</v>
      </c>
      <c r="N139" s="128">
        <f>K139+L139+M139</f>
        <v>3</v>
      </c>
      <c r="O139" s="129">
        <f t="shared" si="11"/>
        <v>3000</v>
      </c>
      <c r="P139" s="132" t="s">
        <v>606</v>
      </c>
    </row>
    <row r="140" spans="1:16" s="134" customFormat="1" ht="75" customHeight="1" x14ac:dyDescent="0.2">
      <c r="A140" s="131" t="s">
        <v>602</v>
      </c>
      <c r="B140" s="131" t="s">
        <v>210</v>
      </c>
      <c r="C140" s="123" t="s">
        <v>2947</v>
      </c>
      <c r="D140" s="133" t="s">
        <v>748</v>
      </c>
      <c r="E140" s="133" t="s">
        <v>187</v>
      </c>
      <c r="F140" s="127">
        <v>328</v>
      </c>
      <c r="G140" s="127">
        <v>58004</v>
      </c>
      <c r="H140" s="127">
        <v>11</v>
      </c>
      <c r="I140" s="126">
        <v>2500</v>
      </c>
      <c r="J140" s="126">
        <v>2500</v>
      </c>
      <c r="K140" s="127">
        <v>0</v>
      </c>
      <c r="L140" s="127">
        <v>3</v>
      </c>
      <c r="M140" s="127">
        <v>0</v>
      </c>
      <c r="N140" s="128">
        <v>3</v>
      </c>
      <c r="O140" s="129">
        <f t="shared" ref="O140:O147" si="16">N140*J140</f>
        <v>7500</v>
      </c>
      <c r="P140" s="132" t="s">
        <v>606</v>
      </c>
    </row>
    <row r="141" spans="1:16" s="134" customFormat="1" ht="75" customHeight="1" x14ac:dyDescent="0.2">
      <c r="A141" s="131" t="s">
        <v>602</v>
      </c>
      <c r="B141" s="131" t="s">
        <v>210</v>
      </c>
      <c r="C141" s="123" t="s">
        <v>2947</v>
      </c>
      <c r="D141" s="133" t="s">
        <v>749</v>
      </c>
      <c r="E141" s="133" t="s">
        <v>187</v>
      </c>
      <c r="F141" s="127">
        <v>328</v>
      </c>
      <c r="G141" s="127"/>
      <c r="H141" s="127">
        <v>11</v>
      </c>
      <c r="I141" s="126">
        <v>1300</v>
      </c>
      <c r="J141" s="126">
        <v>1300</v>
      </c>
      <c r="K141" s="127">
        <v>0</v>
      </c>
      <c r="L141" s="127">
        <v>7</v>
      </c>
      <c r="M141" s="127">
        <v>0</v>
      </c>
      <c r="N141" s="128">
        <v>7</v>
      </c>
      <c r="O141" s="129">
        <f t="shared" si="16"/>
        <v>9100</v>
      </c>
      <c r="P141" s="132" t="s">
        <v>606</v>
      </c>
    </row>
    <row r="142" spans="1:16" s="134" customFormat="1" ht="75" customHeight="1" x14ac:dyDescent="0.2">
      <c r="A142" s="131" t="s">
        <v>602</v>
      </c>
      <c r="B142" s="131" t="s">
        <v>210</v>
      </c>
      <c r="C142" s="123" t="s">
        <v>2947</v>
      </c>
      <c r="D142" s="133" t="s">
        <v>750</v>
      </c>
      <c r="E142" s="133" t="s">
        <v>187</v>
      </c>
      <c r="F142" s="127">
        <v>328</v>
      </c>
      <c r="G142" s="127">
        <v>144838</v>
      </c>
      <c r="H142" s="127">
        <v>11</v>
      </c>
      <c r="I142" s="126">
        <v>950</v>
      </c>
      <c r="J142" s="126">
        <v>950</v>
      </c>
      <c r="K142" s="127">
        <v>1</v>
      </c>
      <c r="L142" s="127"/>
      <c r="M142" s="127"/>
      <c r="N142" s="128">
        <v>1</v>
      </c>
      <c r="O142" s="129">
        <f t="shared" si="16"/>
        <v>950</v>
      </c>
      <c r="P142" s="132" t="s">
        <v>606</v>
      </c>
    </row>
    <row r="143" spans="1:16" s="134" customFormat="1" ht="75" customHeight="1" x14ac:dyDescent="0.2">
      <c r="A143" s="131" t="s">
        <v>602</v>
      </c>
      <c r="B143" s="131" t="s">
        <v>210</v>
      </c>
      <c r="C143" s="123" t="s">
        <v>2947</v>
      </c>
      <c r="D143" s="135" t="s">
        <v>751</v>
      </c>
      <c r="E143" s="133" t="s">
        <v>187</v>
      </c>
      <c r="F143" s="137">
        <v>328</v>
      </c>
      <c r="G143" s="137">
        <v>79086</v>
      </c>
      <c r="H143" s="127">
        <v>11</v>
      </c>
      <c r="I143" s="138">
        <v>10000</v>
      </c>
      <c r="J143" s="126">
        <f>I143</f>
        <v>10000</v>
      </c>
      <c r="K143" s="127">
        <v>0</v>
      </c>
      <c r="L143" s="127">
        <v>11</v>
      </c>
      <c r="M143" s="127">
        <v>0</v>
      </c>
      <c r="N143" s="128">
        <f>K143+L143+M143</f>
        <v>11</v>
      </c>
      <c r="O143" s="129">
        <f t="shared" si="16"/>
        <v>110000</v>
      </c>
      <c r="P143" s="132" t="s">
        <v>606</v>
      </c>
    </row>
    <row r="144" spans="1:16" s="134" customFormat="1" ht="75" customHeight="1" x14ac:dyDescent="0.2">
      <c r="A144" s="131" t="s">
        <v>602</v>
      </c>
      <c r="B144" s="131" t="s">
        <v>210</v>
      </c>
      <c r="C144" s="123" t="s">
        <v>2947</v>
      </c>
      <c r="D144" s="135" t="s">
        <v>752</v>
      </c>
      <c r="E144" s="133" t="s">
        <v>187</v>
      </c>
      <c r="F144" s="137">
        <v>328</v>
      </c>
      <c r="G144" s="137">
        <v>127766</v>
      </c>
      <c r="H144" s="127">
        <v>11</v>
      </c>
      <c r="I144" s="138">
        <v>10000</v>
      </c>
      <c r="J144" s="126">
        <f>I144</f>
        <v>10000</v>
      </c>
      <c r="K144" s="127">
        <v>0</v>
      </c>
      <c r="L144" s="127">
        <v>2</v>
      </c>
      <c r="M144" s="127">
        <v>0</v>
      </c>
      <c r="N144" s="128">
        <f>K144+L144+M144</f>
        <v>2</v>
      </c>
      <c r="O144" s="129">
        <f t="shared" si="16"/>
        <v>20000</v>
      </c>
      <c r="P144" s="132" t="s">
        <v>606</v>
      </c>
    </row>
    <row r="145" spans="1:16" s="134" customFormat="1" ht="75" customHeight="1" x14ac:dyDescent="0.2">
      <c r="A145" s="131" t="s">
        <v>602</v>
      </c>
      <c r="B145" s="131" t="s">
        <v>210</v>
      </c>
      <c r="C145" s="123" t="s">
        <v>2947</v>
      </c>
      <c r="D145" s="133" t="s">
        <v>753</v>
      </c>
      <c r="E145" s="133" t="s">
        <v>187</v>
      </c>
      <c r="F145" s="127">
        <v>329</v>
      </c>
      <c r="G145" s="127">
        <v>151178</v>
      </c>
      <c r="H145" s="127">
        <v>11</v>
      </c>
      <c r="I145" s="126">
        <v>450</v>
      </c>
      <c r="J145" s="126">
        <v>450</v>
      </c>
      <c r="K145" s="127">
        <v>0</v>
      </c>
      <c r="L145" s="127">
        <v>4</v>
      </c>
      <c r="M145" s="127">
        <v>0</v>
      </c>
      <c r="N145" s="128">
        <v>4</v>
      </c>
      <c r="O145" s="129">
        <f t="shared" si="16"/>
        <v>1800</v>
      </c>
      <c r="P145" s="132" t="s">
        <v>606</v>
      </c>
    </row>
    <row r="146" spans="1:16" s="134" customFormat="1" ht="75" customHeight="1" x14ac:dyDescent="0.2">
      <c r="A146" s="131" t="s">
        <v>602</v>
      </c>
      <c r="B146" s="131" t="s">
        <v>210</v>
      </c>
      <c r="C146" s="123" t="s">
        <v>2947</v>
      </c>
      <c r="D146" s="135" t="s">
        <v>754</v>
      </c>
      <c r="E146" s="133" t="s">
        <v>187</v>
      </c>
      <c r="F146" s="137">
        <v>329</v>
      </c>
      <c r="G146" s="137">
        <v>101857</v>
      </c>
      <c r="H146" s="127">
        <v>11</v>
      </c>
      <c r="I146" s="138">
        <v>6000</v>
      </c>
      <c r="J146" s="126">
        <f>I146</f>
        <v>6000</v>
      </c>
      <c r="K146" s="127">
        <v>0</v>
      </c>
      <c r="L146" s="127">
        <v>4</v>
      </c>
      <c r="M146" s="127">
        <v>0</v>
      </c>
      <c r="N146" s="128">
        <v>4</v>
      </c>
      <c r="O146" s="129">
        <f t="shared" si="16"/>
        <v>24000</v>
      </c>
      <c r="P146" s="132" t="s">
        <v>606</v>
      </c>
    </row>
    <row r="147" spans="1:16" s="134" customFormat="1" ht="75" customHeight="1" x14ac:dyDescent="0.2">
      <c r="A147" s="131" t="s">
        <v>602</v>
      </c>
      <c r="B147" s="131" t="s">
        <v>210</v>
      </c>
      <c r="C147" s="123" t="s">
        <v>2947</v>
      </c>
      <c r="D147" s="133" t="s">
        <v>755</v>
      </c>
      <c r="E147" s="133" t="s">
        <v>187</v>
      </c>
      <c r="F147" s="127">
        <v>324</v>
      </c>
      <c r="G147" s="127">
        <v>140026</v>
      </c>
      <c r="H147" s="127">
        <v>11</v>
      </c>
      <c r="I147" s="126">
        <v>10000</v>
      </c>
      <c r="J147" s="126">
        <v>10000</v>
      </c>
      <c r="K147" s="127">
        <v>5</v>
      </c>
      <c r="L147" s="127"/>
      <c r="M147" s="127"/>
      <c r="N147" s="128">
        <v>5</v>
      </c>
      <c r="O147" s="129">
        <f t="shared" si="16"/>
        <v>50000</v>
      </c>
      <c r="P147" s="132" t="s">
        <v>606</v>
      </c>
    </row>
    <row r="148" spans="1:16" s="134" customFormat="1" ht="75" customHeight="1" thickBot="1" x14ac:dyDescent="0.25">
      <c r="A148" s="144" t="s">
        <v>602</v>
      </c>
      <c r="B148" s="144" t="s">
        <v>210</v>
      </c>
      <c r="C148" s="123" t="s">
        <v>2947</v>
      </c>
      <c r="D148" s="146" t="s">
        <v>756</v>
      </c>
      <c r="E148" s="146" t="s">
        <v>187</v>
      </c>
      <c r="F148" s="142">
        <v>324</v>
      </c>
      <c r="G148" s="142">
        <v>152443</v>
      </c>
      <c r="H148" s="142">
        <v>11</v>
      </c>
      <c r="I148" s="141">
        <v>950</v>
      </c>
      <c r="J148" s="141">
        <v>950</v>
      </c>
      <c r="K148" s="142">
        <v>2</v>
      </c>
      <c r="L148" s="142"/>
      <c r="M148" s="142"/>
      <c r="N148" s="147">
        <v>2</v>
      </c>
      <c r="O148" s="148">
        <f>N148*J148</f>
        <v>1900</v>
      </c>
      <c r="P148" s="145" t="s">
        <v>606</v>
      </c>
    </row>
    <row r="149" spans="1:16" s="156" customFormat="1" ht="17.25" customHeight="1" thickBot="1" x14ac:dyDescent="0.25">
      <c r="A149" s="149" t="s">
        <v>757</v>
      </c>
      <c r="B149" s="150"/>
      <c r="C149" s="151"/>
      <c r="D149" s="151"/>
      <c r="E149" s="151"/>
      <c r="F149" s="151"/>
      <c r="G149" s="151"/>
      <c r="H149" s="151"/>
      <c r="I149" s="151"/>
      <c r="J149" s="151"/>
      <c r="K149" s="152"/>
      <c r="L149" s="152"/>
      <c r="M149" s="152"/>
      <c r="N149" s="153"/>
      <c r="O149" s="154">
        <f>SUM(O7:O148)</f>
        <v>791616</v>
      </c>
      <c r="P149" s="155"/>
    </row>
    <row r="150" spans="1:16" s="156" customFormat="1" ht="17.25" customHeight="1" x14ac:dyDescent="0.2">
      <c r="A150" s="157"/>
      <c r="B150" s="157"/>
      <c r="C150" s="158"/>
      <c r="D150" s="158"/>
      <c r="E150" s="158"/>
      <c r="F150" s="158"/>
      <c r="G150" s="158"/>
      <c r="H150" s="158"/>
      <c r="I150" s="158"/>
      <c r="J150" s="158"/>
      <c r="K150" s="159"/>
      <c r="L150" s="159"/>
      <c r="M150" s="159"/>
      <c r="N150" s="159"/>
      <c r="O150" s="160"/>
      <c r="P150" s="159"/>
    </row>
    <row r="151" spans="1:16" s="156" customFormat="1" ht="17.25" customHeight="1" x14ac:dyDescent="0.2">
      <c r="A151" s="161" t="s">
        <v>426</v>
      </c>
      <c r="B151" s="162"/>
      <c r="C151" s="162"/>
      <c r="D151" s="162"/>
      <c r="E151" s="162"/>
      <c r="F151" s="162"/>
      <c r="G151" s="162"/>
      <c r="H151" s="162"/>
      <c r="I151" s="162"/>
      <c r="J151" s="162"/>
      <c r="K151" s="163"/>
      <c r="L151" s="163"/>
      <c r="M151" s="163"/>
      <c r="N151" s="163"/>
      <c r="O151" s="164"/>
      <c r="P151" s="165"/>
    </row>
    <row r="152" spans="1:16" s="156" customFormat="1" ht="34.5" customHeight="1" x14ac:dyDescent="0.2">
      <c r="A152" s="166" t="s">
        <v>178</v>
      </c>
      <c r="B152" s="166" t="s">
        <v>179</v>
      </c>
      <c r="C152" s="132" t="s">
        <v>596</v>
      </c>
      <c r="D152" s="133" t="s">
        <v>758</v>
      </c>
      <c r="E152" s="132" t="s">
        <v>759</v>
      </c>
      <c r="F152" s="127">
        <v>211</v>
      </c>
      <c r="G152" s="127">
        <v>2312</v>
      </c>
      <c r="H152" s="127">
        <v>11</v>
      </c>
      <c r="I152" s="167">
        <v>79</v>
      </c>
      <c r="J152" s="167">
        <v>79</v>
      </c>
      <c r="K152" s="168">
        <v>2</v>
      </c>
      <c r="L152" s="168">
        <v>0</v>
      </c>
      <c r="M152" s="168">
        <v>2</v>
      </c>
      <c r="N152" s="168">
        <f>SUM(K152:M152)</f>
        <v>4</v>
      </c>
      <c r="O152" s="169">
        <f>J152*N152</f>
        <v>316</v>
      </c>
      <c r="P152" s="132" t="s">
        <v>179</v>
      </c>
    </row>
    <row r="153" spans="1:16" s="156" customFormat="1" ht="34.5" customHeight="1" x14ac:dyDescent="0.2">
      <c r="A153" s="166" t="s">
        <v>178</v>
      </c>
      <c r="B153" s="166" t="s">
        <v>179</v>
      </c>
      <c r="C153" s="132" t="s">
        <v>596</v>
      </c>
      <c r="D153" s="133" t="s">
        <v>760</v>
      </c>
      <c r="E153" s="132" t="s">
        <v>617</v>
      </c>
      <c r="F153" s="127">
        <v>211</v>
      </c>
      <c r="G153" s="127">
        <v>2405</v>
      </c>
      <c r="H153" s="127">
        <v>11</v>
      </c>
      <c r="I153" s="167">
        <v>22</v>
      </c>
      <c r="J153" s="167">
        <v>22</v>
      </c>
      <c r="K153" s="168">
        <v>16</v>
      </c>
      <c r="L153" s="168">
        <v>8</v>
      </c>
      <c r="M153" s="168">
        <v>8</v>
      </c>
      <c r="N153" s="168">
        <f>SUM(K153:M153)</f>
        <v>32</v>
      </c>
      <c r="O153" s="169">
        <f t="shared" ref="O153:O216" si="17">J153*N153</f>
        <v>704</v>
      </c>
      <c r="P153" s="132" t="s">
        <v>179</v>
      </c>
    </row>
    <row r="154" spans="1:16" s="156" customFormat="1" ht="34.5" customHeight="1" x14ac:dyDescent="0.2">
      <c r="A154" s="166" t="s">
        <v>178</v>
      </c>
      <c r="B154" s="166" t="s">
        <v>179</v>
      </c>
      <c r="C154" s="132" t="s">
        <v>596</v>
      </c>
      <c r="D154" s="133" t="s">
        <v>761</v>
      </c>
      <c r="E154" s="132" t="s">
        <v>634</v>
      </c>
      <c r="F154" s="127">
        <v>211</v>
      </c>
      <c r="G154" s="127">
        <v>3533</v>
      </c>
      <c r="H154" s="127">
        <v>11</v>
      </c>
      <c r="I154" s="167">
        <v>22</v>
      </c>
      <c r="J154" s="167">
        <v>22</v>
      </c>
      <c r="K154" s="168">
        <v>24</v>
      </c>
      <c r="L154" s="168">
        <v>12</v>
      </c>
      <c r="M154" s="168">
        <v>12</v>
      </c>
      <c r="N154" s="168">
        <f>SUM(K154:M154)</f>
        <v>48</v>
      </c>
      <c r="O154" s="169">
        <f t="shared" si="17"/>
        <v>1056</v>
      </c>
      <c r="P154" s="132" t="s">
        <v>179</v>
      </c>
    </row>
    <row r="155" spans="1:16" s="156" customFormat="1" ht="34.5" customHeight="1" x14ac:dyDescent="0.2">
      <c r="A155" s="166" t="s">
        <v>178</v>
      </c>
      <c r="B155" s="166" t="s">
        <v>179</v>
      </c>
      <c r="C155" s="132" t="s">
        <v>596</v>
      </c>
      <c r="D155" s="133" t="s">
        <v>762</v>
      </c>
      <c r="E155" s="132" t="s">
        <v>617</v>
      </c>
      <c r="F155" s="127">
        <v>211</v>
      </c>
      <c r="G155" s="127">
        <v>3545</v>
      </c>
      <c r="H155" s="127">
        <v>11</v>
      </c>
      <c r="I155" s="167">
        <v>80</v>
      </c>
      <c r="J155" s="167">
        <v>80</v>
      </c>
      <c r="K155" s="168">
        <v>3</v>
      </c>
      <c r="L155" s="168">
        <v>0</v>
      </c>
      <c r="M155" s="168">
        <v>0</v>
      </c>
      <c r="N155" s="168">
        <f>SUM(K155:M155)</f>
        <v>3</v>
      </c>
      <c r="O155" s="169">
        <f t="shared" si="17"/>
        <v>240</v>
      </c>
      <c r="P155" s="132" t="s">
        <v>179</v>
      </c>
    </row>
    <row r="156" spans="1:16" s="156" customFormat="1" ht="34.5" customHeight="1" x14ac:dyDescent="0.2">
      <c r="A156" s="166" t="s">
        <v>178</v>
      </c>
      <c r="B156" s="166" t="s">
        <v>179</v>
      </c>
      <c r="C156" s="132" t="s">
        <v>596</v>
      </c>
      <c r="D156" s="133" t="s">
        <v>181</v>
      </c>
      <c r="E156" s="132" t="s">
        <v>184</v>
      </c>
      <c r="F156" s="127">
        <v>211</v>
      </c>
      <c r="G156" s="127">
        <v>3552</v>
      </c>
      <c r="H156" s="127">
        <v>11</v>
      </c>
      <c r="I156" s="167">
        <v>30</v>
      </c>
      <c r="J156" s="167">
        <v>30</v>
      </c>
      <c r="K156" s="168">
        <v>40</v>
      </c>
      <c r="L156" s="168">
        <v>40</v>
      </c>
      <c r="M156" s="168">
        <v>40</v>
      </c>
      <c r="N156" s="168">
        <f t="shared" ref="N156:N219" si="18">SUM(K156:M156)</f>
        <v>120</v>
      </c>
      <c r="O156" s="169">
        <f t="shared" si="17"/>
        <v>3600</v>
      </c>
      <c r="P156" s="132" t="s">
        <v>179</v>
      </c>
    </row>
    <row r="157" spans="1:16" s="156" customFormat="1" ht="34.5" customHeight="1" x14ac:dyDescent="0.2">
      <c r="A157" s="166" t="s">
        <v>178</v>
      </c>
      <c r="B157" s="166" t="s">
        <v>179</v>
      </c>
      <c r="C157" s="132" t="s">
        <v>596</v>
      </c>
      <c r="D157" s="133" t="s">
        <v>763</v>
      </c>
      <c r="E157" s="132" t="s">
        <v>621</v>
      </c>
      <c r="F157" s="127">
        <v>211</v>
      </c>
      <c r="G157" s="127">
        <v>3553</v>
      </c>
      <c r="H157" s="127">
        <v>11</v>
      </c>
      <c r="I157" s="167">
        <v>111</v>
      </c>
      <c r="J157" s="167">
        <v>111</v>
      </c>
      <c r="K157" s="168">
        <v>20</v>
      </c>
      <c r="L157" s="168">
        <v>0</v>
      </c>
      <c r="M157" s="168">
        <v>0</v>
      </c>
      <c r="N157" s="168">
        <f t="shared" si="18"/>
        <v>20</v>
      </c>
      <c r="O157" s="169">
        <f t="shared" si="17"/>
        <v>2220</v>
      </c>
      <c r="P157" s="132" t="s">
        <v>179</v>
      </c>
    </row>
    <row r="158" spans="1:16" s="156" customFormat="1" ht="34.5" customHeight="1" x14ac:dyDescent="0.2">
      <c r="A158" s="166" t="s">
        <v>178</v>
      </c>
      <c r="B158" s="166" t="s">
        <v>179</v>
      </c>
      <c r="C158" s="132" t="s">
        <v>596</v>
      </c>
      <c r="D158" s="133" t="s">
        <v>764</v>
      </c>
      <c r="E158" s="132" t="s">
        <v>759</v>
      </c>
      <c r="F158" s="127">
        <v>211</v>
      </c>
      <c r="G158" s="127">
        <v>3602</v>
      </c>
      <c r="H158" s="127">
        <v>11</v>
      </c>
      <c r="I158" s="167">
        <v>72</v>
      </c>
      <c r="J158" s="167">
        <v>72</v>
      </c>
      <c r="K158" s="168">
        <v>10</v>
      </c>
      <c r="L158" s="168">
        <v>0</v>
      </c>
      <c r="M158" s="168">
        <v>0</v>
      </c>
      <c r="N158" s="168">
        <f t="shared" si="18"/>
        <v>10</v>
      </c>
      <c r="O158" s="169">
        <f t="shared" si="17"/>
        <v>720</v>
      </c>
      <c r="P158" s="132" t="s">
        <v>179</v>
      </c>
    </row>
    <row r="159" spans="1:16" s="156" customFormat="1" ht="34.5" customHeight="1" x14ac:dyDescent="0.2">
      <c r="A159" s="166" t="s">
        <v>178</v>
      </c>
      <c r="B159" s="166" t="s">
        <v>179</v>
      </c>
      <c r="C159" s="132" t="s">
        <v>596</v>
      </c>
      <c r="D159" s="133" t="s">
        <v>183</v>
      </c>
      <c r="E159" s="132" t="s">
        <v>184</v>
      </c>
      <c r="F159" s="127">
        <v>211</v>
      </c>
      <c r="G159" s="127">
        <v>26395</v>
      </c>
      <c r="H159" s="127">
        <v>11</v>
      </c>
      <c r="I159" s="167">
        <v>60</v>
      </c>
      <c r="J159" s="167">
        <v>60</v>
      </c>
      <c r="K159" s="168">
        <v>12</v>
      </c>
      <c r="L159" s="168">
        <v>12</v>
      </c>
      <c r="M159" s="168">
        <v>12</v>
      </c>
      <c r="N159" s="168">
        <f t="shared" si="18"/>
        <v>36</v>
      </c>
      <c r="O159" s="169">
        <f t="shared" si="17"/>
        <v>2160</v>
      </c>
      <c r="P159" s="132" t="s">
        <v>179</v>
      </c>
    </row>
    <row r="160" spans="1:16" s="156" customFormat="1" ht="34.5" customHeight="1" x14ac:dyDescent="0.2">
      <c r="A160" s="166" t="s">
        <v>178</v>
      </c>
      <c r="B160" s="166" t="s">
        <v>179</v>
      </c>
      <c r="C160" s="132" t="s">
        <v>596</v>
      </c>
      <c r="D160" s="133" t="s">
        <v>765</v>
      </c>
      <c r="E160" s="132" t="s">
        <v>766</v>
      </c>
      <c r="F160" s="127">
        <v>241</v>
      </c>
      <c r="G160" s="127">
        <v>1592</v>
      </c>
      <c r="H160" s="127">
        <v>11</v>
      </c>
      <c r="I160" s="167">
        <v>55</v>
      </c>
      <c r="J160" s="167">
        <v>55</v>
      </c>
      <c r="K160" s="168">
        <v>0</v>
      </c>
      <c r="L160" s="168">
        <v>30</v>
      </c>
      <c r="M160" s="168">
        <v>0</v>
      </c>
      <c r="N160" s="168">
        <f t="shared" si="18"/>
        <v>30</v>
      </c>
      <c r="O160" s="169">
        <f t="shared" si="17"/>
        <v>1650</v>
      </c>
      <c r="P160" s="132" t="s">
        <v>179</v>
      </c>
    </row>
    <row r="161" spans="1:16" s="156" customFormat="1" ht="34.5" customHeight="1" x14ac:dyDescent="0.2">
      <c r="A161" s="166" t="s">
        <v>178</v>
      </c>
      <c r="B161" s="166" t="s">
        <v>179</v>
      </c>
      <c r="C161" s="132" t="s">
        <v>596</v>
      </c>
      <c r="D161" s="133" t="s">
        <v>765</v>
      </c>
      <c r="E161" s="132" t="s">
        <v>766</v>
      </c>
      <c r="F161" s="127">
        <v>241</v>
      </c>
      <c r="G161" s="127">
        <v>1593</v>
      </c>
      <c r="H161" s="127">
        <v>11</v>
      </c>
      <c r="I161" s="167">
        <v>60</v>
      </c>
      <c r="J161" s="167">
        <v>60</v>
      </c>
      <c r="K161" s="168">
        <v>0</v>
      </c>
      <c r="L161" s="168">
        <v>15</v>
      </c>
      <c r="M161" s="168">
        <v>0</v>
      </c>
      <c r="N161" s="168">
        <f t="shared" si="18"/>
        <v>15</v>
      </c>
      <c r="O161" s="169">
        <f t="shared" si="17"/>
        <v>900</v>
      </c>
      <c r="P161" s="132" t="s">
        <v>179</v>
      </c>
    </row>
    <row r="162" spans="1:16" s="156" customFormat="1" ht="34.5" customHeight="1" x14ac:dyDescent="0.2">
      <c r="A162" s="166" t="s">
        <v>178</v>
      </c>
      <c r="B162" s="166" t="s">
        <v>179</v>
      </c>
      <c r="C162" s="132" t="s">
        <v>596</v>
      </c>
      <c r="D162" s="133" t="s">
        <v>765</v>
      </c>
      <c r="E162" s="132" t="s">
        <v>766</v>
      </c>
      <c r="F162" s="127">
        <v>241</v>
      </c>
      <c r="G162" s="127">
        <v>46652</v>
      </c>
      <c r="H162" s="127">
        <v>11</v>
      </c>
      <c r="I162" s="167">
        <v>80</v>
      </c>
      <c r="J162" s="167">
        <v>80</v>
      </c>
      <c r="K162" s="168">
        <v>1</v>
      </c>
      <c r="L162" s="168">
        <v>3</v>
      </c>
      <c r="M162" s="168">
        <v>0</v>
      </c>
      <c r="N162" s="168">
        <f t="shared" si="18"/>
        <v>4</v>
      </c>
      <c r="O162" s="169">
        <f t="shared" si="17"/>
        <v>320</v>
      </c>
      <c r="P162" s="132" t="s">
        <v>179</v>
      </c>
    </row>
    <row r="163" spans="1:16" s="156" customFormat="1" ht="34.5" customHeight="1" x14ac:dyDescent="0.2">
      <c r="A163" s="166" t="s">
        <v>178</v>
      </c>
      <c r="B163" s="166" t="s">
        <v>179</v>
      </c>
      <c r="C163" s="132" t="s">
        <v>596</v>
      </c>
      <c r="D163" s="133" t="s">
        <v>767</v>
      </c>
      <c r="E163" s="132" t="s">
        <v>621</v>
      </c>
      <c r="F163" s="127">
        <v>243</v>
      </c>
      <c r="G163" s="127">
        <v>2190</v>
      </c>
      <c r="H163" s="127">
        <v>11</v>
      </c>
      <c r="I163" s="167">
        <v>90</v>
      </c>
      <c r="J163" s="167">
        <v>90</v>
      </c>
      <c r="K163" s="168">
        <v>1</v>
      </c>
      <c r="L163" s="168">
        <v>0</v>
      </c>
      <c r="M163" s="168">
        <v>0</v>
      </c>
      <c r="N163" s="168">
        <f t="shared" si="18"/>
        <v>1</v>
      </c>
      <c r="O163" s="169">
        <f t="shared" si="17"/>
        <v>90</v>
      </c>
      <c r="P163" s="132" t="s">
        <v>179</v>
      </c>
    </row>
    <row r="164" spans="1:16" s="156" customFormat="1" ht="34.5" customHeight="1" x14ac:dyDescent="0.2">
      <c r="A164" s="166" t="s">
        <v>178</v>
      </c>
      <c r="B164" s="166" t="s">
        <v>179</v>
      </c>
      <c r="C164" s="132" t="s">
        <v>596</v>
      </c>
      <c r="D164" s="133" t="s">
        <v>767</v>
      </c>
      <c r="E164" s="132" t="s">
        <v>621</v>
      </c>
      <c r="F164" s="127">
        <v>243</v>
      </c>
      <c r="G164" s="127">
        <v>2191</v>
      </c>
      <c r="H164" s="127">
        <v>11</v>
      </c>
      <c r="I164" s="167">
        <v>110</v>
      </c>
      <c r="J164" s="167">
        <v>110</v>
      </c>
      <c r="K164" s="168">
        <v>1</v>
      </c>
      <c r="L164" s="168">
        <v>0</v>
      </c>
      <c r="M164" s="168">
        <v>0</v>
      </c>
      <c r="N164" s="168">
        <f t="shared" si="18"/>
        <v>1</v>
      </c>
      <c r="O164" s="169">
        <f t="shared" si="17"/>
        <v>110</v>
      </c>
      <c r="P164" s="132" t="s">
        <v>179</v>
      </c>
    </row>
    <row r="165" spans="1:16" s="156" customFormat="1" ht="34.5" customHeight="1" x14ac:dyDescent="0.2">
      <c r="A165" s="166" t="s">
        <v>178</v>
      </c>
      <c r="B165" s="166" t="s">
        <v>179</v>
      </c>
      <c r="C165" s="132" t="s">
        <v>596</v>
      </c>
      <c r="D165" s="133" t="s">
        <v>768</v>
      </c>
      <c r="E165" s="132" t="s">
        <v>621</v>
      </c>
      <c r="F165" s="127">
        <v>243</v>
      </c>
      <c r="G165" s="127">
        <v>22189</v>
      </c>
      <c r="H165" s="127">
        <v>11</v>
      </c>
      <c r="I165" s="167">
        <v>29</v>
      </c>
      <c r="J165" s="167">
        <v>29</v>
      </c>
      <c r="K165" s="168">
        <v>2</v>
      </c>
      <c r="L165" s="168">
        <v>0</v>
      </c>
      <c r="M165" s="168">
        <v>0</v>
      </c>
      <c r="N165" s="168">
        <f t="shared" si="18"/>
        <v>2</v>
      </c>
      <c r="O165" s="169">
        <f t="shared" si="17"/>
        <v>58</v>
      </c>
      <c r="P165" s="132" t="s">
        <v>179</v>
      </c>
    </row>
    <row r="166" spans="1:16" s="156" customFormat="1" ht="34.5" customHeight="1" x14ac:dyDescent="0.2">
      <c r="A166" s="166" t="s">
        <v>178</v>
      </c>
      <c r="B166" s="166" t="s">
        <v>179</v>
      </c>
      <c r="C166" s="132" t="s">
        <v>596</v>
      </c>
      <c r="D166" s="133" t="s">
        <v>769</v>
      </c>
      <c r="E166" s="132" t="s">
        <v>621</v>
      </c>
      <c r="F166" s="127">
        <v>243</v>
      </c>
      <c r="G166" s="127">
        <v>26910</v>
      </c>
      <c r="H166" s="127">
        <v>11</v>
      </c>
      <c r="I166" s="167">
        <v>30</v>
      </c>
      <c r="J166" s="167">
        <v>30</v>
      </c>
      <c r="K166" s="168">
        <v>6</v>
      </c>
      <c r="L166" s="168">
        <v>0</v>
      </c>
      <c r="M166" s="168">
        <v>6</v>
      </c>
      <c r="N166" s="168">
        <f t="shared" si="18"/>
        <v>12</v>
      </c>
      <c r="O166" s="169">
        <f t="shared" si="17"/>
        <v>360</v>
      </c>
      <c r="P166" s="132" t="s">
        <v>179</v>
      </c>
    </row>
    <row r="167" spans="1:16" s="156" customFormat="1" ht="34.5" customHeight="1" x14ac:dyDescent="0.2">
      <c r="A167" s="166" t="s">
        <v>178</v>
      </c>
      <c r="B167" s="166" t="s">
        <v>179</v>
      </c>
      <c r="C167" s="132" t="s">
        <v>596</v>
      </c>
      <c r="D167" s="133" t="s">
        <v>186</v>
      </c>
      <c r="E167" s="132" t="s">
        <v>187</v>
      </c>
      <c r="F167" s="127">
        <v>244</v>
      </c>
      <c r="G167" s="127">
        <v>4893</v>
      </c>
      <c r="H167" s="127">
        <v>11</v>
      </c>
      <c r="I167" s="167">
        <v>7</v>
      </c>
      <c r="J167" s="167">
        <v>7</v>
      </c>
      <c r="K167" s="168">
        <v>15</v>
      </c>
      <c r="L167" s="168">
        <v>0</v>
      </c>
      <c r="M167" s="168">
        <v>0</v>
      </c>
      <c r="N167" s="168">
        <f t="shared" si="18"/>
        <v>15</v>
      </c>
      <c r="O167" s="169">
        <f t="shared" si="17"/>
        <v>105</v>
      </c>
      <c r="P167" s="132" t="s">
        <v>179</v>
      </c>
    </row>
    <row r="168" spans="1:16" s="156" customFormat="1" ht="34.5" customHeight="1" x14ac:dyDescent="0.2">
      <c r="A168" s="166" t="s">
        <v>178</v>
      </c>
      <c r="B168" s="166" t="s">
        <v>179</v>
      </c>
      <c r="C168" s="132" t="s">
        <v>596</v>
      </c>
      <c r="D168" s="133" t="s">
        <v>188</v>
      </c>
      <c r="E168" s="132" t="s">
        <v>187</v>
      </c>
      <c r="F168" s="127">
        <v>244</v>
      </c>
      <c r="G168" s="127">
        <v>4893</v>
      </c>
      <c r="H168" s="127">
        <v>11</v>
      </c>
      <c r="I168" s="167">
        <v>23</v>
      </c>
      <c r="J168" s="167">
        <v>23</v>
      </c>
      <c r="K168" s="168">
        <v>27</v>
      </c>
      <c r="L168" s="168">
        <v>0</v>
      </c>
      <c r="M168" s="168">
        <v>26</v>
      </c>
      <c r="N168" s="168">
        <f t="shared" si="18"/>
        <v>53</v>
      </c>
      <c r="O168" s="169">
        <f t="shared" si="17"/>
        <v>1219</v>
      </c>
      <c r="P168" s="132" t="s">
        <v>179</v>
      </c>
    </row>
    <row r="169" spans="1:16" s="156" customFormat="1" ht="34.5" customHeight="1" x14ac:dyDescent="0.2">
      <c r="A169" s="166" t="s">
        <v>178</v>
      </c>
      <c r="B169" s="166" t="s">
        <v>179</v>
      </c>
      <c r="C169" s="132" t="s">
        <v>596</v>
      </c>
      <c r="D169" s="133" t="s">
        <v>189</v>
      </c>
      <c r="E169" s="132" t="s">
        <v>187</v>
      </c>
      <c r="F169" s="127">
        <v>244</v>
      </c>
      <c r="G169" s="127">
        <v>30624</v>
      </c>
      <c r="H169" s="127">
        <v>11</v>
      </c>
      <c r="I169" s="167">
        <v>36</v>
      </c>
      <c r="J169" s="167">
        <v>36</v>
      </c>
      <c r="K169" s="168">
        <v>2</v>
      </c>
      <c r="L169" s="168">
        <v>0</v>
      </c>
      <c r="M169" s="168">
        <v>0</v>
      </c>
      <c r="N169" s="168">
        <f t="shared" si="18"/>
        <v>2</v>
      </c>
      <c r="O169" s="169">
        <f t="shared" si="17"/>
        <v>72</v>
      </c>
      <c r="P169" s="132" t="s">
        <v>179</v>
      </c>
    </row>
    <row r="170" spans="1:16" s="156" customFormat="1" ht="34.5" customHeight="1" x14ac:dyDescent="0.2">
      <c r="A170" s="166" t="s">
        <v>178</v>
      </c>
      <c r="B170" s="166" t="s">
        <v>179</v>
      </c>
      <c r="C170" s="132" t="s">
        <v>596</v>
      </c>
      <c r="D170" s="133" t="s">
        <v>770</v>
      </c>
      <c r="E170" s="132" t="s">
        <v>771</v>
      </c>
      <c r="F170" s="127">
        <v>261</v>
      </c>
      <c r="G170" s="127">
        <v>4894</v>
      </c>
      <c r="H170" s="127">
        <v>11</v>
      </c>
      <c r="I170" s="167">
        <v>25</v>
      </c>
      <c r="J170" s="167">
        <v>25</v>
      </c>
      <c r="K170" s="168">
        <v>2</v>
      </c>
      <c r="L170" s="168">
        <v>0</v>
      </c>
      <c r="M170" s="168">
        <v>0</v>
      </c>
      <c r="N170" s="168">
        <f t="shared" si="18"/>
        <v>2</v>
      </c>
      <c r="O170" s="169">
        <f t="shared" si="17"/>
        <v>50</v>
      </c>
      <c r="P170" s="132" t="s">
        <v>179</v>
      </c>
    </row>
    <row r="171" spans="1:16" s="156" customFormat="1" ht="34.5" customHeight="1" x14ac:dyDescent="0.2">
      <c r="A171" s="166" t="s">
        <v>178</v>
      </c>
      <c r="B171" s="166" t="s">
        <v>179</v>
      </c>
      <c r="C171" s="132" t="s">
        <v>596</v>
      </c>
      <c r="D171" s="133" t="s">
        <v>190</v>
      </c>
      <c r="E171" s="132" t="s">
        <v>187</v>
      </c>
      <c r="F171" s="127">
        <v>267</v>
      </c>
      <c r="G171" s="127">
        <v>5011</v>
      </c>
      <c r="H171" s="127">
        <v>11</v>
      </c>
      <c r="I171" s="167">
        <v>950</v>
      </c>
      <c r="J171" s="167">
        <v>950</v>
      </c>
      <c r="K171" s="168">
        <v>1</v>
      </c>
      <c r="L171" s="168">
        <v>0</v>
      </c>
      <c r="M171" s="168">
        <v>1</v>
      </c>
      <c r="N171" s="168">
        <f t="shared" si="18"/>
        <v>2</v>
      </c>
      <c r="O171" s="169">
        <f t="shared" si="17"/>
        <v>1900</v>
      </c>
      <c r="P171" s="132" t="s">
        <v>179</v>
      </c>
    </row>
    <row r="172" spans="1:16" s="156" customFormat="1" ht="34.5" customHeight="1" x14ac:dyDescent="0.2">
      <c r="A172" s="166" t="s">
        <v>178</v>
      </c>
      <c r="B172" s="166" t="s">
        <v>179</v>
      </c>
      <c r="C172" s="132" t="s">
        <v>596</v>
      </c>
      <c r="D172" s="133" t="s">
        <v>772</v>
      </c>
      <c r="E172" s="132" t="s">
        <v>773</v>
      </c>
      <c r="F172" s="127">
        <v>267</v>
      </c>
      <c r="G172" s="127">
        <v>27867</v>
      </c>
      <c r="H172" s="127">
        <v>11</v>
      </c>
      <c r="I172" s="167">
        <v>16</v>
      </c>
      <c r="J172" s="167">
        <v>16</v>
      </c>
      <c r="K172" s="168">
        <v>3</v>
      </c>
      <c r="L172" s="168">
        <v>0</v>
      </c>
      <c r="M172" s="168">
        <v>0</v>
      </c>
      <c r="N172" s="168">
        <f t="shared" si="18"/>
        <v>3</v>
      </c>
      <c r="O172" s="169">
        <f t="shared" si="17"/>
        <v>48</v>
      </c>
      <c r="P172" s="132" t="s">
        <v>179</v>
      </c>
    </row>
    <row r="173" spans="1:16" s="156" customFormat="1" ht="34.5" customHeight="1" x14ac:dyDescent="0.2">
      <c r="A173" s="166" t="s">
        <v>178</v>
      </c>
      <c r="B173" s="166" t="s">
        <v>179</v>
      </c>
      <c r="C173" s="132" t="s">
        <v>596</v>
      </c>
      <c r="D173" s="133" t="s">
        <v>190</v>
      </c>
      <c r="E173" s="132" t="s">
        <v>187</v>
      </c>
      <c r="F173" s="127">
        <v>267</v>
      </c>
      <c r="G173" s="127">
        <v>107766</v>
      </c>
      <c r="H173" s="127">
        <v>11</v>
      </c>
      <c r="I173" s="167">
        <v>1200</v>
      </c>
      <c r="J173" s="167">
        <v>1200</v>
      </c>
      <c r="K173" s="168">
        <v>1</v>
      </c>
      <c r="L173" s="168">
        <v>0</v>
      </c>
      <c r="M173" s="168">
        <v>1</v>
      </c>
      <c r="N173" s="168">
        <f t="shared" si="18"/>
        <v>2</v>
      </c>
      <c r="O173" s="169">
        <f t="shared" si="17"/>
        <v>2400</v>
      </c>
      <c r="P173" s="132" t="s">
        <v>179</v>
      </c>
    </row>
    <row r="174" spans="1:16" s="156" customFormat="1" ht="34.5" customHeight="1" x14ac:dyDescent="0.2">
      <c r="A174" s="166" t="s">
        <v>178</v>
      </c>
      <c r="B174" s="166" t="s">
        <v>179</v>
      </c>
      <c r="C174" s="132" t="s">
        <v>596</v>
      </c>
      <c r="D174" s="133" t="s">
        <v>190</v>
      </c>
      <c r="E174" s="132" t="s">
        <v>187</v>
      </c>
      <c r="F174" s="127">
        <v>267</v>
      </c>
      <c r="G174" s="127">
        <v>107768</v>
      </c>
      <c r="H174" s="127">
        <v>11</v>
      </c>
      <c r="I174" s="167">
        <v>1200</v>
      </c>
      <c r="J174" s="167">
        <v>1200</v>
      </c>
      <c r="K174" s="168">
        <v>1</v>
      </c>
      <c r="L174" s="168">
        <v>0</v>
      </c>
      <c r="M174" s="168">
        <v>1</v>
      </c>
      <c r="N174" s="168">
        <f t="shared" si="18"/>
        <v>2</v>
      </c>
      <c r="O174" s="169">
        <f t="shared" si="17"/>
        <v>2400</v>
      </c>
      <c r="P174" s="132" t="s">
        <v>179</v>
      </c>
    </row>
    <row r="175" spans="1:16" s="156" customFormat="1" ht="34.5" customHeight="1" x14ac:dyDescent="0.2">
      <c r="A175" s="166" t="s">
        <v>178</v>
      </c>
      <c r="B175" s="166" t="s">
        <v>179</v>
      </c>
      <c r="C175" s="132" t="s">
        <v>596</v>
      </c>
      <c r="D175" s="133" t="s">
        <v>190</v>
      </c>
      <c r="E175" s="132" t="s">
        <v>187</v>
      </c>
      <c r="F175" s="127">
        <v>267</v>
      </c>
      <c r="G175" s="127">
        <v>107769</v>
      </c>
      <c r="H175" s="127">
        <v>11</v>
      </c>
      <c r="I175" s="167">
        <v>1200</v>
      </c>
      <c r="J175" s="167">
        <v>1200</v>
      </c>
      <c r="K175" s="168">
        <v>1</v>
      </c>
      <c r="L175" s="168">
        <v>0</v>
      </c>
      <c r="M175" s="168">
        <v>1</v>
      </c>
      <c r="N175" s="168">
        <f t="shared" si="18"/>
        <v>2</v>
      </c>
      <c r="O175" s="169">
        <f t="shared" si="17"/>
        <v>2400</v>
      </c>
      <c r="P175" s="132" t="s">
        <v>179</v>
      </c>
    </row>
    <row r="176" spans="1:16" s="156" customFormat="1" ht="34.5" customHeight="1" x14ac:dyDescent="0.2">
      <c r="A176" s="166" t="s">
        <v>178</v>
      </c>
      <c r="B176" s="166" t="s">
        <v>179</v>
      </c>
      <c r="C176" s="132" t="s">
        <v>596</v>
      </c>
      <c r="D176" s="133" t="s">
        <v>774</v>
      </c>
      <c r="E176" s="132" t="s">
        <v>634</v>
      </c>
      <c r="F176" s="127">
        <v>268</v>
      </c>
      <c r="G176" s="127">
        <v>4830</v>
      </c>
      <c r="H176" s="127">
        <v>11</v>
      </c>
      <c r="I176" s="167">
        <v>76</v>
      </c>
      <c r="J176" s="167">
        <v>76</v>
      </c>
      <c r="K176" s="168">
        <v>10</v>
      </c>
      <c r="L176" s="168">
        <v>0</v>
      </c>
      <c r="M176" s="168">
        <v>0</v>
      </c>
      <c r="N176" s="168">
        <f t="shared" si="18"/>
        <v>10</v>
      </c>
      <c r="O176" s="169">
        <f t="shared" si="17"/>
        <v>760</v>
      </c>
      <c r="P176" s="132" t="s">
        <v>179</v>
      </c>
    </row>
    <row r="177" spans="1:16" s="156" customFormat="1" ht="34.5" customHeight="1" x14ac:dyDescent="0.2">
      <c r="A177" s="166" t="s">
        <v>178</v>
      </c>
      <c r="B177" s="166" t="s">
        <v>179</v>
      </c>
      <c r="C177" s="132" t="s">
        <v>596</v>
      </c>
      <c r="D177" s="133" t="s">
        <v>775</v>
      </c>
      <c r="E177" s="132" t="s">
        <v>621</v>
      </c>
      <c r="F177" s="127">
        <v>268</v>
      </c>
      <c r="G177" s="127">
        <v>36214</v>
      </c>
      <c r="H177" s="127">
        <v>11</v>
      </c>
      <c r="I177" s="167">
        <v>28</v>
      </c>
      <c r="J177" s="167">
        <v>28</v>
      </c>
      <c r="K177" s="168">
        <v>8</v>
      </c>
      <c r="L177" s="168">
        <v>0</v>
      </c>
      <c r="M177" s="168">
        <v>8</v>
      </c>
      <c r="N177" s="168">
        <f t="shared" si="18"/>
        <v>16</v>
      </c>
      <c r="O177" s="169">
        <f t="shared" si="17"/>
        <v>448</v>
      </c>
      <c r="P177" s="132" t="s">
        <v>179</v>
      </c>
    </row>
    <row r="178" spans="1:16" s="156" customFormat="1" ht="34.5" customHeight="1" x14ac:dyDescent="0.2">
      <c r="A178" s="166" t="s">
        <v>178</v>
      </c>
      <c r="B178" s="166" t="s">
        <v>179</v>
      </c>
      <c r="C178" s="132" t="s">
        <v>596</v>
      </c>
      <c r="D178" s="133" t="s">
        <v>776</v>
      </c>
      <c r="E178" s="132" t="s">
        <v>777</v>
      </c>
      <c r="F178" s="127">
        <v>268</v>
      </c>
      <c r="G178" s="127">
        <v>22391</v>
      </c>
      <c r="H178" s="127">
        <v>11</v>
      </c>
      <c r="I178" s="167">
        <v>21</v>
      </c>
      <c r="J178" s="167">
        <v>21</v>
      </c>
      <c r="K178" s="168">
        <v>11</v>
      </c>
      <c r="L178" s="168">
        <v>0</v>
      </c>
      <c r="M178" s="168">
        <v>0</v>
      </c>
      <c r="N178" s="168">
        <f t="shared" si="18"/>
        <v>11</v>
      </c>
      <c r="O178" s="169">
        <f t="shared" si="17"/>
        <v>231</v>
      </c>
      <c r="P178" s="132" t="s">
        <v>179</v>
      </c>
    </row>
    <row r="179" spans="1:16" s="156" customFormat="1" ht="34.5" customHeight="1" x14ac:dyDescent="0.2">
      <c r="A179" s="166" t="s">
        <v>178</v>
      </c>
      <c r="B179" s="166" t="s">
        <v>179</v>
      </c>
      <c r="C179" s="132" t="s">
        <v>596</v>
      </c>
      <c r="D179" s="133" t="s">
        <v>778</v>
      </c>
      <c r="E179" s="132" t="s">
        <v>777</v>
      </c>
      <c r="F179" s="127">
        <v>268</v>
      </c>
      <c r="G179" s="127">
        <v>4686</v>
      </c>
      <c r="H179" s="127">
        <v>11</v>
      </c>
      <c r="I179" s="167">
        <v>13</v>
      </c>
      <c r="J179" s="167">
        <v>13</v>
      </c>
      <c r="K179" s="168">
        <v>10</v>
      </c>
      <c r="L179" s="168">
        <v>0</v>
      </c>
      <c r="M179" s="168">
        <v>10</v>
      </c>
      <c r="N179" s="168">
        <f t="shared" si="18"/>
        <v>20</v>
      </c>
      <c r="O179" s="169">
        <f t="shared" si="17"/>
        <v>260</v>
      </c>
      <c r="P179" s="132" t="s">
        <v>179</v>
      </c>
    </row>
    <row r="180" spans="1:16" s="156" customFormat="1" ht="34.5" customHeight="1" x14ac:dyDescent="0.2">
      <c r="A180" s="166" t="s">
        <v>178</v>
      </c>
      <c r="B180" s="166" t="s">
        <v>179</v>
      </c>
      <c r="C180" s="132" t="s">
        <v>596</v>
      </c>
      <c r="D180" s="133" t="s">
        <v>779</v>
      </c>
      <c r="E180" s="132" t="s">
        <v>634</v>
      </c>
      <c r="F180" s="127">
        <v>268</v>
      </c>
      <c r="G180" s="127">
        <v>4537</v>
      </c>
      <c r="H180" s="170">
        <v>11</v>
      </c>
      <c r="I180" s="169">
        <v>35</v>
      </c>
      <c r="J180" s="169">
        <v>35</v>
      </c>
      <c r="K180" s="168">
        <v>10</v>
      </c>
      <c r="L180" s="168">
        <v>0</v>
      </c>
      <c r="M180" s="168">
        <v>10</v>
      </c>
      <c r="N180" s="168">
        <f t="shared" si="18"/>
        <v>20</v>
      </c>
      <c r="O180" s="169">
        <f t="shared" si="17"/>
        <v>700</v>
      </c>
      <c r="P180" s="132" t="s">
        <v>179</v>
      </c>
    </row>
    <row r="181" spans="1:16" s="156" customFormat="1" ht="34.5" customHeight="1" x14ac:dyDescent="0.2">
      <c r="A181" s="166" t="s">
        <v>178</v>
      </c>
      <c r="B181" s="166" t="s">
        <v>179</v>
      </c>
      <c r="C181" s="132" t="s">
        <v>596</v>
      </c>
      <c r="D181" s="133" t="s">
        <v>779</v>
      </c>
      <c r="E181" s="132" t="s">
        <v>634</v>
      </c>
      <c r="F181" s="127">
        <v>268</v>
      </c>
      <c r="G181" s="127">
        <v>4538</v>
      </c>
      <c r="H181" s="170">
        <v>11</v>
      </c>
      <c r="I181" s="169">
        <v>35</v>
      </c>
      <c r="J181" s="169">
        <v>35</v>
      </c>
      <c r="K181" s="168">
        <v>10</v>
      </c>
      <c r="L181" s="168">
        <v>0</v>
      </c>
      <c r="M181" s="168">
        <v>10</v>
      </c>
      <c r="N181" s="168">
        <f t="shared" si="18"/>
        <v>20</v>
      </c>
      <c r="O181" s="169">
        <f t="shared" si="17"/>
        <v>700</v>
      </c>
      <c r="P181" s="132" t="s">
        <v>179</v>
      </c>
    </row>
    <row r="182" spans="1:16" s="156" customFormat="1" ht="34.5" customHeight="1" x14ac:dyDescent="0.2">
      <c r="A182" s="166" t="s">
        <v>178</v>
      </c>
      <c r="B182" s="166" t="s">
        <v>179</v>
      </c>
      <c r="C182" s="132" t="s">
        <v>596</v>
      </c>
      <c r="D182" s="133" t="s">
        <v>779</v>
      </c>
      <c r="E182" s="132" t="s">
        <v>634</v>
      </c>
      <c r="F182" s="127">
        <v>268</v>
      </c>
      <c r="G182" s="127">
        <v>4687</v>
      </c>
      <c r="H182" s="170">
        <v>11</v>
      </c>
      <c r="I182" s="169">
        <v>20</v>
      </c>
      <c r="J182" s="169">
        <v>20</v>
      </c>
      <c r="K182" s="168">
        <v>10</v>
      </c>
      <c r="L182" s="168">
        <v>0</v>
      </c>
      <c r="M182" s="168">
        <v>10</v>
      </c>
      <c r="N182" s="168">
        <f t="shared" si="18"/>
        <v>20</v>
      </c>
      <c r="O182" s="169">
        <f t="shared" si="17"/>
        <v>400</v>
      </c>
      <c r="P182" s="132" t="s">
        <v>179</v>
      </c>
    </row>
    <row r="183" spans="1:16" s="156" customFormat="1" ht="34.5" customHeight="1" x14ac:dyDescent="0.2">
      <c r="A183" s="166" t="s">
        <v>178</v>
      </c>
      <c r="B183" s="166" t="s">
        <v>179</v>
      </c>
      <c r="C183" s="132" t="s">
        <v>596</v>
      </c>
      <c r="D183" s="133" t="s">
        <v>779</v>
      </c>
      <c r="E183" s="132" t="s">
        <v>634</v>
      </c>
      <c r="F183" s="127">
        <v>268</v>
      </c>
      <c r="G183" s="127">
        <v>4688</v>
      </c>
      <c r="H183" s="170">
        <v>11</v>
      </c>
      <c r="I183" s="169">
        <v>18</v>
      </c>
      <c r="J183" s="169">
        <v>18</v>
      </c>
      <c r="K183" s="168">
        <v>10</v>
      </c>
      <c r="L183" s="168">
        <v>0</v>
      </c>
      <c r="M183" s="168">
        <v>10</v>
      </c>
      <c r="N183" s="168">
        <f t="shared" si="18"/>
        <v>20</v>
      </c>
      <c r="O183" s="169">
        <f t="shared" si="17"/>
        <v>360</v>
      </c>
      <c r="P183" s="132" t="s">
        <v>179</v>
      </c>
    </row>
    <row r="184" spans="1:16" s="156" customFormat="1" ht="34.5" customHeight="1" x14ac:dyDescent="0.2">
      <c r="A184" s="166" t="s">
        <v>178</v>
      </c>
      <c r="B184" s="166" t="s">
        <v>179</v>
      </c>
      <c r="C184" s="132" t="s">
        <v>596</v>
      </c>
      <c r="D184" s="133" t="s">
        <v>779</v>
      </c>
      <c r="E184" s="132" t="s">
        <v>634</v>
      </c>
      <c r="F184" s="127">
        <v>268</v>
      </c>
      <c r="G184" s="127">
        <v>4689</v>
      </c>
      <c r="H184" s="170">
        <v>11</v>
      </c>
      <c r="I184" s="169">
        <v>8</v>
      </c>
      <c r="J184" s="169">
        <v>8</v>
      </c>
      <c r="K184" s="168">
        <v>10</v>
      </c>
      <c r="L184" s="168">
        <v>0</v>
      </c>
      <c r="M184" s="168">
        <v>10</v>
      </c>
      <c r="N184" s="168">
        <f t="shared" si="18"/>
        <v>20</v>
      </c>
      <c r="O184" s="169">
        <f t="shared" si="17"/>
        <v>160</v>
      </c>
      <c r="P184" s="132" t="s">
        <v>179</v>
      </c>
    </row>
    <row r="185" spans="1:16" s="156" customFormat="1" ht="34.5" customHeight="1" x14ac:dyDescent="0.2">
      <c r="A185" s="166" t="s">
        <v>178</v>
      </c>
      <c r="B185" s="166" t="s">
        <v>179</v>
      </c>
      <c r="C185" s="132" t="s">
        <v>596</v>
      </c>
      <c r="D185" s="133" t="s">
        <v>779</v>
      </c>
      <c r="E185" s="132" t="s">
        <v>634</v>
      </c>
      <c r="F185" s="127">
        <v>268</v>
      </c>
      <c r="G185" s="127">
        <v>4690</v>
      </c>
      <c r="H185" s="170">
        <v>11</v>
      </c>
      <c r="I185" s="169">
        <v>9</v>
      </c>
      <c r="J185" s="169">
        <v>9</v>
      </c>
      <c r="K185" s="168">
        <v>10</v>
      </c>
      <c r="L185" s="168">
        <v>0</v>
      </c>
      <c r="M185" s="168">
        <v>10</v>
      </c>
      <c r="N185" s="168">
        <f t="shared" si="18"/>
        <v>20</v>
      </c>
      <c r="O185" s="169">
        <f t="shared" si="17"/>
        <v>180</v>
      </c>
      <c r="P185" s="132" t="s">
        <v>179</v>
      </c>
    </row>
    <row r="186" spans="1:16" s="156" customFormat="1" ht="34.5" customHeight="1" x14ac:dyDescent="0.2">
      <c r="A186" s="166" t="s">
        <v>178</v>
      </c>
      <c r="B186" s="166" t="s">
        <v>179</v>
      </c>
      <c r="C186" s="132" t="s">
        <v>596</v>
      </c>
      <c r="D186" s="135" t="s">
        <v>779</v>
      </c>
      <c r="E186" s="171" t="s">
        <v>634</v>
      </c>
      <c r="F186" s="170">
        <v>268</v>
      </c>
      <c r="G186" s="170">
        <v>4691</v>
      </c>
      <c r="H186" s="170">
        <v>11</v>
      </c>
      <c r="I186" s="169">
        <v>11</v>
      </c>
      <c r="J186" s="169">
        <v>11</v>
      </c>
      <c r="K186" s="168">
        <v>10</v>
      </c>
      <c r="L186" s="168">
        <v>0</v>
      </c>
      <c r="M186" s="168">
        <v>10</v>
      </c>
      <c r="N186" s="168">
        <f t="shared" si="18"/>
        <v>20</v>
      </c>
      <c r="O186" s="169">
        <f t="shared" si="17"/>
        <v>220</v>
      </c>
      <c r="P186" s="132" t="s">
        <v>179</v>
      </c>
    </row>
    <row r="187" spans="1:16" s="156" customFormat="1" ht="34.5" customHeight="1" x14ac:dyDescent="0.2">
      <c r="A187" s="166" t="s">
        <v>178</v>
      </c>
      <c r="B187" s="166" t="s">
        <v>179</v>
      </c>
      <c r="C187" s="132" t="s">
        <v>596</v>
      </c>
      <c r="D187" s="135" t="s">
        <v>780</v>
      </c>
      <c r="E187" s="171" t="s">
        <v>634</v>
      </c>
      <c r="F187" s="170">
        <v>268</v>
      </c>
      <c r="G187" s="170">
        <v>25664</v>
      </c>
      <c r="H187" s="170">
        <v>11</v>
      </c>
      <c r="I187" s="169">
        <v>7</v>
      </c>
      <c r="J187" s="169">
        <v>7</v>
      </c>
      <c r="K187" s="168">
        <v>10</v>
      </c>
      <c r="L187" s="168">
        <v>0</v>
      </c>
      <c r="M187" s="168">
        <v>10</v>
      </c>
      <c r="N187" s="168">
        <f t="shared" si="18"/>
        <v>20</v>
      </c>
      <c r="O187" s="169">
        <f t="shared" si="17"/>
        <v>140</v>
      </c>
      <c r="P187" s="132" t="s">
        <v>179</v>
      </c>
    </row>
    <row r="188" spans="1:16" s="156" customFormat="1" ht="34.5" customHeight="1" x14ac:dyDescent="0.2">
      <c r="A188" s="166" t="s">
        <v>178</v>
      </c>
      <c r="B188" s="166" t="s">
        <v>179</v>
      </c>
      <c r="C188" s="132" t="s">
        <v>596</v>
      </c>
      <c r="D188" s="135" t="s">
        <v>780</v>
      </c>
      <c r="E188" s="171" t="s">
        <v>634</v>
      </c>
      <c r="F188" s="170">
        <v>268</v>
      </c>
      <c r="G188" s="170">
        <v>28365</v>
      </c>
      <c r="H188" s="170">
        <v>11</v>
      </c>
      <c r="I188" s="169">
        <v>35</v>
      </c>
      <c r="J188" s="169">
        <v>35</v>
      </c>
      <c r="K188" s="168">
        <v>10</v>
      </c>
      <c r="L188" s="168">
        <v>0</v>
      </c>
      <c r="M188" s="168">
        <v>10</v>
      </c>
      <c r="N188" s="168">
        <f t="shared" si="18"/>
        <v>20</v>
      </c>
      <c r="O188" s="169">
        <f t="shared" si="17"/>
        <v>700</v>
      </c>
      <c r="P188" s="132" t="s">
        <v>179</v>
      </c>
    </row>
    <row r="189" spans="1:16" s="156" customFormat="1" ht="34.5" customHeight="1" x14ac:dyDescent="0.2">
      <c r="A189" s="166" t="s">
        <v>178</v>
      </c>
      <c r="B189" s="166" t="s">
        <v>179</v>
      </c>
      <c r="C189" s="132" t="s">
        <v>596</v>
      </c>
      <c r="D189" s="135" t="s">
        <v>781</v>
      </c>
      <c r="E189" s="171" t="s">
        <v>621</v>
      </c>
      <c r="F189" s="170">
        <v>268</v>
      </c>
      <c r="G189" s="170">
        <v>28037</v>
      </c>
      <c r="H189" s="170">
        <v>11</v>
      </c>
      <c r="I189" s="169">
        <v>3</v>
      </c>
      <c r="J189" s="169">
        <v>3</v>
      </c>
      <c r="K189" s="168">
        <v>30</v>
      </c>
      <c r="L189" s="168">
        <v>0</v>
      </c>
      <c r="M189" s="168">
        <v>30</v>
      </c>
      <c r="N189" s="168">
        <f t="shared" si="18"/>
        <v>60</v>
      </c>
      <c r="O189" s="169">
        <f t="shared" si="17"/>
        <v>180</v>
      </c>
      <c r="P189" s="132" t="s">
        <v>179</v>
      </c>
    </row>
    <row r="190" spans="1:16" s="156" customFormat="1" ht="34.5" customHeight="1" x14ac:dyDescent="0.2">
      <c r="A190" s="166" t="s">
        <v>178</v>
      </c>
      <c r="B190" s="166" t="s">
        <v>179</v>
      </c>
      <c r="C190" s="132" t="s">
        <v>596</v>
      </c>
      <c r="D190" s="135" t="s">
        <v>782</v>
      </c>
      <c r="E190" s="171" t="s">
        <v>621</v>
      </c>
      <c r="F190" s="170">
        <v>268</v>
      </c>
      <c r="G190" s="170">
        <v>4699</v>
      </c>
      <c r="H190" s="170">
        <v>11</v>
      </c>
      <c r="I190" s="169">
        <v>45</v>
      </c>
      <c r="J190" s="169">
        <v>45</v>
      </c>
      <c r="K190" s="168">
        <v>3</v>
      </c>
      <c r="L190" s="168">
        <v>0</v>
      </c>
      <c r="M190" s="168">
        <v>3</v>
      </c>
      <c r="N190" s="168">
        <f t="shared" si="18"/>
        <v>6</v>
      </c>
      <c r="O190" s="169">
        <f t="shared" si="17"/>
        <v>270</v>
      </c>
      <c r="P190" s="132" t="s">
        <v>179</v>
      </c>
    </row>
    <row r="191" spans="1:16" s="156" customFormat="1" ht="34.5" customHeight="1" x14ac:dyDescent="0.2">
      <c r="A191" s="166" t="s">
        <v>178</v>
      </c>
      <c r="B191" s="166" t="s">
        <v>179</v>
      </c>
      <c r="C191" s="132" t="s">
        <v>596</v>
      </c>
      <c r="D191" s="135" t="s">
        <v>782</v>
      </c>
      <c r="E191" s="171" t="s">
        <v>621</v>
      </c>
      <c r="F191" s="170">
        <v>268</v>
      </c>
      <c r="G191" s="127">
        <v>47502</v>
      </c>
      <c r="H191" s="127">
        <v>11</v>
      </c>
      <c r="I191" s="167">
        <v>45</v>
      </c>
      <c r="J191" s="167">
        <v>45</v>
      </c>
      <c r="K191" s="168">
        <v>2</v>
      </c>
      <c r="L191" s="168">
        <v>0</v>
      </c>
      <c r="M191" s="168">
        <v>2</v>
      </c>
      <c r="N191" s="168">
        <f t="shared" si="18"/>
        <v>4</v>
      </c>
      <c r="O191" s="169">
        <f t="shared" si="17"/>
        <v>180</v>
      </c>
      <c r="P191" s="132" t="s">
        <v>179</v>
      </c>
    </row>
    <row r="192" spans="1:16" s="156" customFormat="1" ht="34.5" customHeight="1" x14ac:dyDescent="0.2">
      <c r="A192" s="166" t="s">
        <v>178</v>
      </c>
      <c r="B192" s="166" t="s">
        <v>179</v>
      </c>
      <c r="C192" s="132" t="s">
        <v>596</v>
      </c>
      <c r="D192" s="135" t="s">
        <v>783</v>
      </c>
      <c r="E192" s="171" t="s">
        <v>777</v>
      </c>
      <c r="F192" s="170">
        <v>268</v>
      </c>
      <c r="G192" s="127">
        <v>28154</v>
      </c>
      <c r="H192" s="127">
        <v>11</v>
      </c>
      <c r="I192" s="167">
        <v>200</v>
      </c>
      <c r="J192" s="167">
        <v>200</v>
      </c>
      <c r="K192" s="168">
        <v>1</v>
      </c>
      <c r="L192" s="168">
        <v>0</v>
      </c>
      <c r="M192" s="168">
        <v>0</v>
      </c>
      <c r="N192" s="168">
        <f t="shared" si="18"/>
        <v>1</v>
      </c>
      <c r="O192" s="169">
        <f t="shared" si="17"/>
        <v>200</v>
      </c>
      <c r="P192" s="132" t="s">
        <v>179</v>
      </c>
    </row>
    <row r="193" spans="1:16" s="156" customFormat="1" ht="34.5" customHeight="1" x14ac:dyDescent="0.2">
      <c r="A193" s="166" t="s">
        <v>178</v>
      </c>
      <c r="B193" s="166" t="s">
        <v>179</v>
      </c>
      <c r="C193" s="132" t="s">
        <v>596</v>
      </c>
      <c r="D193" s="135" t="s">
        <v>784</v>
      </c>
      <c r="E193" s="171" t="s">
        <v>777</v>
      </c>
      <c r="F193" s="170">
        <v>268</v>
      </c>
      <c r="G193" s="127">
        <v>4716</v>
      </c>
      <c r="H193" s="127">
        <v>11</v>
      </c>
      <c r="I193" s="167">
        <v>21</v>
      </c>
      <c r="J193" s="167">
        <v>21</v>
      </c>
      <c r="K193" s="168">
        <v>11</v>
      </c>
      <c r="L193" s="168">
        <v>0</v>
      </c>
      <c r="M193" s="168">
        <v>0</v>
      </c>
      <c r="N193" s="168">
        <f t="shared" si="18"/>
        <v>11</v>
      </c>
      <c r="O193" s="169">
        <f t="shared" si="17"/>
        <v>231</v>
      </c>
      <c r="P193" s="132" t="s">
        <v>179</v>
      </c>
    </row>
    <row r="194" spans="1:16" s="156" customFormat="1" ht="34.5" customHeight="1" x14ac:dyDescent="0.2">
      <c r="A194" s="166" t="s">
        <v>178</v>
      </c>
      <c r="B194" s="166" t="s">
        <v>179</v>
      </c>
      <c r="C194" s="132" t="s">
        <v>596</v>
      </c>
      <c r="D194" s="135" t="s">
        <v>785</v>
      </c>
      <c r="E194" s="171" t="s">
        <v>634</v>
      </c>
      <c r="F194" s="170">
        <v>291</v>
      </c>
      <c r="G194" s="170">
        <v>2004</v>
      </c>
      <c r="H194" s="170">
        <v>11</v>
      </c>
      <c r="I194" s="169">
        <v>40</v>
      </c>
      <c r="J194" s="169">
        <v>40</v>
      </c>
      <c r="K194" s="168">
        <v>12</v>
      </c>
      <c r="L194" s="168">
        <v>0</v>
      </c>
      <c r="M194" s="168">
        <v>0</v>
      </c>
      <c r="N194" s="168">
        <f t="shared" si="18"/>
        <v>12</v>
      </c>
      <c r="O194" s="169">
        <f t="shared" si="17"/>
        <v>480</v>
      </c>
      <c r="P194" s="132" t="s">
        <v>179</v>
      </c>
    </row>
    <row r="195" spans="1:16" s="156" customFormat="1" ht="34.5" customHeight="1" x14ac:dyDescent="0.2">
      <c r="A195" s="166" t="s">
        <v>178</v>
      </c>
      <c r="B195" s="166" t="s">
        <v>179</v>
      </c>
      <c r="C195" s="132" t="s">
        <v>596</v>
      </c>
      <c r="D195" s="133" t="s">
        <v>194</v>
      </c>
      <c r="E195" s="132" t="s">
        <v>187</v>
      </c>
      <c r="F195" s="127">
        <v>291</v>
      </c>
      <c r="G195" s="127">
        <v>2033</v>
      </c>
      <c r="H195" s="127">
        <v>11</v>
      </c>
      <c r="I195" s="167">
        <v>40</v>
      </c>
      <c r="J195" s="167">
        <v>40</v>
      </c>
      <c r="K195" s="168">
        <v>12</v>
      </c>
      <c r="L195" s="168">
        <v>0</v>
      </c>
      <c r="M195" s="168">
        <v>0</v>
      </c>
      <c r="N195" s="168">
        <f t="shared" si="18"/>
        <v>12</v>
      </c>
      <c r="O195" s="169">
        <f t="shared" si="17"/>
        <v>480</v>
      </c>
      <c r="P195" s="132" t="s">
        <v>179</v>
      </c>
    </row>
    <row r="196" spans="1:16" s="156" customFormat="1" ht="34.5" customHeight="1" x14ac:dyDescent="0.2">
      <c r="A196" s="166" t="s">
        <v>178</v>
      </c>
      <c r="B196" s="166" t="s">
        <v>179</v>
      </c>
      <c r="C196" s="132" t="s">
        <v>596</v>
      </c>
      <c r="D196" s="133" t="s">
        <v>786</v>
      </c>
      <c r="E196" s="132" t="s">
        <v>634</v>
      </c>
      <c r="F196" s="127">
        <v>291</v>
      </c>
      <c r="G196" s="127">
        <v>2036</v>
      </c>
      <c r="H196" s="127">
        <v>11</v>
      </c>
      <c r="I196" s="167">
        <v>35</v>
      </c>
      <c r="J196" s="167">
        <v>35</v>
      </c>
      <c r="K196" s="168">
        <v>7</v>
      </c>
      <c r="L196" s="168">
        <v>0</v>
      </c>
      <c r="M196" s="168">
        <v>5</v>
      </c>
      <c r="N196" s="168">
        <f t="shared" si="18"/>
        <v>12</v>
      </c>
      <c r="O196" s="169">
        <f t="shared" si="17"/>
        <v>420</v>
      </c>
      <c r="P196" s="132" t="s">
        <v>179</v>
      </c>
    </row>
    <row r="197" spans="1:16" s="156" customFormat="1" ht="34.5" customHeight="1" x14ac:dyDescent="0.2">
      <c r="A197" s="166" t="s">
        <v>178</v>
      </c>
      <c r="B197" s="166" t="s">
        <v>179</v>
      </c>
      <c r="C197" s="132" t="s">
        <v>596</v>
      </c>
      <c r="D197" s="133" t="s">
        <v>787</v>
      </c>
      <c r="E197" s="132" t="s">
        <v>634</v>
      </c>
      <c r="F197" s="127">
        <v>291</v>
      </c>
      <c r="G197" s="127">
        <v>5475</v>
      </c>
      <c r="H197" s="127">
        <v>11</v>
      </c>
      <c r="I197" s="167">
        <v>11</v>
      </c>
      <c r="J197" s="167">
        <v>11</v>
      </c>
      <c r="K197" s="168">
        <v>2</v>
      </c>
      <c r="L197" s="168">
        <v>0</v>
      </c>
      <c r="M197" s="168">
        <v>0</v>
      </c>
      <c r="N197" s="168">
        <f t="shared" si="18"/>
        <v>2</v>
      </c>
      <c r="O197" s="169">
        <f t="shared" si="17"/>
        <v>22</v>
      </c>
      <c r="P197" s="132" t="s">
        <v>179</v>
      </c>
    </row>
    <row r="198" spans="1:16" s="156" customFormat="1" ht="34.5" customHeight="1" x14ac:dyDescent="0.2">
      <c r="A198" s="166" t="s">
        <v>178</v>
      </c>
      <c r="B198" s="166" t="s">
        <v>179</v>
      </c>
      <c r="C198" s="132" t="s">
        <v>596</v>
      </c>
      <c r="D198" s="133" t="s">
        <v>786</v>
      </c>
      <c r="E198" s="132" t="s">
        <v>634</v>
      </c>
      <c r="F198" s="127">
        <v>291</v>
      </c>
      <c r="G198" s="127">
        <v>22208</v>
      </c>
      <c r="H198" s="127">
        <v>11</v>
      </c>
      <c r="I198" s="167">
        <v>35</v>
      </c>
      <c r="J198" s="167">
        <v>35</v>
      </c>
      <c r="K198" s="168">
        <v>12</v>
      </c>
      <c r="L198" s="168">
        <v>0</v>
      </c>
      <c r="M198" s="168">
        <v>0</v>
      </c>
      <c r="N198" s="168">
        <f t="shared" si="18"/>
        <v>12</v>
      </c>
      <c r="O198" s="169">
        <f t="shared" si="17"/>
        <v>420</v>
      </c>
      <c r="P198" s="132" t="s">
        <v>179</v>
      </c>
    </row>
    <row r="199" spans="1:16" s="156" customFormat="1" ht="34.5" customHeight="1" x14ac:dyDescent="0.2">
      <c r="A199" s="166" t="s">
        <v>178</v>
      </c>
      <c r="B199" s="166" t="s">
        <v>179</v>
      </c>
      <c r="C199" s="132" t="s">
        <v>596</v>
      </c>
      <c r="D199" s="135" t="s">
        <v>788</v>
      </c>
      <c r="E199" s="171" t="s">
        <v>634</v>
      </c>
      <c r="F199" s="127">
        <v>291</v>
      </c>
      <c r="G199" s="127">
        <v>30334</v>
      </c>
      <c r="H199" s="127">
        <v>11</v>
      </c>
      <c r="I199" s="169">
        <v>7</v>
      </c>
      <c r="J199" s="169">
        <v>7</v>
      </c>
      <c r="K199" s="168">
        <v>6</v>
      </c>
      <c r="L199" s="168">
        <v>0</v>
      </c>
      <c r="M199" s="168">
        <v>0</v>
      </c>
      <c r="N199" s="168">
        <f t="shared" si="18"/>
        <v>6</v>
      </c>
      <c r="O199" s="169">
        <f t="shared" si="17"/>
        <v>42</v>
      </c>
      <c r="P199" s="132" t="s">
        <v>179</v>
      </c>
    </row>
    <row r="200" spans="1:16" s="156" customFormat="1" ht="34.5" customHeight="1" x14ac:dyDescent="0.2">
      <c r="A200" s="166" t="s">
        <v>178</v>
      </c>
      <c r="B200" s="166" t="s">
        <v>179</v>
      </c>
      <c r="C200" s="132" t="s">
        <v>596</v>
      </c>
      <c r="D200" s="135" t="s">
        <v>198</v>
      </c>
      <c r="E200" s="171" t="s">
        <v>202</v>
      </c>
      <c r="F200" s="127">
        <v>291</v>
      </c>
      <c r="G200" s="127">
        <v>46155</v>
      </c>
      <c r="H200" s="127">
        <v>11</v>
      </c>
      <c r="I200" s="167">
        <v>40</v>
      </c>
      <c r="J200" s="167">
        <v>40</v>
      </c>
      <c r="K200" s="168">
        <v>2</v>
      </c>
      <c r="L200" s="168">
        <v>0</v>
      </c>
      <c r="M200" s="168">
        <v>0</v>
      </c>
      <c r="N200" s="168">
        <f t="shared" si="18"/>
        <v>2</v>
      </c>
      <c r="O200" s="169">
        <f t="shared" si="17"/>
        <v>80</v>
      </c>
      <c r="P200" s="132" t="s">
        <v>179</v>
      </c>
    </row>
    <row r="201" spans="1:16" s="156" customFormat="1" ht="34.5" customHeight="1" x14ac:dyDescent="0.2">
      <c r="A201" s="166" t="s">
        <v>178</v>
      </c>
      <c r="B201" s="166" t="s">
        <v>179</v>
      </c>
      <c r="C201" s="132" t="s">
        <v>596</v>
      </c>
      <c r="D201" s="135" t="s">
        <v>198</v>
      </c>
      <c r="E201" s="171" t="s">
        <v>202</v>
      </c>
      <c r="F201" s="127">
        <v>291</v>
      </c>
      <c r="G201" s="127">
        <v>59360</v>
      </c>
      <c r="H201" s="127">
        <v>11</v>
      </c>
      <c r="I201" s="167">
        <v>40</v>
      </c>
      <c r="J201" s="167">
        <v>40</v>
      </c>
      <c r="K201" s="168">
        <v>2</v>
      </c>
      <c r="L201" s="168">
        <v>0</v>
      </c>
      <c r="M201" s="168">
        <v>0</v>
      </c>
      <c r="N201" s="168">
        <f t="shared" si="18"/>
        <v>2</v>
      </c>
      <c r="O201" s="169">
        <f t="shared" si="17"/>
        <v>80</v>
      </c>
      <c r="P201" s="132" t="s">
        <v>179</v>
      </c>
    </row>
    <row r="202" spans="1:16" s="156" customFormat="1" ht="34.5" customHeight="1" x14ac:dyDescent="0.2">
      <c r="A202" s="166" t="s">
        <v>178</v>
      </c>
      <c r="B202" s="166" t="s">
        <v>179</v>
      </c>
      <c r="C202" s="132" t="s">
        <v>596</v>
      </c>
      <c r="D202" s="133" t="s">
        <v>789</v>
      </c>
      <c r="E202" s="132" t="s">
        <v>634</v>
      </c>
      <c r="F202" s="127">
        <v>291</v>
      </c>
      <c r="G202" s="127">
        <v>2020</v>
      </c>
      <c r="H202" s="127">
        <v>11</v>
      </c>
      <c r="I202" s="167">
        <v>9</v>
      </c>
      <c r="J202" s="167">
        <v>9</v>
      </c>
      <c r="K202" s="168">
        <v>13</v>
      </c>
      <c r="L202" s="168">
        <v>0</v>
      </c>
      <c r="M202" s="168">
        <v>12</v>
      </c>
      <c r="N202" s="168">
        <f t="shared" si="18"/>
        <v>25</v>
      </c>
      <c r="O202" s="169">
        <f t="shared" si="17"/>
        <v>225</v>
      </c>
      <c r="P202" s="132" t="s">
        <v>179</v>
      </c>
    </row>
    <row r="203" spans="1:16" s="156" customFormat="1" ht="34.5" customHeight="1" x14ac:dyDescent="0.2">
      <c r="A203" s="166" t="s">
        <v>178</v>
      </c>
      <c r="B203" s="166" t="s">
        <v>179</v>
      </c>
      <c r="C203" s="132" t="s">
        <v>596</v>
      </c>
      <c r="D203" s="133" t="s">
        <v>789</v>
      </c>
      <c r="E203" s="132" t="s">
        <v>634</v>
      </c>
      <c r="F203" s="127">
        <v>291</v>
      </c>
      <c r="G203" s="127">
        <v>2022</v>
      </c>
      <c r="H203" s="127">
        <v>11</v>
      </c>
      <c r="I203" s="167">
        <v>8</v>
      </c>
      <c r="J203" s="167">
        <v>8</v>
      </c>
      <c r="K203" s="168">
        <v>13</v>
      </c>
      <c r="L203" s="168">
        <v>0</v>
      </c>
      <c r="M203" s="168">
        <v>12</v>
      </c>
      <c r="N203" s="168">
        <f t="shared" si="18"/>
        <v>25</v>
      </c>
      <c r="O203" s="169">
        <f t="shared" si="17"/>
        <v>200</v>
      </c>
      <c r="P203" s="132" t="s">
        <v>179</v>
      </c>
    </row>
    <row r="204" spans="1:16" s="156" customFormat="1" ht="34.5" customHeight="1" x14ac:dyDescent="0.2">
      <c r="A204" s="166" t="s">
        <v>178</v>
      </c>
      <c r="B204" s="166" t="s">
        <v>179</v>
      </c>
      <c r="C204" s="132" t="s">
        <v>596</v>
      </c>
      <c r="D204" s="133" t="s">
        <v>200</v>
      </c>
      <c r="E204" s="132" t="s">
        <v>187</v>
      </c>
      <c r="F204" s="127">
        <v>291</v>
      </c>
      <c r="G204" s="127">
        <v>2063</v>
      </c>
      <c r="H204" s="127">
        <v>11</v>
      </c>
      <c r="I204" s="167">
        <v>7</v>
      </c>
      <c r="J204" s="167">
        <v>7</v>
      </c>
      <c r="K204" s="168">
        <v>13</v>
      </c>
      <c r="L204" s="168">
        <v>0</v>
      </c>
      <c r="M204" s="168">
        <v>0</v>
      </c>
      <c r="N204" s="168">
        <f t="shared" si="18"/>
        <v>13</v>
      </c>
      <c r="O204" s="169">
        <f t="shared" si="17"/>
        <v>91</v>
      </c>
      <c r="P204" s="132" t="s">
        <v>179</v>
      </c>
    </row>
    <row r="205" spans="1:16" s="156" customFormat="1" ht="34.5" customHeight="1" x14ac:dyDescent="0.2">
      <c r="A205" s="166" t="s">
        <v>178</v>
      </c>
      <c r="B205" s="166" t="s">
        <v>179</v>
      </c>
      <c r="C205" s="132" t="s">
        <v>596</v>
      </c>
      <c r="D205" s="133" t="s">
        <v>790</v>
      </c>
      <c r="E205" s="132" t="s">
        <v>634</v>
      </c>
      <c r="F205" s="127">
        <v>291</v>
      </c>
      <c r="G205" s="127">
        <v>2092</v>
      </c>
      <c r="H205" s="127">
        <v>11</v>
      </c>
      <c r="I205" s="167">
        <v>15</v>
      </c>
      <c r="J205" s="167">
        <v>15</v>
      </c>
      <c r="K205" s="168">
        <v>13</v>
      </c>
      <c r="L205" s="168">
        <v>0</v>
      </c>
      <c r="M205" s="168">
        <v>5</v>
      </c>
      <c r="N205" s="168">
        <f t="shared" si="18"/>
        <v>18</v>
      </c>
      <c r="O205" s="169">
        <f t="shared" si="17"/>
        <v>270</v>
      </c>
      <c r="P205" s="132" t="s">
        <v>179</v>
      </c>
    </row>
    <row r="206" spans="1:16" s="156" customFormat="1" ht="34.5" customHeight="1" x14ac:dyDescent="0.2">
      <c r="A206" s="166" t="s">
        <v>178</v>
      </c>
      <c r="B206" s="166" t="s">
        <v>179</v>
      </c>
      <c r="C206" s="132" t="s">
        <v>596</v>
      </c>
      <c r="D206" s="133" t="s">
        <v>791</v>
      </c>
      <c r="E206" s="132" t="s">
        <v>621</v>
      </c>
      <c r="F206" s="127">
        <v>291</v>
      </c>
      <c r="G206" s="127">
        <v>21403</v>
      </c>
      <c r="H206" s="127">
        <v>11</v>
      </c>
      <c r="I206" s="167">
        <v>345</v>
      </c>
      <c r="J206" s="167">
        <v>345</v>
      </c>
      <c r="K206" s="168">
        <v>1</v>
      </c>
      <c r="L206" s="168">
        <v>0</v>
      </c>
      <c r="M206" s="168">
        <v>2</v>
      </c>
      <c r="N206" s="168">
        <f t="shared" si="18"/>
        <v>3</v>
      </c>
      <c r="O206" s="169">
        <f t="shared" si="17"/>
        <v>1035</v>
      </c>
      <c r="P206" s="132" t="s">
        <v>179</v>
      </c>
    </row>
    <row r="207" spans="1:16" s="156" customFormat="1" ht="34.5" customHeight="1" x14ac:dyDescent="0.2">
      <c r="A207" s="166" t="s">
        <v>178</v>
      </c>
      <c r="B207" s="166" t="s">
        <v>179</v>
      </c>
      <c r="C207" s="132" t="s">
        <v>596</v>
      </c>
      <c r="D207" s="133" t="s">
        <v>792</v>
      </c>
      <c r="E207" s="132" t="s">
        <v>621</v>
      </c>
      <c r="F207" s="127">
        <v>291</v>
      </c>
      <c r="G207" s="127">
        <v>22185</v>
      </c>
      <c r="H207" s="127">
        <v>11</v>
      </c>
      <c r="I207" s="167">
        <v>210</v>
      </c>
      <c r="J207" s="167">
        <v>210</v>
      </c>
      <c r="K207" s="168">
        <v>1</v>
      </c>
      <c r="L207" s="168">
        <v>0</v>
      </c>
      <c r="M207" s="168">
        <v>0</v>
      </c>
      <c r="N207" s="168">
        <f t="shared" si="18"/>
        <v>1</v>
      </c>
      <c r="O207" s="169">
        <f t="shared" si="17"/>
        <v>210</v>
      </c>
      <c r="P207" s="132" t="s">
        <v>179</v>
      </c>
    </row>
    <row r="208" spans="1:16" s="156" customFormat="1" ht="34.5" customHeight="1" x14ac:dyDescent="0.2">
      <c r="A208" s="166" t="s">
        <v>178</v>
      </c>
      <c r="B208" s="166" t="s">
        <v>179</v>
      </c>
      <c r="C208" s="132" t="s">
        <v>596</v>
      </c>
      <c r="D208" s="133" t="s">
        <v>793</v>
      </c>
      <c r="E208" s="132" t="s">
        <v>794</v>
      </c>
      <c r="F208" s="127">
        <v>291</v>
      </c>
      <c r="G208" s="127">
        <v>2091</v>
      </c>
      <c r="H208" s="127">
        <v>11</v>
      </c>
      <c r="I208" s="167">
        <v>21</v>
      </c>
      <c r="J208" s="167">
        <v>21</v>
      </c>
      <c r="K208" s="168">
        <v>10</v>
      </c>
      <c r="L208" s="168">
        <v>0</v>
      </c>
      <c r="M208" s="168">
        <v>5</v>
      </c>
      <c r="N208" s="168">
        <f t="shared" si="18"/>
        <v>15</v>
      </c>
      <c r="O208" s="169">
        <f t="shared" si="17"/>
        <v>315</v>
      </c>
      <c r="P208" s="132" t="s">
        <v>179</v>
      </c>
    </row>
    <row r="209" spans="1:16" s="156" customFormat="1" ht="34.5" customHeight="1" x14ac:dyDescent="0.2">
      <c r="A209" s="166" t="s">
        <v>178</v>
      </c>
      <c r="B209" s="166" t="s">
        <v>179</v>
      </c>
      <c r="C209" s="132" t="s">
        <v>596</v>
      </c>
      <c r="D209" s="133" t="s">
        <v>203</v>
      </c>
      <c r="E209" s="132" t="s">
        <v>204</v>
      </c>
      <c r="F209" s="127">
        <v>292</v>
      </c>
      <c r="G209" s="127">
        <v>3657</v>
      </c>
      <c r="H209" s="127">
        <v>11</v>
      </c>
      <c r="I209" s="167">
        <v>53</v>
      </c>
      <c r="J209" s="167">
        <v>53</v>
      </c>
      <c r="K209" s="168">
        <v>2</v>
      </c>
      <c r="L209" s="168">
        <v>0</v>
      </c>
      <c r="M209" s="168">
        <v>0</v>
      </c>
      <c r="N209" s="168">
        <f t="shared" si="18"/>
        <v>2</v>
      </c>
      <c r="O209" s="169">
        <f t="shared" si="17"/>
        <v>106</v>
      </c>
      <c r="P209" s="132" t="s">
        <v>179</v>
      </c>
    </row>
    <row r="210" spans="1:16" s="156" customFormat="1" ht="34.5" customHeight="1" x14ac:dyDescent="0.2">
      <c r="A210" s="166" t="s">
        <v>178</v>
      </c>
      <c r="B210" s="166" t="s">
        <v>179</v>
      </c>
      <c r="C210" s="132" t="s">
        <v>596</v>
      </c>
      <c r="D210" s="133" t="s">
        <v>795</v>
      </c>
      <c r="E210" s="132" t="s">
        <v>621</v>
      </c>
      <c r="F210" s="127">
        <v>292</v>
      </c>
      <c r="G210" s="127">
        <v>25824</v>
      </c>
      <c r="H210" s="127">
        <v>11</v>
      </c>
      <c r="I210" s="167">
        <v>15</v>
      </c>
      <c r="J210" s="167">
        <v>15</v>
      </c>
      <c r="K210" s="168">
        <v>5</v>
      </c>
      <c r="L210" s="168">
        <v>0</v>
      </c>
      <c r="M210" s="168">
        <v>0</v>
      </c>
      <c r="N210" s="168">
        <f t="shared" si="18"/>
        <v>5</v>
      </c>
      <c r="O210" s="169">
        <f t="shared" si="17"/>
        <v>75</v>
      </c>
      <c r="P210" s="132" t="s">
        <v>179</v>
      </c>
    </row>
    <row r="211" spans="1:16" s="156" customFormat="1" ht="34.5" customHeight="1" x14ac:dyDescent="0.2">
      <c r="A211" s="166" t="s">
        <v>178</v>
      </c>
      <c r="B211" s="166" t="s">
        <v>179</v>
      </c>
      <c r="C211" s="132" t="s">
        <v>596</v>
      </c>
      <c r="D211" s="133" t="s">
        <v>796</v>
      </c>
      <c r="E211" s="132" t="s">
        <v>797</v>
      </c>
      <c r="F211" s="127">
        <v>292</v>
      </c>
      <c r="G211" s="127">
        <v>33979</v>
      </c>
      <c r="H211" s="127">
        <v>11</v>
      </c>
      <c r="I211" s="167">
        <v>15</v>
      </c>
      <c r="J211" s="167">
        <v>15</v>
      </c>
      <c r="K211" s="168">
        <v>3</v>
      </c>
      <c r="L211" s="168">
        <v>0</v>
      </c>
      <c r="M211" s="168">
        <v>0</v>
      </c>
      <c r="N211" s="168">
        <f t="shared" si="18"/>
        <v>3</v>
      </c>
      <c r="O211" s="169">
        <f t="shared" si="17"/>
        <v>45</v>
      </c>
      <c r="P211" s="132" t="s">
        <v>179</v>
      </c>
    </row>
    <row r="212" spans="1:16" s="156" customFormat="1" ht="34.5" customHeight="1" x14ac:dyDescent="0.2">
      <c r="A212" s="166" t="s">
        <v>178</v>
      </c>
      <c r="B212" s="166" t="s">
        <v>179</v>
      </c>
      <c r="C212" s="132" t="s">
        <v>596</v>
      </c>
      <c r="D212" s="133" t="s">
        <v>798</v>
      </c>
      <c r="E212" s="132" t="s">
        <v>799</v>
      </c>
      <c r="F212" s="127">
        <v>292</v>
      </c>
      <c r="G212" s="127">
        <v>35601</v>
      </c>
      <c r="H212" s="127">
        <v>11</v>
      </c>
      <c r="I212" s="167">
        <v>98</v>
      </c>
      <c r="J212" s="167">
        <v>98</v>
      </c>
      <c r="K212" s="168">
        <v>15</v>
      </c>
      <c r="L212" s="168">
        <v>0</v>
      </c>
      <c r="M212" s="168">
        <v>0</v>
      </c>
      <c r="N212" s="168">
        <f t="shared" si="18"/>
        <v>15</v>
      </c>
      <c r="O212" s="169">
        <f t="shared" si="17"/>
        <v>1470</v>
      </c>
      <c r="P212" s="132" t="s">
        <v>179</v>
      </c>
    </row>
    <row r="213" spans="1:16" s="156" customFormat="1" ht="34.5" customHeight="1" x14ac:dyDescent="0.2">
      <c r="A213" s="166" t="s">
        <v>178</v>
      </c>
      <c r="B213" s="166" t="s">
        <v>179</v>
      </c>
      <c r="C213" s="132" t="s">
        <v>596</v>
      </c>
      <c r="D213" s="133" t="s">
        <v>800</v>
      </c>
      <c r="E213" s="132" t="s">
        <v>773</v>
      </c>
      <c r="F213" s="127">
        <v>292</v>
      </c>
      <c r="G213" s="127">
        <v>40282</v>
      </c>
      <c r="H213" s="127">
        <v>11</v>
      </c>
      <c r="I213" s="167">
        <v>30</v>
      </c>
      <c r="J213" s="167">
        <v>30</v>
      </c>
      <c r="K213" s="168">
        <v>12</v>
      </c>
      <c r="L213" s="168">
        <v>0</v>
      </c>
      <c r="M213" s="168">
        <v>0</v>
      </c>
      <c r="N213" s="168">
        <f t="shared" si="18"/>
        <v>12</v>
      </c>
      <c r="O213" s="169">
        <f t="shared" si="17"/>
        <v>360</v>
      </c>
      <c r="P213" s="132" t="s">
        <v>179</v>
      </c>
    </row>
    <row r="214" spans="1:16" s="156" customFormat="1" ht="34.5" customHeight="1" x14ac:dyDescent="0.2">
      <c r="A214" s="166" t="s">
        <v>178</v>
      </c>
      <c r="B214" s="166" t="s">
        <v>179</v>
      </c>
      <c r="C214" s="132" t="s">
        <v>596</v>
      </c>
      <c r="D214" s="133" t="s">
        <v>801</v>
      </c>
      <c r="E214" s="132" t="s">
        <v>719</v>
      </c>
      <c r="F214" s="127">
        <v>292</v>
      </c>
      <c r="G214" s="127">
        <v>42282</v>
      </c>
      <c r="H214" s="127">
        <v>11</v>
      </c>
      <c r="I214" s="167">
        <v>53</v>
      </c>
      <c r="J214" s="167">
        <v>53</v>
      </c>
      <c r="K214" s="168">
        <v>5</v>
      </c>
      <c r="L214" s="168">
        <v>0</v>
      </c>
      <c r="M214" s="168">
        <v>0</v>
      </c>
      <c r="N214" s="168">
        <f t="shared" si="18"/>
        <v>5</v>
      </c>
      <c r="O214" s="169">
        <f t="shared" si="17"/>
        <v>265</v>
      </c>
      <c r="P214" s="132" t="s">
        <v>179</v>
      </c>
    </row>
    <row r="215" spans="1:16" s="156" customFormat="1" ht="34.5" customHeight="1" x14ac:dyDescent="0.2">
      <c r="A215" s="166" t="s">
        <v>178</v>
      </c>
      <c r="B215" s="166" t="s">
        <v>179</v>
      </c>
      <c r="C215" s="132" t="s">
        <v>596</v>
      </c>
      <c r="D215" s="133" t="s">
        <v>802</v>
      </c>
      <c r="E215" s="132" t="s">
        <v>719</v>
      </c>
      <c r="F215" s="127">
        <v>292</v>
      </c>
      <c r="G215" s="127">
        <v>27956</v>
      </c>
      <c r="H215" s="127">
        <v>11</v>
      </c>
      <c r="I215" s="167">
        <v>90</v>
      </c>
      <c r="J215" s="167">
        <v>90</v>
      </c>
      <c r="K215" s="168">
        <v>8</v>
      </c>
      <c r="L215" s="168">
        <v>0</v>
      </c>
      <c r="M215" s="168">
        <v>5</v>
      </c>
      <c r="N215" s="168">
        <f t="shared" si="18"/>
        <v>13</v>
      </c>
      <c r="O215" s="169">
        <f t="shared" si="17"/>
        <v>1170</v>
      </c>
      <c r="P215" s="132" t="s">
        <v>179</v>
      </c>
    </row>
    <row r="216" spans="1:16" s="156" customFormat="1" ht="34.5" customHeight="1" x14ac:dyDescent="0.2">
      <c r="A216" s="166" t="s">
        <v>178</v>
      </c>
      <c r="B216" s="166" t="s">
        <v>179</v>
      </c>
      <c r="C216" s="132" t="s">
        <v>596</v>
      </c>
      <c r="D216" s="133" t="s">
        <v>803</v>
      </c>
      <c r="E216" s="132" t="s">
        <v>804</v>
      </c>
      <c r="F216" s="127">
        <v>292</v>
      </c>
      <c r="G216" s="127">
        <v>42984</v>
      </c>
      <c r="H216" s="127">
        <v>11</v>
      </c>
      <c r="I216" s="167">
        <v>31</v>
      </c>
      <c r="J216" s="167">
        <v>31</v>
      </c>
      <c r="K216" s="168">
        <v>5</v>
      </c>
      <c r="L216" s="168">
        <v>0</v>
      </c>
      <c r="M216" s="168">
        <v>0</v>
      </c>
      <c r="N216" s="168">
        <f t="shared" si="18"/>
        <v>5</v>
      </c>
      <c r="O216" s="169">
        <f t="shared" si="17"/>
        <v>155</v>
      </c>
      <c r="P216" s="132" t="s">
        <v>179</v>
      </c>
    </row>
    <row r="217" spans="1:16" s="156" customFormat="1" ht="34.5" customHeight="1" x14ac:dyDescent="0.2">
      <c r="A217" s="166" t="s">
        <v>178</v>
      </c>
      <c r="B217" s="166" t="s">
        <v>179</v>
      </c>
      <c r="C217" s="132" t="s">
        <v>596</v>
      </c>
      <c r="D217" s="133" t="s">
        <v>805</v>
      </c>
      <c r="E217" s="132" t="s">
        <v>621</v>
      </c>
      <c r="F217" s="127">
        <v>299</v>
      </c>
      <c r="G217" s="127">
        <v>35464</v>
      </c>
      <c r="H217" s="127">
        <v>11</v>
      </c>
      <c r="I217" s="167">
        <v>8</v>
      </c>
      <c r="J217" s="167">
        <v>8</v>
      </c>
      <c r="K217" s="168">
        <v>25</v>
      </c>
      <c r="L217" s="168">
        <v>0</v>
      </c>
      <c r="M217" s="168">
        <v>12</v>
      </c>
      <c r="N217" s="168">
        <f t="shared" si="18"/>
        <v>37</v>
      </c>
      <c r="O217" s="169">
        <f t="shared" ref="O217:O223" si="19">J217*N217</f>
        <v>296</v>
      </c>
      <c r="P217" s="132" t="s">
        <v>179</v>
      </c>
    </row>
    <row r="218" spans="1:16" s="156" customFormat="1" ht="34.5" customHeight="1" x14ac:dyDescent="0.2">
      <c r="A218" s="166" t="s">
        <v>178</v>
      </c>
      <c r="B218" s="166" t="s">
        <v>179</v>
      </c>
      <c r="C218" s="132" t="s">
        <v>596</v>
      </c>
      <c r="D218" s="135" t="s">
        <v>806</v>
      </c>
      <c r="E218" s="171" t="s">
        <v>621</v>
      </c>
      <c r="F218" s="170">
        <v>299</v>
      </c>
      <c r="G218" s="170">
        <v>37474</v>
      </c>
      <c r="H218" s="170">
        <v>11</v>
      </c>
      <c r="I218" s="169">
        <v>17</v>
      </c>
      <c r="J218" s="169">
        <v>17</v>
      </c>
      <c r="K218" s="168">
        <v>10</v>
      </c>
      <c r="L218" s="168">
        <v>0</v>
      </c>
      <c r="M218" s="168">
        <v>0</v>
      </c>
      <c r="N218" s="168">
        <f t="shared" si="18"/>
        <v>10</v>
      </c>
      <c r="O218" s="169">
        <f t="shared" si="19"/>
        <v>170</v>
      </c>
      <c r="P218" s="132" t="s">
        <v>179</v>
      </c>
    </row>
    <row r="219" spans="1:16" s="156" customFormat="1" ht="34.5" customHeight="1" x14ac:dyDescent="0.2">
      <c r="A219" s="166" t="s">
        <v>178</v>
      </c>
      <c r="B219" s="166" t="s">
        <v>179</v>
      </c>
      <c r="C219" s="132" t="s">
        <v>596</v>
      </c>
      <c r="D219" s="135" t="s">
        <v>806</v>
      </c>
      <c r="E219" s="171" t="s">
        <v>621</v>
      </c>
      <c r="F219" s="170">
        <v>299</v>
      </c>
      <c r="G219" s="170">
        <v>39205</v>
      </c>
      <c r="H219" s="170">
        <v>11</v>
      </c>
      <c r="I219" s="169">
        <v>11</v>
      </c>
      <c r="J219" s="169">
        <v>11</v>
      </c>
      <c r="K219" s="168">
        <v>10</v>
      </c>
      <c r="L219" s="168">
        <v>0</v>
      </c>
      <c r="M219" s="168">
        <v>0</v>
      </c>
      <c r="N219" s="168">
        <f t="shared" si="18"/>
        <v>10</v>
      </c>
      <c r="O219" s="169">
        <f t="shared" si="19"/>
        <v>110</v>
      </c>
      <c r="P219" s="132" t="s">
        <v>179</v>
      </c>
    </row>
    <row r="220" spans="1:16" s="156" customFormat="1" ht="34.5" customHeight="1" x14ac:dyDescent="0.2">
      <c r="A220" s="166" t="s">
        <v>178</v>
      </c>
      <c r="B220" s="166" t="s">
        <v>179</v>
      </c>
      <c r="C220" s="132" t="s">
        <v>596</v>
      </c>
      <c r="D220" s="133" t="s">
        <v>807</v>
      </c>
      <c r="E220" s="132" t="s">
        <v>187</v>
      </c>
      <c r="F220" s="127">
        <v>322</v>
      </c>
      <c r="G220" s="127">
        <v>21514</v>
      </c>
      <c r="H220" s="127">
        <v>11</v>
      </c>
      <c r="I220" s="167">
        <v>1000</v>
      </c>
      <c r="J220" s="167">
        <v>1000</v>
      </c>
      <c r="K220" s="168">
        <v>10</v>
      </c>
      <c r="L220" s="168">
        <v>0</v>
      </c>
      <c r="M220" s="168">
        <v>0</v>
      </c>
      <c r="N220" s="168">
        <f>SUM(K220:M220)</f>
        <v>10</v>
      </c>
      <c r="O220" s="169">
        <f t="shared" si="19"/>
        <v>10000</v>
      </c>
      <c r="P220" s="132" t="s">
        <v>179</v>
      </c>
    </row>
    <row r="221" spans="1:16" s="156" customFormat="1" ht="34.5" customHeight="1" x14ac:dyDescent="0.2">
      <c r="A221" s="166" t="s">
        <v>178</v>
      </c>
      <c r="B221" s="166" t="s">
        <v>179</v>
      </c>
      <c r="C221" s="132" t="s">
        <v>596</v>
      </c>
      <c r="D221" s="133" t="s">
        <v>808</v>
      </c>
      <c r="E221" s="132" t="s">
        <v>187</v>
      </c>
      <c r="F221" s="127">
        <v>322</v>
      </c>
      <c r="G221" s="127">
        <v>34392</v>
      </c>
      <c r="H221" s="127">
        <v>11</v>
      </c>
      <c r="I221" s="167">
        <v>2500</v>
      </c>
      <c r="J221" s="167">
        <v>2500</v>
      </c>
      <c r="K221" s="168">
        <v>4</v>
      </c>
      <c r="L221" s="168">
        <v>0</v>
      </c>
      <c r="M221" s="168">
        <v>0</v>
      </c>
      <c r="N221" s="168">
        <f>SUM(K221:M221)</f>
        <v>4</v>
      </c>
      <c r="O221" s="169">
        <f t="shared" si="19"/>
        <v>10000</v>
      </c>
      <c r="P221" s="132" t="s">
        <v>179</v>
      </c>
    </row>
    <row r="222" spans="1:16" s="156" customFormat="1" ht="34.5" customHeight="1" x14ac:dyDescent="0.2">
      <c r="A222" s="166" t="s">
        <v>178</v>
      </c>
      <c r="B222" s="166" t="s">
        <v>179</v>
      </c>
      <c r="C222" s="132" t="s">
        <v>596</v>
      </c>
      <c r="D222" s="133" t="s">
        <v>809</v>
      </c>
      <c r="E222" s="132" t="s">
        <v>187</v>
      </c>
      <c r="F222" s="127">
        <v>328</v>
      </c>
      <c r="G222" s="127">
        <v>135664</v>
      </c>
      <c r="H222" s="127">
        <v>11</v>
      </c>
      <c r="I222" s="167">
        <v>10000</v>
      </c>
      <c r="J222" s="167">
        <v>10000</v>
      </c>
      <c r="K222" s="168">
        <v>6</v>
      </c>
      <c r="L222" s="168">
        <v>0</v>
      </c>
      <c r="M222" s="168">
        <v>0</v>
      </c>
      <c r="N222" s="168">
        <f>SUM(K222:M222)</f>
        <v>6</v>
      </c>
      <c r="O222" s="169">
        <f t="shared" si="19"/>
        <v>60000</v>
      </c>
      <c r="P222" s="132" t="s">
        <v>179</v>
      </c>
    </row>
    <row r="223" spans="1:16" s="156" customFormat="1" ht="34.5" customHeight="1" thickBot="1" x14ac:dyDescent="0.25">
      <c r="A223" s="172" t="s">
        <v>178</v>
      </c>
      <c r="B223" s="172" t="s">
        <v>179</v>
      </c>
      <c r="C223" s="132" t="s">
        <v>596</v>
      </c>
      <c r="D223" s="146" t="s">
        <v>810</v>
      </c>
      <c r="E223" s="145" t="s">
        <v>604</v>
      </c>
      <c r="F223" s="142">
        <v>171</v>
      </c>
      <c r="G223" s="142" t="s">
        <v>605</v>
      </c>
      <c r="H223" s="142">
        <v>11</v>
      </c>
      <c r="I223" s="173">
        <v>15000</v>
      </c>
      <c r="J223" s="173">
        <v>15000</v>
      </c>
      <c r="K223" s="174">
        <v>0</v>
      </c>
      <c r="L223" s="174">
        <v>1</v>
      </c>
      <c r="M223" s="174">
        <v>0</v>
      </c>
      <c r="N223" s="174">
        <f>SUM(K223:M223)</f>
        <v>1</v>
      </c>
      <c r="O223" s="175">
        <f t="shared" si="19"/>
        <v>15000</v>
      </c>
      <c r="P223" s="145" t="s">
        <v>179</v>
      </c>
    </row>
    <row r="224" spans="1:16" s="156" customFormat="1" ht="17.25" customHeight="1" thickBot="1" x14ac:dyDescent="0.25">
      <c r="A224" s="176" t="s">
        <v>811</v>
      </c>
      <c r="B224" s="177"/>
      <c r="C224" s="178"/>
      <c r="D224" s="178"/>
      <c r="E224" s="178"/>
      <c r="F224" s="177"/>
      <c r="G224" s="177"/>
      <c r="H224" s="177"/>
      <c r="I224" s="177"/>
      <c r="J224" s="177"/>
      <c r="K224" s="179"/>
      <c r="L224" s="179"/>
      <c r="M224" s="179"/>
      <c r="N224" s="179"/>
      <c r="O224" s="180">
        <f>SUM(O152:O223)</f>
        <v>135010</v>
      </c>
      <c r="P224" s="155"/>
    </row>
    <row r="225" spans="1:16" x14ac:dyDescent="0.2">
      <c r="A225" s="1128"/>
      <c r="B225" s="1129"/>
      <c r="C225" s="1129"/>
      <c r="D225" s="1129"/>
      <c r="E225" s="1129"/>
      <c r="F225" s="1129"/>
      <c r="G225" s="1129"/>
      <c r="H225" s="1129"/>
      <c r="I225" s="1129"/>
      <c r="J225" s="1129"/>
      <c r="K225" s="1129"/>
      <c r="L225" s="1129"/>
      <c r="M225" s="1129"/>
      <c r="N225" s="1129"/>
      <c r="O225" s="1129"/>
      <c r="P225" s="1130"/>
    </row>
    <row r="226" spans="1:16" s="187" customFormat="1" ht="15" x14ac:dyDescent="0.2">
      <c r="A226" s="182" t="s">
        <v>812</v>
      </c>
      <c r="B226" s="183"/>
      <c r="C226" s="184"/>
      <c r="D226" s="184"/>
      <c r="E226" s="184"/>
      <c r="F226" s="183"/>
      <c r="G226" s="183"/>
      <c r="H226" s="183"/>
      <c r="I226" s="183"/>
      <c r="J226" s="183"/>
      <c r="K226" s="183"/>
      <c r="L226" s="183"/>
      <c r="M226" s="183"/>
      <c r="N226" s="183"/>
      <c r="O226" s="185"/>
      <c r="P226" s="186"/>
    </row>
    <row r="227" spans="1:16" ht="75" customHeight="1" x14ac:dyDescent="0.2">
      <c r="A227" s="131" t="s">
        <v>813</v>
      </c>
      <c r="B227" s="131" t="s">
        <v>814</v>
      </c>
      <c r="C227" s="132" t="s">
        <v>814</v>
      </c>
      <c r="D227" s="188" t="s">
        <v>815</v>
      </c>
      <c r="E227" s="188" t="s">
        <v>816</v>
      </c>
      <c r="F227" s="188">
        <v>136</v>
      </c>
      <c r="G227" s="188" t="s">
        <v>605</v>
      </c>
      <c r="H227" s="132">
        <v>11</v>
      </c>
      <c r="I227" s="189">
        <v>420</v>
      </c>
      <c r="J227" s="189">
        <v>420</v>
      </c>
      <c r="K227" s="190">
        <v>67.5</v>
      </c>
      <c r="L227" s="190">
        <v>90</v>
      </c>
      <c r="M227" s="190">
        <v>67.5</v>
      </c>
      <c r="N227" s="190">
        <f t="shared" ref="N227:N256" si="20">K227+L227+M227</f>
        <v>225</v>
      </c>
      <c r="O227" s="167">
        <f t="shared" ref="O227:O256" si="21">N227*I227</f>
        <v>94500</v>
      </c>
      <c r="P227" s="132" t="s">
        <v>817</v>
      </c>
    </row>
    <row r="228" spans="1:16" ht="75" customHeight="1" x14ac:dyDescent="0.2">
      <c r="A228" s="131" t="s">
        <v>813</v>
      </c>
      <c r="B228" s="131" t="s">
        <v>814</v>
      </c>
      <c r="C228" s="132" t="s">
        <v>814</v>
      </c>
      <c r="D228" s="188" t="s">
        <v>818</v>
      </c>
      <c r="E228" s="191" t="s">
        <v>187</v>
      </c>
      <c r="F228" s="188">
        <v>158</v>
      </c>
      <c r="G228" s="188" t="s">
        <v>605</v>
      </c>
      <c r="H228" s="132">
        <v>11</v>
      </c>
      <c r="I228" s="189">
        <v>2518.59</v>
      </c>
      <c r="J228" s="189">
        <v>2518.59</v>
      </c>
      <c r="K228" s="190">
        <v>0</v>
      </c>
      <c r="L228" s="190">
        <v>4</v>
      </c>
      <c r="M228" s="190">
        <v>0</v>
      </c>
      <c r="N228" s="190">
        <f t="shared" si="20"/>
        <v>4</v>
      </c>
      <c r="O228" s="167">
        <f t="shared" si="21"/>
        <v>10074.36</v>
      </c>
      <c r="P228" s="132" t="s">
        <v>817</v>
      </c>
    </row>
    <row r="229" spans="1:16" ht="75" customHeight="1" x14ac:dyDescent="0.2">
      <c r="A229" s="131" t="s">
        <v>813</v>
      </c>
      <c r="B229" s="131" t="s">
        <v>814</v>
      </c>
      <c r="C229" s="132" t="s">
        <v>814</v>
      </c>
      <c r="D229" s="188" t="s">
        <v>819</v>
      </c>
      <c r="E229" s="191" t="s">
        <v>187</v>
      </c>
      <c r="F229" s="188">
        <v>195</v>
      </c>
      <c r="G229" s="188" t="s">
        <v>605</v>
      </c>
      <c r="H229" s="132">
        <v>11</v>
      </c>
      <c r="I229" s="189">
        <v>110</v>
      </c>
      <c r="J229" s="189">
        <v>110</v>
      </c>
      <c r="K229" s="190">
        <v>5</v>
      </c>
      <c r="L229" s="190">
        <v>0</v>
      </c>
      <c r="M229" s="190">
        <v>0</v>
      </c>
      <c r="N229" s="190">
        <f t="shared" si="20"/>
        <v>5</v>
      </c>
      <c r="O229" s="167">
        <f t="shared" si="21"/>
        <v>550</v>
      </c>
      <c r="P229" s="132" t="s">
        <v>817</v>
      </c>
    </row>
    <row r="230" spans="1:16" ht="75" customHeight="1" x14ac:dyDescent="0.2">
      <c r="A230" s="131" t="s">
        <v>813</v>
      </c>
      <c r="B230" s="131" t="s">
        <v>814</v>
      </c>
      <c r="C230" s="132" t="s">
        <v>814</v>
      </c>
      <c r="D230" s="135" t="s">
        <v>820</v>
      </c>
      <c r="E230" s="133" t="s">
        <v>619</v>
      </c>
      <c r="F230" s="127">
        <v>211</v>
      </c>
      <c r="G230" s="127">
        <v>3602</v>
      </c>
      <c r="H230" s="132">
        <v>11</v>
      </c>
      <c r="I230" s="167">
        <v>75</v>
      </c>
      <c r="J230" s="167">
        <v>75</v>
      </c>
      <c r="K230" s="190">
        <v>5</v>
      </c>
      <c r="L230" s="190">
        <v>5</v>
      </c>
      <c r="M230" s="190">
        <v>0</v>
      </c>
      <c r="N230" s="190">
        <f t="shared" si="20"/>
        <v>10</v>
      </c>
      <c r="O230" s="167">
        <f t="shared" si="21"/>
        <v>750</v>
      </c>
      <c r="P230" s="132" t="s">
        <v>817</v>
      </c>
    </row>
    <row r="231" spans="1:16" ht="75" customHeight="1" x14ac:dyDescent="0.2">
      <c r="A231" s="131" t="s">
        <v>813</v>
      </c>
      <c r="B231" s="131" t="s">
        <v>814</v>
      </c>
      <c r="C231" s="132" t="s">
        <v>814</v>
      </c>
      <c r="D231" s="135" t="s">
        <v>821</v>
      </c>
      <c r="E231" s="133" t="s">
        <v>621</v>
      </c>
      <c r="F231" s="127">
        <v>211</v>
      </c>
      <c r="G231" s="127">
        <v>34503</v>
      </c>
      <c r="H231" s="132">
        <v>11</v>
      </c>
      <c r="I231" s="167">
        <v>65</v>
      </c>
      <c r="J231" s="167">
        <v>65</v>
      </c>
      <c r="K231" s="190">
        <v>5</v>
      </c>
      <c r="L231" s="190">
        <v>5</v>
      </c>
      <c r="M231" s="190">
        <v>0</v>
      </c>
      <c r="N231" s="190">
        <f t="shared" si="20"/>
        <v>10</v>
      </c>
      <c r="O231" s="167">
        <f t="shared" si="21"/>
        <v>650</v>
      </c>
      <c r="P231" s="132" t="s">
        <v>817</v>
      </c>
    </row>
    <row r="232" spans="1:16" ht="75" customHeight="1" x14ac:dyDescent="0.2">
      <c r="A232" s="131" t="s">
        <v>813</v>
      </c>
      <c r="B232" s="131" t="s">
        <v>814</v>
      </c>
      <c r="C232" s="132" t="s">
        <v>814</v>
      </c>
      <c r="D232" s="135" t="s">
        <v>822</v>
      </c>
      <c r="E232" s="133" t="s">
        <v>634</v>
      </c>
      <c r="F232" s="127">
        <v>211</v>
      </c>
      <c r="G232" s="127">
        <v>67472</v>
      </c>
      <c r="H232" s="132">
        <v>11</v>
      </c>
      <c r="I232" s="167">
        <v>25</v>
      </c>
      <c r="J232" s="167">
        <v>25</v>
      </c>
      <c r="K232" s="190">
        <v>10</v>
      </c>
      <c r="L232" s="190">
        <v>10</v>
      </c>
      <c r="M232" s="190">
        <v>0</v>
      </c>
      <c r="N232" s="190">
        <f t="shared" si="20"/>
        <v>20</v>
      </c>
      <c r="O232" s="167">
        <f t="shared" si="21"/>
        <v>500</v>
      </c>
      <c r="P232" s="132" t="s">
        <v>817</v>
      </c>
    </row>
    <row r="233" spans="1:16" ht="75" customHeight="1" x14ac:dyDescent="0.2">
      <c r="A233" s="131" t="s">
        <v>813</v>
      </c>
      <c r="B233" s="131" t="s">
        <v>814</v>
      </c>
      <c r="C233" s="132" t="s">
        <v>814</v>
      </c>
      <c r="D233" s="135" t="s">
        <v>823</v>
      </c>
      <c r="E233" s="133" t="s">
        <v>617</v>
      </c>
      <c r="F233" s="127">
        <v>211</v>
      </c>
      <c r="G233" s="127">
        <v>2406</v>
      </c>
      <c r="H233" s="132">
        <v>11</v>
      </c>
      <c r="I233" s="167">
        <v>25</v>
      </c>
      <c r="J233" s="167">
        <v>25</v>
      </c>
      <c r="K233" s="190">
        <v>7</v>
      </c>
      <c r="L233" s="190">
        <v>8</v>
      </c>
      <c r="M233" s="190">
        <v>0</v>
      </c>
      <c r="N233" s="190">
        <f t="shared" si="20"/>
        <v>15</v>
      </c>
      <c r="O233" s="167">
        <f t="shared" si="21"/>
        <v>375</v>
      </c>
      <c r="P233" s="132" t="s">
        <v>817</v>
      </c>
    </row>
    <row r="234" spans="1:16" ht="75" customHeight="1" x14ac:dyDescent="0.2">
      <c r="A234" s="131" t="s">
        <v>813</v>
      </c>
      <c r="B234" s="131" t="s">
        <v>814</v>
      </c>
      <c r="C234" s="132" t="s">
        <v>814</v>
      </c>
      <c r="D234" s="135" t="s">
        <v>824</v>
      </c>
      <c r="E234" s="133" t="s">
        <v>619</v>
      </c>
      <c r="F234" s="127">
        <v>211</v>
      </c>
      <c r="G234" s="127">
        <v>28004</v>
      </c>
      <c r="H234" s="132">
        <v>11</v>
      </c>
      <c r="I234" s="167">
        <v>65</v>
      </c>
      <c r="J234" s="167">
        <v>65</v>
      </c>
      <c r="K234" s="190">
        <v>3</v>
      </c>
      <c r="L234" s="190">
        <v>3</v>
      </c>
      <c r="M234" s="190">
        <v>0</v>
      </c>
      <c r="N234" s="190">
        <f t="shared" si="20"/>
        <v>6</v>
      </c>
      <c r="O234" s="167">
        <f t="shared" si="21"/>
        <v>390</v>
      </c>
      <c r="P234" s="132" t="s">
        <v>817</v>
      </c>
    </row>
    <row r="235" spans="1:16" ht="75" customHeight="1" x14ac:dyDescent="0.2">
      <c r="A235" s="131" t="s">
        <v>813</v>
      </c>
      <c r="B235" s="131" t="s">
        <v>814</v>
      </c>
      <c r="C235" s="132" t="s">
        <v>814</v>
      </c>
      <c r="D235" s="135" t="s">
        <v>825</v>
      </c>
      <c r="E235" s="133" t="s">
        <v>826</v>
      </c>
      <c r="F235" s="127">
        <v>241</v>
      </c>
      <c r="G235" s="127">
        <v>53091</v>
      </c>
      <c r="H235" s="132">
        <v>11</v>
      </c>
      <c r="I235" s="167">
        <v>68</v>
      </c>
      <c r="J235" s="167">
        <v>68</v>
      </c>
      <c r="K235" s="190">
        <v>50</v>
      </c>
      <c r="L235" s="190">
        <v>0</v>
      </c>
      <c r="M235" s="190">
        <v>0</v>
      </c>
      <c r="N235" s="190">
        <f t="shared" si="20"/>
        <v>50</v>
      </c>
      <c r="O235" s="167">
        <f t="shared" si="21"/>
        <v>3400</v>
      </c>
      <c r="P235" s="132" t="s">
        <v>817</v>
      </c>
    </row>
    <row r="236" spans="1:16" ht="75" customHeight="1" x14ac:dyDescent="0.2">
      <c r="A236" s="131" t="s">
        <v>813</v>
      </c>
      <c r="B236" s="131" t="s">
        <v>814</v>
      </c>
      <c r="C236" s="132" t="s">
        <v>814</v>
      </c>
      <c r="D236" s="135" t="s">
        <v>827</v>
      </c>
      <c r="E236" s="133" t="s">
        <v>826</v>
      </c>
      <c r="F236" s="127">
        <v>241</v>
      </c>
      <c r="G236" s="127">
        <v>53092</v>
      </c>
      <c r="H236" s="132">
        <v>11</v>
      </c>
      <c r="I236" s="167">
        <v>75</v>
      </c>
      <c r="J236" s="167">
        <v>75</v>
      </c>
      <c r="K236" s="190">
        <v>30</v>
      </c>
      <c r="L236" s="190">
        <v>0</v>
      </c>
      <c r="M236" s="190">
        <v>0</v>
      </c>
      <c r="N236" s="190">
        <f t="shared" si="20"/>
        <v>30</v>
      </c>
      <c r="O236" s="167">
        <f t="shared" si="21"/>
        <v>2250</v>
      </c>
      <c r="P236" s="132" t="s">
        <v>817</v>
      </c>
    </row>
    <row r="237" spans="1:16" ht="75" customHeight="1" x14ac:dyDescent="0.2">
      <c r="A237" s="131" t="s">
        <v>813</v>
      </c>
      <c r="B237" s="131" t="s">
        <v>814</v>
      </c>
      <c r="C237" s="132" t="s">
        <v>814</v>
      </c>
      <c r="D237" s="135" t="s">
        <v>828</v>
      </c>
      <c r="E237" s="133" t="s">
        <v>621</v>
      </c>
      <c r="F237" s="127">
        <v>243</v>
      </c>
      <c r="G237" s="127">
        <v>113431</v>
      </c>
      <c r="H237" s="132">
        <v>11</v>
      </c>
      <c r="I237" s="167">
        <v>3.5</v>
      </c>
      <c r="J237" s="167">
        <v>3.5</v>
      </c>
      <c r="K237" s="190">
        <v>100</v>
      </c>
      <c r="L237" s="190">
        <v>0</v>
      </c>
      <c r="M237" s="190">
        <v>0</v>
      </c>
      <c r="N237" s="190">
        <f t="shared" si="20"/>
        <v>100</v>
      </c>
      <c r="O237" s="167">
        <f t="shared" si="21"/>
        <v>350</v>
      </c>
      <c r="P237" s="132" t="s">
        <v>817</v>
      </c>
    </row>
    <row r="238" spans="1:16" ht="75" customHeight="1" x14ac:dyDescent="0.2">
      <c r="A238" s="131" t="s">
        <v>813</v>
      </c>
      <c r="B238" s="131" t="s">
        <v>814</v>
      </c>
      <c r="C238" s="132" t="s">
        <v>814</v>
      </c>
      <c r="D238" s="135" t="s">
        <v>829</v>
      </c>
      <c r="E238" s="133" t="s">
        <v>187</v>
      </c>
      <c r="F238" s="127">
        <v>243</v>
      </c>
      <c r="G238" s="127">
        <v>130927</v>
      </c>
      <c r="H238" s="132">
        <v>11</v>
      </c>
      <c r="I238" s="167">
        <v>0.9</v>
      </c>
      <c r="J238" s="167">
        <v>0.9</v>
      </c>
      <c r="K238" s="190">
        <v>200</v>
      </c>
      <c r="L238" s="190">
        <v>0</v>
      </c>
      <c r="M238" s="190">
        <v>0</v>
      </c>
      <c r="N238" s="190">
        <f t="shared" si="20"/>
        <v>200</v>
      </c>
      <c r="O238" s="167">
        <f t="shared" si="21"/>
        <v>180</v>
      </c>
      <c r="P238" s="132" t="s">
        <v>817</v>
      </c>
    </row>
    <row r="239" spans="1:16" ht="75" customHeight="1" x14ac:dyDescent="0.2">
      <c r="A239" s="131" t="s">
        <v>813</v>
      </c>
      <c r="B239" s="131" t="s">
        <v>814</v>
      </c>
      <c r="C239" s="132" t="s">
        <v>814</v>
      </c>
      <c r="D239" s="135" t="s">
        <v>830</v>
      </c>
      <c r="E239" s="133" t="s">
        <v>187</v>
      </c>
      <c r="F239" s="127">
        <v>243</v>
      </c>
      <c r="G239" s="127">
        <v>34970</v>
      </c>
      <c r="H239" s="132">
        <v>11</v>
      </c>
      <c r="I239" s="167">
        <v>63</v>
      </c>
      <c r="J239" s="167">
        <v>63</v>
      </c>
      <c r="K239" s="190">
        <v>2</v>
      </c>
      <c r="L239" s="190">
        <v>0</v>
      </c>
      <c r="M239" s="190">
        <v>0</v>
      </c>
      <c r="N239" s="190">
        <f t="shared" si="20"/>
        <v>2</v>
      </c>
      <c r="O239" s="167">
        <f t="shared" si="21"/>
        <v>126</v>
      </c>
      <c r="P239" s="132" t="s">
        <v>817</v>
      </c>
    </row>
    <row r="240" spans="1:16" ht="75" customHeight="1" x14ac:dyDescent="0.2">
      <c r="A240" s="131" t="s">
        <v>813</v>
      </c>
      <c r="B240" s="131" t="s">
        <v>814</v>
      </c>
      <c r="C240" s="132" t="s">
        <v>814</v>
      </c>
      <c r="D240" s="135" t="s">
        <v>831</v>
      </c>
      <c r="E240" s="133" t="s">
        <v>187</v>
      </c>
      <c r="F240" s="127">
        <v>244</v>
      </c>
      <c r="G240" s="127">
        <v>48839</v>
      </c>
      <c r="H240" s="132">
        <v>11</v>
      </c>
      <c r="I240" s="167">
        <v>20</v>
      </c>
      <c r="J240" s="167">
        <v>20</v>
      </c>
      <c r="K240" s="190">
        <v>0</v>
      </c>
      <c r="L240" s="190">
        <v>150</v>
      </c>
      <c r="M240" s="190">
        <v>0</v>
      </c>
      <c r="N240" s="190">
        <f t="shared" si="20"/>
        <v>150</v>
      </c>
      <c r="O240" s="167">
        <f t="shared" si="21"/>
        <v>3000</v>
      </c>
      <c r="P240" s="132" t="s">
        <v>817</v>
      </c>
    </row>
    <row r="241" spans="1:16" ht="75" customHeight="1" x14ac:dyDescent="0.2">
      <c r="A241" s="131" t="s">
        <v>813</v>
      </c>
      <c r="B241" s="131" t="s">
        <v>814</v>
      </c>
      <c r="C241" s="132" t="s">
        <v>814</v>
      </c>
      <c r="D241" s="135" t="s">
        <v>832</v>
      </c>
      <c r="E241" s="133" t="s">
        <v>621</v>
      </c>
      <c r="F241" s="127">
        <v>267</v>
      </c>
      <c r="G241" s="127">
        <v>123988</v>
      </c>
      <c r="H241" s="132">
        <v>11</v>
      </c>
      <c r="I241" s="167">
        <v>259</v>
      </c>
      <c r="J241" s="167">
        <v>259</v>
      </c>
      <c r="K241" s="190">
        <v>2</v>
      </c>
      <c r="L241" s="190">
        <v>2</v>
      </c>
      <c r="M241" s="190">
        <v>0</v>
      </c>
      <c r="N241" s="190">
        <f t="shared" si="20"/>
        <v>4</v>
      </c>
      <c r="O241" s="167">
        <f t="shared" si="21"/>
        <v>1036</v>
      </c>
      <c r="P241" s="132" t="s">
        <v>817</v>
      </c>
    </row>
    <row r="242" spans="1:16" ht="75" customHeight="1" x14ac:dyDescent="0.2">
      <c r="A242" s="131" t="s">
        <v>813</v>
      </c>
      <c r="B242" s="131" t="s">
        <v>814</v>
      </c>
      <c r="C242" s="132" t="s">
        <v>814</v>
      </c>
      <c r="D242" s="135" t="s">
        <v>833</v>
      </c>
      <c r="E242" s="133" t="s">
        <v>621</v>
      </c>
      <c r="F242" s="127">
        <v>267</v>
      </c>
      <c r="G242" s="127">
        <v>123988</v>
      </c>
      <c r="H242" s="132">
        <v>11</v>
      </c>
      <c r="I242" s="167">
        <v>175</v>
      </c>
      <c r="J242" s="167">
        <v>175</v>
      </c>
      <c r="K242" s="190">
        <v>2</v>
      </c>
      <c r="L242" s="190">
        <v>2</v>
      </c>
      <c r="M242" s="190">
        <v>0</v>
      </c>
      <c r="N242" s="190">
        <f t="shared" si="20"/>
        <v>4</v>
      </c>
      <c r="O242" s="167">
        <f t="shared" si="21"/>
        <v>700</v>
      </c>
      <c r="P242" s="132" t="s">
        <v>817</v>
      </c>
    </row>
    <row r="243" spans="1:16" ht="75" customHeight="1" x14ac:dyDescent="0.2">
      <c r="A243" s="131" t="s">
        <v>813</v>
      </c>
      <c r="B243" s="131" t="s">
        <v>814</v>
      </c>
      <c r="C243" s="132" t="s">
        <v>814</v>
      </c>
      <c r="D243" s="135" t="s">
        <v>834</v>
      </c>
      <c r="E243" s="133" t="s">
        <v>634</v>
      </c>
      <c r="F243" s="127"/>
      <c r="G243" s="127">
        <v>30345</v>
      </c>
      <c r="H243" s="132">
        <v>11</v>
      </c>
      <c r="I243" s="167">
        <v>200</v>
      </c>
      <c r="J243" s="167">
        <v>200</v>
      </c>
      <c r="K243" s="190">
        <v>10</v>
      </c>
      <c r="L243" s="190">
        <v>0</v>
      </c>
      <c r="M243" s="190">
        <v>0</v>
      </c>
      <c r="N243" s="190">
        <f t="shared" si="20"/>
        <v>10</v>
      </c>
      <c r="O243" s="167">
        <f t="shared" si="21"/>
        <v>2000</v>
      </c>
      <c r="P243" s="132" t="s">
        <v>817</v>
      </c>
    </row>
    <row r="244" spans="1:16" ht="75" customHeight="1" x14ac:dyDescent="0.2">
      <c r="A244" s="131" t="s">
        <v>813</v>
      </c>
      <c r="B244" s="131" t="s">
        <v>814</v>
      </c>
      <c r="C244" s="132" t="s">
        <v>814</v>
      </c>
      <c r="D244" s="135" t="s">
        <v>835</v>
      </c>
      <c r="E244" s="133" t="s">
        <v>836</v>
      </c>
      <c r="F244" s="127">
        <v>291</v>
      </c>
      <c r="G244" s="127">
        <v>47508</v>
      </c>
      <c r="H244" s="132">
        <v>11</v>
      </c>
      <c r="I244" s="167">
        <v>4</v>
      </c>
      <c r="J244" s="167">
        <v>4</v>
      </c>
      <c r="K244" s="190">
        <v>10</v>
      </c>
      <c r="L244" s="190">
        <v>0</v>
      </c>
      <c r="M244" s="190">
        <v>0</v>
      </c>
      <c r="N244" s="190">
        <f t="shared" si="20"/>
        <v>10</v>
      </c>
      <c r="O244" s="167">
        <f t="shared" si="21"/>
        <v>40</v>
      </c>
      <c r="P244" s="132" t="s">
        <v>817</v>
      </c>
    </row>
    <row r="245" spans="1:16" ht="75" customHeight="1" x14ac:dyDescent="0.2">
      <c r="A245" s="131" t="s">
        <v>813</v>
      </c>
      <c r="B245" s="131" t="s">
        <v>814</v>
      </c>
      <c r="C245" s="132" t="s">
        <v>814</v>
      </c>
      <c r="D245" s="135" t="s">
        <v>837</v>
      </c>
      <c r="E245" s="133" t="s">
        <v>838</v>
      </c>
      <c r="F245" s="127">
        <v>291</v>
      </c>
      <c r="G245" s="127">
        <v>5379</v>
      </c>
      <c r="H245" s="132">
        <v>11</v>
      </c>
      <c r="I245" s="167">
        <v>7</v>
      </c>
      <c r="J245" s="167">
        <v>7</v>
      </c>
      <c r="K245" s="190">
        <v>10</v>
      </c>
      <c r="L245" s="190">
        <v>0</v>
      </c>
      <c r="M245" s="190">
        <v>0</v>
      </c>
      <c r="N245" s="190">
        <f t="shared" si="20"/>
        <v>10</v>
      </c>
      <c r="O245" s="167">
        <f t="shared" si="21"/>
        <v>70</v>
      </c>
      <c r="P245" s="132" t="s">
        <v>817</v>
      </c>
    </row>
    <row r="246" spans="1:16" ht="75" customHeight="1" x14ac:dyDescent="0.2">
      <c r="A246" s="131" t="s">
        <v>813</v>
      </c>
      <c r="B246" s="131" t="s">
        <v>814</v>
      </c>
      <c r="C246" s="132" t="s">
        <v>814</v>
      </c>
      <c r="D246" s="135" t="s">
        <v>839</v>
      </c>
      <c r="E246" s="133" t="s">
        <v>187</v>
      </c>
      <c r="F246" s="127">
        <v>291</v>
      </c>
      <c r="G246" s="127">
        <v>2068</v>
      </c>
      <c r="H246" s="132">
        <v>11</v>
      </c>
      <c r="I246" s="167">
        <v>15</v>
      </c>
      <c r="J246" s="167">
        <v>15</v>
      </c>
      <c r="K246" s="190">
        <v>10</v>
      </c>
      <c r="L246" s="190">
        <v>0</v>
      </c>
      <c r="M246" s="190">
        <v>0</v>
      </c>
      <c r="N246" s="190">
        <f t="shared" si="20"/>
        <v>10</v>
      </c>
      <c r="O246" s="167">
        <f t="shared" si="21"/>
        <v>150</v>
      </c>
      <c r="P246" s="132" t="s">
        <v>817</v>
      </c>
    </row>
    <row r="247" spans="1:16" ht="75" customHeight="1" x14ac:dyDescent="0.2">
      <c r="A247" s="131" t="s">
        <v>813</v>
      </c>
      <c r="B247" s="131" t="s">
        <v>814</v>
      </c>
      <c r="C247" s="132" t="s">
        <v>814</v>
      </c>
      <c r="D247" s="135" t="s">
        <v>840</v>
      </c>
      <c r="E247" s="133" t="s">
        <v>621</v>
      </c>
      <c r="F247" s="127">
        <v>291</v>
      </c>
      <c r="G247" s="127">
        <v>49037</v>
      </c>
      <c r="H247" s="132">
        <v>11</v>
      </c>
      <c r="I247" s="167">
        <v>30</v>
      </c>
      <c r="J247" s="167">
        <v>30</v>
      </c>
      <c r="K247" s="190">
        <v>10</v>
      </c>
      <c r="L247" s="190">
        <v>0</v>
      </c>
      <c r="M247" s="190">
        <v>0</v>
      </c>
      <c r="N247" s="190">
        <f t="shared" si="20"/>
        <v>10</v>
      </c>
      <c r="O247" s="167">
        <f t="shared" si="21"/>
        <v>300</v>
      </c>
      <c r="P247" s="132" t="s">
        <v>817</v>
      </c>
    </row>
    <row r="248" spans="1:16" ht="75" customHeight="1" x14ac:dyDescent="0.2">
      <c r="A248" s="131" t="s">
        <v>813</v>
      </c>
      <c r="B248" s="131" t="s">
        <v>814</v>
      </c>
      <c r="C248" s="132" t="s">
        <v>814</v>
      </c>
      <c r="D248" s="135" t="s">
        <v>841</v>
      </c>
      <c r="E248" s="133" t="s">
        <v>719</v>
      </c>
      <c r="F248" s="127">
        <v>292</v>
      </c>
      <c r="G248" s="127">
        <v>43770</v>
      </c>
      <c r="H248" s="132">
        <v>11</v>
      </c>
      <c r="I248" s="167">
        <v>31</v>
      </c>
      <c r="J248" s="167">
        <v>31</v>
      </c>
      <c r="K248" s="190">
        <v>25</v>
      </c>
      <c r="L248" s="190">
        <v>25</v>
      </c>
      <c r="M248" s="190">
        <v>0</v>
      </c>
      <c r="N248" s="190">
        <f t="shared" si="20"/>
        <v>50</v>
      </c>
      <c r="O248" s="167">
        <f t="shared" si="21"/>
        <v>1550</v>
      </c>
      <c r="P248" s="132" t="s">
        <v>817</v>
      </c>
    </row>
    <row r="249" spans="1:16" ht="75" customHeight="1" x14ac:dyDescent="0.2">
      <c r="A249" s="131" t="s">
        <v>813</v>
      </c>
      <c r="B249" s="131" t="s">
        <v>814</v>
      </c>
      <c r="C249" s="132" t="s">
        <v>814</v>
      </c>
      <c r="D249" s="135" t="s">
        <v>842</v>
      </c>
      <c r="E249" s="133" t="s">
        <v>719</v>
      </c>
      <c r="F249" s="127">
        <v>292</v>
      </c>
      <c r="G249" s="127">
        <v>42957</v>
      </c>
      <c r="H249" s="132">
        <v>11</v>
      </c>
      <c r="I249" s="167">
        <v>25</v>
      </c>
      <c r="J249" s="167">
        <v>25</v>
      </c>
      <c r="K249" s="190">
        <v>3</v>
      </c>
      <c r="L249" s="190">
        <v>3</v>
      </c>
      <c r="M249" s="190">
        <v>0</v>
      </c>
      <c r="N249" s="190">
        <f t="shared" si="20"/>
        <v>6</v>
      </c>
      <c r="O249" s="167">
        <f t="shared" si="21"/>
        <v>150</v>
      </c>
      <c r="P249" s="132" t="s">
        <v>817</v>
      </c>
    </row>
    <row r="250" spans="1:16" ht="75" customHeight="1" x14ac:dyDescent="0.2">
      <c r="A250" s="131" t="s">
        <v>813</v>
      </c>
      <c r="B250" s="131" t="s">
        <v>814</v>
      </c>
      <c r="C250" s="132" t="s">
        <v>814</v>
      </c>
      <c r="D250" s="135" t="s">
        <v>843</v>
      </c>
      <c r="E250" s="133" t="s">
        <v>773</v>
      </c>
      <c r="F250" s="127">
        <v>292</v>
      </c>
      <c r="G250" s="127">
        <v>40282</v>
      </c>
      <c r="H250" s="132">
        <v>11</v>
      </c>
      <c r="I250" s="167">
        <v>18</v>
      </c>
      <c r="J250" s="167">
        <v>18</v>
      </c>
      <c r="K250" s="190">
        <v>5</v>
      </c>
      <c r="L250" s="190">
        <v>5</v>
      </c>
      <c r="M250" s="190">
        <v>0</v>
      </c>
      <c r="N250" s="190">
        <f t="shared" si="20"/>
        <v>10</v>
      </c>
      <c r="O250" s="167">
        <f t="shared" si="21"/>
        <v>180</v>
      </c>
      <c r="P250" s="132" t="s">
        <v>817</v>
      </c>
    </row>
    <row r="251" spans="1:16" ht="75" customHeight="1" x14ac:dyDescent="0.2">
      <c r="A251" s="131" t="s">
        <v>813</v>
      </c>
      <c r="B251" s="131" t="s">
        <v>814</v>
      </c>
      <c r="C251" s="132" t="s">
        <v>814</v>
      </c>
      <c r="D251" s="135" t="s">
        <v>844</v>
      </c>
      <c r="E251" s="133" t="s">
        <v>621</v>
      </c>
      <c r="F251" s="127">
        <v>292</v>
      </c>
      <c r="G251" s="127">
        <v>2861</v>
      </c>
      <c r="H251" s="132">
        <v>11</v>
      </c>
      <c r="I251" s="167">
        <v>18</v>
      </c>
      <c r="J251" s="167">
        <v>18</v>
      </c>
      <c r="K251" s="190">
        <v>5</v>
      </c>
      <c r="L251" s="190">
        <v>5</v>
      </c>
      <c r="M251" s="190">
        <v>0</v>
      </c>
      <c r="N251" s="190">
        <f t="shared" si="20"/>
        <v>10</v>
      </c>
      <c r="O251" s="167">
        <f t="shared" si="21"/>
        <v>180</v>
      </c>
      <c r="P251" s="132" t="s">
        <v>817</v>
      </c>
    </row>
    <row r="252" spans="1:16" ht="75" customHeight="1" x14ac:dyDescent="0.2">
      <c r="A252" s="131" t="s">
        <v>813</v>
      </c>
      <c r="B252" s="131" t="s">
        <v>814</v>
      </c>
      <c r="C252" s="132" t="s">
        <v>814</v>
      </c>
      <c r="D252" s="135" t="s">
        <v>845</v>
      </c>
      <c r="E252" s="133" t="s">
        <v>719</v>
      </c>
      <c r="F252" s="127">
        <v>292</v>
      </c>
      <c r="G252" s="127">
        <v>28068</v>
      </c>
      <c r="H252" s="132">
        <v>11</v>
      </c>
      <c r="I252" s="167">
        <v>20</v>
      </c>
      <c r="J252" s="167">
        <v>20</v>
      </c>
      <c r="K252" s="190">
        <v>5</v>
      </c>
      <c r="L252" s="190">
        <v>5</v>
      </c>
      <c r="M252" s="190">
        <v>0</v>
      </c>
      <c r="N252" s="190">
        <f t="shared" si="20"/>
        <v>10</v>
      </c>
      <c r="O252" s="167">
        <f t="shared" si="21"/>
        <v>200</v>
      </c>
      <c r="P252" s="132" t="s">
        <v>817</v>
      </c>
    </row>
    <row r="253" spans="1:16" ht="75" customHeight="1" x14ac:dyDescent="0.2">
      <c r="A253" s="131" t="s">
        <v>813</v>
      </c>
      <c r="B253" s="131" t="s">
        <v>814</v>
      </c>
      <c r="C253" s="132" t="s">
        <v>814</v>
      </c>
      <c r="D253" s="132" t="s">
        <v>846</v>
      </c>
      <c r="E253" s="133" t="s">
        <v>187</v>
      </c>
      <c r="F253" s="127">
        <v>322</v>
      </c>
      <c r="G253" s="127">
        <v>132275</v>
      </c>
      <c r="H253" s="132">
        <v>11</v>
      </c>
      <c r="I253" s="167">
        <v>800</v>
      </c>
      <c r="J253" s="167">
        <v>800</v>
      </c>
      <c r="K253" s="190">
        <v>2</v>
      </c>
      <c r="L253" s="190">
        <v>0</v>
      </c>
      <c r="M253" s="190">
        <v>0</v>
      </c>
      <c r="N253" s="190">
        <f t="shared" si="20"/>
        <v>2</v>
      </c>
      <c r="O253" s="167">
        <f t="shared" si="21"/>
        <v>1600</v>
      </c>
      <c r="P253" s="132" t="s">
        <v>817</v>
      </c>
    </row>
    <row r="254" spans="1:16" ht="180.75" customHeight="1" x14ac:dyDescent="0.2">
      <c r="A254" s="131" t="s">
        <v>813</v>
      </c>
      <c r="B254" s="131" t="s">
        <v>814</v>
      </c>
      <c r="C254" s="132" t="s">
        <v>814</v>
      </c>
      <c r="D254" s="132" t="s">
        <v>847</v>
      </c>
      <c r="E254" s="133" t="s">
        <v>187</v>
      </c>
      <c r="F254" s="127">
        <v>324</v>
      </c>
      <c r="G254" s="127">
        <v>89643</v>
      </c>
      <c r="H254" s="132">
        <v>11</v>
      </c>
      <c r="I254" s="167">
        <v>32000</v>
      </c>
      <c r="J254" s="167">
        <v>32000</v>
      </c>
      <c r="K254" s="190">
        <v>0</v>
      </c>
      <c r="L254" s="190">
        <v>1</v>
      </c>
      <c r="M254" s="190">
        <v>0</v>
      </c>
      <c r="N254" s="190">
        <f t="shared" si="20"/>
        <v>1</v>
      </c>
      <c r="O254" s="167">
        <f t="shared" si="21"/>
        <v>32000</v>
      </c>
      <c r="P254" s="132" t="s">
        <v>817</v>
      </c>
    </row>
    <row r="255" spans="1:16" ht="75" customHeight="1" x14ac:dyDescent="0.2">
      <c r="A255" s="131" t="s">
        <v>813</v>
      </c>
      <c r="B255" s="131" t="s">
        <v>814</v>
      </c>
      <c r="C255" s="132" t="s">
        <v>814</v>
      </c>
      <c r="D255" s="139" t="s">
        <v>848</v>
      </c>
      <c r="E255" s="133" t="s">
        <v>187</v>
      </c>
      <c r="F255" s="127">
        <v>328</v>
      </c>
      <c r="G255" s="127">
        <v>144844</v>
      </c>
      <c r="H255" s="132">
        <v>11</v>
      </c>
      <c r="I255" s="167">
        <v>9951</v>
      </c>
      <c r="J255" s="167">
        <v>9951</v>
      </c>
      <c r="K255" s="190">
        <v>0</v>
      </c>
      <c r="L255" s="190">
        <v>4</v>
      </c>
      <c r="M255" s="190">
        <v>0</v>
      </c>
      <c r="N255" s="190">
        <f t="shared" si="20"/>
        <v>4</v>
      </c>
      <c r="O255" s="167">
        <f t="shared" si="21"/>
        <v>39804</v>
      </c>
      <c r="P255" s="132" t="s">
        <v>817</v>
      </c>
    </row>
    <row r="256" spans="1:16" ht="150.75" customHeight="1" thickBot="1" x14ac:dyDescent="0.25">
      <c r="A256" s="144" t="s">
        <v>813</v>
      </c>
      <c r="B256" s="144" t="s">
        <v>814</v>
      </c>
      <c r="C256" s="132" t="s">
        <v>814</v>
      </c>
      <c r="D256" s="145" t="s">
        <v>849</v>
      </c>
      <c r="E256" s="146" t="s">
        <v>187</v>
      </c>
      <c r="F256" s="142">
        <v>328</v>
      </c>
      <c r="G256" s="142">
        <v>83136</v>
      </c>
      <c r="H256" s="145">
        <v>11</v>
      </c>
      <c r="I256" s="173">
        <v>8000</v>
      </c>
      <c r="J256" s="173">
        <v>8000</v>
      </c>
      <c r="K256" s="192">
        <v>0</v>
      </c>
      <c r="L256" s="192">
        <v>2</v>
      </c>
      <c r="M256" s="192">
        <v>0</v>
      </c>
      <c r="N256" s="192">
        <f t="shared" si="20"/>
        <v>2</v>
      </c>
      <c r="O256" s="173">
        <f t="shared" si="21"/>
        <v>16000</v>
      </c>
      <c r="P256" s="145" t="s">
        <v>817</v>
      </c>
    </row>
    <row r="257" spans="1:16" s="187" customFormat="1" ht="15.75" thickBot="1" x14ac:dyDescent="0.25">
      <c r="A257" s="1131"/>
      <c r="B257" s="1132"/>
      <c r="C257" s="1132"/>
      <c r="D257" s="193" t="s">
        <v>850</v>
      </c>
      <c r="E257" s="193"/>
      <c r="F257" s="194"/>
      <c r="G257" s="194"/>
      <c r="H257" s="194"/>
      <c r="I257" s="194"/>
      <c r="J257" s="194"/>
      <c r="K257" s="194"/>
      <c r="L257" s="194"/>
      <c r="M257" s="194"/>
      <c r="N257" s="194"/>
      <c r="O257" s="195">
        <f>SUM(O227:O256)</f>
        <v>213055.35999999999</v>
      </c>
      <c r="P257" s="196"/>
    </row>
    <row r="258" spans="1:16" s="156" customFormat="1" ht="17.25" customHeight="1" thickBot="1" x14ac:dyDescent="0.25">
      <c r="A258" s="157"/>
      <c r="B258" s="157"/>
      <c r="C258" s="158"/>
      <c r="D258" s="158"/>
      <c r="E258" s="158"/>
      <c r="F258" s="158"/>
      <c r="G258" s="158"/>
      <c r="H258" s="158"/>
      <c r="I258" s="158"/>
      <c r="J258" s="158"/>
      <c r="K258" s="159"/>
      <c r="L258" s="159"/>
      <c r="M258" s="159"/>
      <c r="N258" s="159"/>
      <c r="O258" s="160"/>
      <c r="P258" s="159"/>
    </row>
    <row r="259" spans="1:16" ht="14.25" customHeight="1" x14ac:dyDescent="0.2">
      <c r="A259" s="197" t="s">
        <v>851</v>
      </c>
      <c r="B259" s="198"/>
      <c r="C259" s="199"/>
      <c r="D259" s="199"/>
      <c r="E259" s="199"/>
      <c r="F259" s="200"/>
      <c r="G259" s="200"/>
      <c r="H259" s="200"/>
      <c r="I259" s="200"/>
      <c r="J259" s="200"/>
      <c r="K259" s="200"/>
      <c r="L259" s="200"/>
      <c r="M259" s="200"/>
      <c r="N259" s="200"/>
      <c r="O259" s="201"/>
      <c r="P259" s="202"/>
    </row>
    <row r="260" spans="1:16" ht="13.5" customHeight="1" thickBot="1" x14ac:dyDescent="0.25">
      <c r="A260" s="203" t="s">
        <v>852</v>
      </c>
      <c r="B260" s="204"/>
      <c r="C260" s="204"/>
      <c r="D260" s="204"/>
      <c r="E260" s="205"/>
      <c r="F260" s="206"/>
      <c r="G260" s="205"/>
      <c r="H260" s="205"/>
      <c r="I260" s="205"/>
      <c r="J260" s="205"/>
      <c r="K260" s="206"/>
      <c r="L260" s="206"/>
      <c r="M260" s="206"/>
      <c r="N260" s="206"/>
      <c r="O260" s="205"/>
      <c r="P260" s="207"/>
    </row>
    <row r="261" spans="1:16" ht="87.75" customHeight="1" x14ac:dyDescent="0.2">
      <c r="A261" s="122">
        <v>10525</v>
      </c>
      <c r="B261" s="122" t="s">
        <v>251</v>
      </c>
      <c r="C261" s="208" t="s">
        <v>2948</v>
      </c>
      <c r="D261" s="209" t="s">
        <v>853</v>
      </c>
      <c r="E261" s="123" t="s">
        <v>187</v>
      </c>
      <c r="F261" s="139">
        <v>98608</v>
      </c>
      <c r="G261" s="210">
        <v>76177</v>
      </c>
      <c r="H261" s="125">
        <v>11</v>
      </c>
      <c r="I261" s="211">
        <v>500</v>
      </c>
      <c r="J261" s="211">
        <v>500</v>
      </c>
      <c r="K261" s="210">
        <v>6</v>
      </c>
      <c r="L261" s="125">
        <v>0</v>
      </c>
      <c r="M261" s="125">
        <v>0</v>
      </c>
      <c r="N261" s="210">
        <f>K261+L261+M261</f>
        <v>6</v>
      </c>
      <c r="O261" s="212">
        <f>N261*I261</f>
        <v>3000</v>
      </c>
      <c r="P261" s="123" t="s">
        <v>251</v>
      </c>
    </row>
    <row r="262" spans="1:16" ht="87.75" customHeight="1" x14ac:dyDescent="0.2">
      <c r="A262" s="131">
        <v>10525</v>
      </c>
      <c r="B262" s="131" t="s">
        <v>251</v>
      </c>
      <c r="C262" s="208" t="s">
        <v>2948</v>
      </c>
      <c r="D262" s="213" t="s">
        <v>854</v>
      </c>
      <c r="E262" s="132" t="s">
        <v>187</v>
      </c>
      <c r="F262" s="139">
        <v>46136</v>
      </c>
      <c r="G262" s="136">
        <v>44415</v>
      </c>
      <c r="H262" s="127">
        <v>11</v>
      </c>
      <c r="I262" s="214">
        <v>2000</v>
      </c>
      <c r="J262" s="214">
        <v>2000</v>
      </c>
      <c r="K262" s="136">
        <v>2</v>
      </c>
      <c r="L262" s="127">
        <v>0</v>
      </c>
      <c r="M262" s="127">
        <v>0</v>
      </c>
      <c r="N262" s="136">
        <f t="shared" ref="N262:N278" si="22">K262+L262+M262</f>
        <v>2</v>
      </c>
      <c r="O262" s="212">
        <f t="shared" ref="O262:O278" si="23">N262*I262</f>
        <v>4000</v>
      </c>
      <c r="P262" s="132" t="s">
        <v>251</v>
      </c>
    </row>
    <row r="263" spans="1:16" ht="87.75" customHeight="1" x14ac:dyDescent="0.2">
      <c r="A263" s="131">
        <v>10525</v>
      </c>
      <c r="B263" s="131" t="s">
        <v>251</v>
      </c>
      <c r="C263" s="208" t="s">
        <v>2948</v>
      </c>
      <c r="D263" s="213" t="s">
        <v>855</v>
      </c>
      <c r="E263" s="132" t="s">
        <v>187</v>
      </c>
      <c r="F263" s="139">
        <v>5053</v>
      </c>
      <c r="G263" s="136">
        <v>69851</v>
      </c>
      <c r="H263" s="127">
        <v>11</v>
      </c>
      <c r="I263" s="214">
        <v>22000</v>
      </c>
      <c r="J263" s="214">
        <v>22000</v>
      </c>
      <c r="K263" s="136">
        <v>1</v>
      </c>
      <c r="L263" s="127">
        <v>0</v>
      </c>
      <c r="M263" s="127">
        <v>0</v>
      </c>
      <c r="N263" s="136">
        <f t="shared" si="22"/>
        <v>1</v>
      </c>
      <c r="O263" s="212">
        <f t="shared" si="23"/>
        <v>22000</v>
      </c>
      <c r="P263" s="132" t="s">
        <v>251</v>
      </c>
    </row>
    <row r="264" spans="1:16" ht="87.75" customHeight="1" x14ac:dyDescent="0.2">
      <c r="A264" s="131">
        <v>10525</v>
      </c>
      <c r="B264" s="131" t="s">
        <v>251</v>
      </c>
      <c r="C264" s="208" t="s">
        <v>2948</v>
      </c>
      <c r="D264" s="213" t="s">
        <v>856</v>
      </c>
      <c r="E264" s="132" t="s">
        <v>187</v>
      </c>
      <c r="F264" s="139">
        <v>136527</v>
      </c>
      <c r="G264" s="136">
        <v>86771</v>
      </c>
      <c r="H264" s="127">
        <v>11</v>
      </c>
      <c r="I264" s="214">
        <v>2500</v>
      </c>
      <c r="J264" s="214">
        <v>2500</v>
      </c>
      <c r="K264" s="136">
        <v>2</v>
      </c>
      <c r="L264" s="127">
        <v>0</v>
      </c>
      <c r="M264" s="127">
        <v>0</v>
      </c>
      <c r="N264" s="136">
        <f t="shared" si="22"/>
        <v>2</v>
      </c>
      <c r="O264" s="212">
        <f t="shared" si="23"/>
        <v>5000</v>
      </c>
      <c r="P264" s="132" t="s">
        <v>251</v>
      </c>
    </row>
    <row r="265" spans="1:16" ht="87.75" customHeight="1" x14ac:dyDescent="0.2">
      <c r="A265" s="131">
        <v>10525</v>
      </c>
      <c r="B265" s="131" t="s">
        <v>251</v>
      </c>
      <c r="C265" s="208" t="s">
        <v>2948</v>
      </c>
      <c r="D265" s="213" t="s">
        <v>857</v>
      </c>
      <c r="E265" s="132" t="s">
        <v>187</v>
      </c>
      <c r="F265" s="139">
        <v>38869</v>
      </c>
      <c r="G265" s="136">
        <v>116973</v>
      </c>
      <c r="H265" s="127">
        <v>11</v>
      </c>
      <c r="I265" s="214">
        <v>9500</v>
      </c>
      <c r="J265" s="214">
        <v>9500</v>
      </c>
      <c r="K265" s="136">
        <v>1</v>
      </c>
      <c r="L265" s="127">
        <v>0</v>
      </c>
      <c r="M265" s="127">
        <v>0</v>
      </c>
      <c r="N265" s="136">
        <f t="shared" si="22"/>
        <v>1</v>
      </c>
      <c r="O265" s="212">
        <f t="shared" si="23"/>
        <v>9500</v>
      </c>
      <c r="P265" s="132" t="s">
        <v>251</v>
      </c>
    </row>
    <row r="266" spans="1:16" ht="87.75" customHeight="1" x14ac:dyDescent="0.2">
      <c r="A266" s="131">
        <v>10525</v>
      </c>
      <c r="B266" s="131" t="s">
        <v>251</v>
      </c>
      <c r="C266" s="208" t="s">
        <v>2948</v>
      </c>
      <c r="D266" s="213" t="s">
        <v>858</v>
      </c>
      <c r="E266" s="132" t="s">
        <v>187</v>
      </c>
      <c r="F266" s="139" t="s">
        <v>605</v>
      </c>
      <c r="G266" s="136">
        <v>91648</v>
      </c>
      <c r="H266" s="127">
        <v>11</v>
      </c>
      <c r="I266" s="214">
        <v>110000</v>
      </c>
      <c r="J266" s="214">
        <v>110000</v>
      </c>
      <c r="K266" s="136">
        <v>1</v>
      </c>
      <c r="L266" s="127">
        <v>0</v>
      </c>
      <c r="M266" s="127">
        <v>0</v>
      </c>
      <c r="N266" s="136">
        <f t="shared" si="22"/>
        <v>1</v>
      </c>
      <c r="O266" s="212">
        <f t="shared" si="23"/>
        <v>110000</v>
      </c>
      <c r="P266" s="132" t="s">
        <v>251</v>
      </c>
    </row>
    <row r="267" spans="1:16" ht="87.75" customHeight="1" x14ac:dyDescent="0.2">
      <c r="A267" s="131">
        <v>10525</v>
      </c>
      <c r="B267" s="131" t="s">
        <v>251</v>
      </c>
      <c r="C267" s="208" t="s">
        <v>2948</v>
      </c>
      <c r="D267" s="213" t="s">
        <v>859</v>
      </c>
      <c r="E267" s="132" t="s">
        <v>187</v>
      </c>
      <c r="F267" s="139" t="s">
        <v>605</v>
      </c>
      <c r="G267" s="133">
        <v>132351</v>
      </c>
      <c r="H267" s="127">
        <v>11</v>
      </c>
      <c r="I267" s="214">
        <v>2700</v>
      </c>
      <c r="J267" s="214">
        <v>2700</v>
      </c>
      <c r="K267" s="136">
        <v>1</v>
      </c>
      <c r="L267" s="127">
        <v>0</v>
      </c>
      <c r="M267" s="127">
        <v>0</v>
      </c>
      <c r="N267" s="136">
        <f t="shared" si="22"/>
        <v>1</v>
      </c>
      <c r="O267" s="212">
        <f t="shared" si="23"/>
        <v>2700</v>
      </c>
      <c r="P267" s="132" t="s">
        <v>251</v>
      </c>
    </row>
    <row r="268" spans="1:16" ht="87.75" customHeight="1" x14ac:dyDescent="0.2">
      <c r="A268" s="131">
        <v>10525</v>
      </c>
      <c r="B268" s="131" t="s">
        <v>251</v>
      </c>
      <c r="C268" s="208" t="s">
        <v>2948</v>
      </c>
      <c r="D268" s="213" t="s">
        <v>860</v>
      </c>
      <c r="E268" s="132" t="s">
        <v>187</v>
      </c>
      <c r="F268" s="139">
        <v>69851</v>
      </c>
      <c r="G268" s="133">
        <v>152755</v>
      </c>
      <c r="H268" s="127">
        <v>11</v>
      </c>
      <c r="I268" s="214">
        <v>8500</v>
      </c>
      <c r="J268" s="214">
        <v>8500</v>
      </c>
      <c r="K268" s="136">
        <v>1</v>
      </c>
      <c r="L268" s="127">
        <v>0</v>
      </c>
      <c r="M268" s="127">
        <v>0</v>
      </c>
      <c r="N268" s="136">
        <f t="shared" si="22"/>
        <v>1</v>
      </c>
      <c r="O268" s="212">
        <f t="shared" si="23"/>
        <v>8500</v>
      </c>
      <c r="P268" s="132" t="s">
        <v>251</v>
      </c>
    </row>
    <row r="269" spans="1:16" ht="87.75" customHeight="1" x14ac:dyDescent="0.2">
      <c r="A269" s="131">
        <v>10525</v>
      </c>
      <c r="B269" s="131" t="s">
        <v>251</v>
      </c>
      <c r="C269" s="208" t="s">
        <v>2948</v>
      </c>
      <c r="D269" s="213" t="s">
        <v>861</v>
      </c>
      <c r="E269" s="132" t="s">
        <v>187</v>
      </c>
      <c r="F269" s="139">
        <v>86771</v>
      </c>
      <c r="G269" s="133">
        <v>53352</v>
      </c>
      <c r="H269" s="127">
        <v>11</v>
      </c>
      <c r="I269" s="214">
        <v>3500</v>
      </c>
      <c r="J269" s="214">
        <v>3500</v>
      </c>
      <c r="K269" s="136">
        <v>1</v>
      </c>
      <c r="L269" s="127">
        <v>0</v>
      </c>
      <c r="M269" s="127">
        <v>0</v>
      </c>
      <c r="N269" s="136">
        <f t="shared" si="22"/>
        <v>1</v>
      </c>
      <c r="O269" s="212">
        <f t="shared" si="23"/>
        <v>3500</v>
      </c>
      <c r="P269" s="132" t="s">
        <v>251</v>
      </c>
    </row>
    <row r="270" spans="1:16" ht="87.75" customHeight="1" x14ac:dyDescent="0.2">
      <c r="A270" s="131">
        <v>10525</v>
      </c>
      <c r="B270" s="131" t="s">
        <v>251</v>
      </c>
      <c r="C270" s="208" t="s">
        <v>2948</v>
      </c>
      <c r="D270" s="213" t="s">
        <v>862</v>
      </c>
      <c r="E270" s="132" t="s">
        <v>187</v>
      </c>
      <c r="F270" s="139">
        <v>116973</v>
      </c>
      <c r="G270" s="133">
        <v>61152</v>
      </c>
      <c r="H270" s="127">
        <v>11</v>
      </c>
      <c r="I270" s="214">
        <v>3501</v>
      </c>
      <c r="J270" s="214">
        <v>3501</v>
      </c>
      <c r="K270" s="136">
        <v>2</v>
      </c>
      <c r="L270" s="127">
        <v>0</v>
      </c>
      <c r="M270" s="127">
        <v>0</v>
      </c>
      <c r="N270" s="136">
        <f t="shared" si="22"/>
        <v>2</v>
      </c>
      <c r="O270" s="212">
        <f t="shared" si="23"/>
        <v>7002</v>
      </c>
      <c r="P270" s="132" t="s">
        <v>251</v>
      </c>
    </row>
    <row r="271" spans="1:16" ht="87.75" customHeight="1" x14ac:dyDescent="0.2">
      <c r="A271" s="131">
        <v>10525</v>
      </c>
      <c r="B271" s="131" t="s">
        <v>251</v>
      </c>
      <c r="C271" s="208" t="s">
        <v>2948</v>
      </c>
      <c r="D271" s="213" t="s">
        <v>863</v>
      </c>
      <c r="E271" s="132" t="s">
        <v>187</v>
      </c>
      <c r="F271" s="139">
        <v>91648</v>
      </c>
      <c r="G271" s="133">
        <v>128914</v>
      </c>
      <c r="H271" s="127">
        <v>11</v>
      </c>
      <c r="I271" s="214">
        <v>1000</v>
      </c>
      <c r="J271" s="214">
        <v>1000</v>
      </c>
      <c r="K271" s="136">
        <v>2</v>
      </c>
      <c r="L271" s="127">
        <v>0</v>
      </c>
      <c r="M271" s="127">
        <v>0</v>
      </c>
      <c r="N271" s="136">
        <f t="shared" si="22"/>
        <v>2</v>
      </c>
      <c r="O271" s="212">
        <f t="shared" si="23"/>
        <v>2000</v>
      </c>
      <c r="P271" s="132" t="s">
        <v>251</v>
      </c>
    </row>
    <row r="272" spans="1:16" ht="87.75" customHeight="1" x14ac:dyDescent="0.2">
      <c r="A272" s="131">
        <v>10525</v>
      </c>
      <c r="B272" s="131" t="s">
        <v>251</v>
      </c>
      <c r="C272" s="208" t="s">
        <v>2948</v>
      </c>
      <c r="D272" s="213" t="s">
        <v>864</v>
      </c>
      <c r="E272" s="132" t="s">
        <v>187</v>
      </c>
      <c r="F272" s="213">
        <v>132351</v>
      </c>
      <c r="G272" s="133">
        <v>148080</v>
      </c>
      <c r="H272" s="127">
        <v>11</v>
      </c>
      <c r="I272" s="214">
        <v>12000</v>
      </c>
      <c r="J272" s="214">
        <v>12000</v>
      </c>
      <c r="K272" s="136">
        <v>1</v>
      </c>
      <c r="L272" s="127">
        <v>0</v>
      </c>
      <c r="M272" s="127">
        <v>0</v>
      </c>
      <c r="N272" s="136">
        <f t="shared" si="22"/>
        <v>1</v>
      </c>
      <c r="O272" s="212">
        <f t="shared" si="23"/>
        <v>12000</v>
      </c>
      <c r="P272" s="132" t="s">
        <v>251</v>
      </c>
    </row>
    <row r="273" spans="1:16" ht="87.75" customHeight="1" x14ac:dyDescent="0.2">
      <c r="A273" s="131">
        <v>10525</v>
      </c>
      <c r="B273" s="131" t="s">
        <v>251</v>
      </c>
      <c r="C273" s="208" t="s">
        <v>2948</v>
      </c>
      <c r="D273" s="213" t="s">
        <v>865</v>
      </c>
      <c r="E273" s="132" t="s">
        <v>187</v>
      </c>
      <c r="F273" s="213">
        <v>152755</v>
      </c>
      <c r="G273" s="136">
        <v>59365</v>
      </c>
      <c r="H273" s="127">
        <v>11</v>
      </c>
      <c r="I273" s="214">
        <v>12000</v>
      </c>
      <c r="J273" s="214">
        <v>12000</v>
      </c>
      <c r="K273" s="136">
        <v>1</v>
      </c>
      <c r="L273" s="127">
        <v>0</v>
      </c>
      <c r="M273" s="127">
        <v>0</v>
      </c>
      <c r="N273" s="136">
        <f t="shared" si="22"/>
        <v>1</v>
      </c>
      <c r="O273" s="212">
        <f t="shared" si="23"/>
        <v>12000</v>
      </c>
      <c r="P273" s="132" t="s">
        <v>251</v>
      </c>
    </row>
    <row r="274" spans="1:16" ht="87.75" customHeight="1" x14ac:dyDescent="0.2">
      <c r="A274" s="131">
        <v>10525</v>
      </c>
      <c r="B274" s="131" t="s">
        <v>251</v>
      </c>
      <c r="C274" s="208" t="s">
        <v>2948</v>
      </c>
      <c r="D274" s="213" t="s">
        <v>866</v>
      </c>
      <c r="E274" s="132" t="s">
        <v>187</v>
      </c>
      <c r="F274" s="213">
        <v>53352</v>
      </c>
      <c r="G274" s="136">
        <v>82121</v>
      </c>
      <c r="H274" s="127">
        <v>11</v>
      </c>
      <c r="I274" s="214">
        <v>4000</v>
      </c>
      <c r="J274" s="214">
        <v>4000</v>
      </c>
      <c r="K274" s="136">
        <v>1</v>
      </c>
      <c r="L274" s="127">
        <v>0</v>
      </c>
      <c r="M274" s="127">
        <v>0</v>
      </c>
      <c r="N274" s="136">
        <f t="shared" si="22"/>
        <v>1</v>
      </c>
      <c r="O274" s="212">
        <f t="shared" si="23"/>
        <v>4000</v>
      </c>
      <c r="P274" s="132" t="s">
        <v>251</v>
      </c>
    </row>
    <row r="275" spans="1:16" ht="87.75" customHeight="1" x14ac:dyDescent="0.2">
      <c r="A275" s="131">
        <v>10525</v>
      </c>
      <c r="B275" s="131" t="s">
        <v>251</v>
      </c>
      <c r="C275" s="208" t="s">
        <v>2948</v>
      </c>
      <c r="D275" s="213" t="s">
        <v>867</v>
      </c>
      <c r="E275" s="132" t="s">
        <v>187</v>
      </c>
      <c r="F275" s="213">
        <v>149780</v>
      </c>
      <c r="G275" s="136">
        <v>127615</v>
      </c>
      <c r="H275" s="127">
        <v>11</v>
      </c>
      <c r="I275" s="214">
        <v>15000</v>
      </c>
      <c r="J275" s="214">
        <v>15000</v>
      </c>
      <c r="K275" s="136">
        <v>1</v>
      </c>
      <c r="L275" s="127">
        <v>0</v>
      </c>
      <c r="M275" s="127">
        <v>0</v>
      </c>
      <c r="N275" s="136">
        <f t="shared" si="22"/>
        <v>1</v>
      </c>
      <c r="O275" s="212">
        <f t="shared" si="23"/>
        <v>15000</v>
      </c>
      <c r="P275" s="132" t="s">
        <v>251</v>
      </c>
    </row>
    <row r="276" spans="1:16" ht="87.75" customHeight="1" x14ac:dyDescent="0.2">
      <c r="A276" s="131">
        <v>10525</v>
      </c>
      <c r="B276" s="131" t="s">
        <v>251</v>
      </c>
      <c r="C276" s="208" t="s">
        <v>2948</v>
      </c>
      <c r="D276" s="213" t="s">
        <v>868</v>
      </c>
      <c r="E276" s="132" t="s">
        <v>187</v>
      </c>
      <c r="F276" s="213">
        <v>61152</v>
      </c>
      <c r="G276" s="136">
        <v>80354</v>
      </c>
      <c r="H276" s="127">
        <v>11</v>
      </c>
      <c r="I276" s="214">
        <v>1500</v>
      </c>
      <c r="J276" s="214">
        <v>1500</v>
      </c>
      <c r="K276" s="136">
        <v>2</v>
      </c>
      <c r="L276" s="127">
        <v>0</v>
      </c>
      <c r="M276" s="127">
        <v>0</v>
      </c>
      <c r="N276" s="136">
        <f t="shared" si="22"/>
        <v>2</v>
      </c>
      <c r="O276" s="212">
        <f t="shared" si="23"/>
        <v>3000</v>
      </c>
      <c r="P276" s="132" t="s">
        <v>251</v>
      </c>
    </row>
    <row r="277" spans="1:16" ht="87.75" customHeight="1" x14ac:dyDescent="0.2">
      <c r="A277" s="131">
        <v>10525</v>
      </c>
      <c r="B277" s="131" t="s">
        <v>251</v>
      </c>
      <c r="C277" s="208" t="s">
        <v>2948</v>
      </c>
      <c r="D277" s="213" t="s">
        <v>869</v>
      </c>
      <c r="E277" s="132" t="s">
        <v>187</v>
      </c>
      <c r="F277" s="213">
        <v>128914</v>
      </c>
      <c r="G277" s="136">
        <v>104542</v>
      </c>
      <c r="H277" s="127">
        <v>11</v>
      </c>
      <c r="I277" s="214">
        <v>3000</v>
      </c>
      <c r="J277" s="214">
        <v>3000</v>
      </c>
      <c r="K277" s="136">
        <v>1</v>
      </c>
      <c r="L277" s="127">
        <v>0</v>
      </c>
      <c r="M277" s="127">
        <v>0</v>
      </c>
      <c r="N277" s="136">
        <f t="shared" si="22"/>
        <v>1</v>
      </c>
      <c r="O277" s="212">
        <f t="shared" si="23"/>
        <v>3000</v>
      </c>
      <c r="P277" s="132" t="s">
        <v>251</v>
      </c>
    </row>
    <row r="278" spans="1:16" ht="87.75" customHeight="1" x14ac:dyDescent="0.2">
      <c r="A278" s="131">
        <v>10525</v>
      </c>
      <c r="B278" s="131" t="s">
        <v>251</v>
      </c>
      <c r="C278" s="208" t="s">
        <v>2948</v>
      </c>
      <c r="D278" s="213" t="s">
        <v>870</v>
      </c>
      <c r="E278" s="132" t="s">
        <v>187</v>
      </c>
      <c r="F278" s="215">
        <v>148080</v>
      </c>
      <c r="G278" s="136">
        <v>111533</v>
      </c>
      <c r="H278" s="127">
        <v>11</v>
      </c>
      <c r="I278" s="214">
        <v>5500</v>
      </c>
      <c r="J278" s="214">
        <v>5500</v>
      </c>
      <c r="K278" s="136">
        <v>1</v>
      </c>
      <c r="L278" s="127">
        <v>0</v>
      </c>
      <c r="M278" s="127">
        <v>0</v>
      </c>
      <c r="N278" s="136">
        <f t="shared" si="22"/>
        <v>1</v>
      </c>
      <c r="O278" s="212">
        <f t="shared" si="23"/>
        <v>5500</v>
      </c>
      <c r="P278" s="132" t="s">
        <v>251</v>
      </c>
    </row>
    <row r="279" spans="1:16" ht="12.75" x14ac:dyDescent="0.2">
      <c r="A279" s="216" t="s">
        <v>871</v>
      </c>
      <c r="B279" s="217"/>
      <c r="C279" s="218"/>
      <c r="D279" s="219"/>
      <c r="E279" s="218"/>
      <c r="F279" s="215"/>
      <c r="G279" s="215"/>
      <c r="H279" s="215"/>
      <c r="I279" s="220"/>
      <c r="J279" s="220"/>
      <c r="K279" s="215"/>
      <c r="L279" s="215"/>
      <c r="M279" s="215"/>
      <c r="N279" s="215"/>
      <c r="O279" s="221"/>
      <c r="P279" s="215"/>
    </row>
    <row r="280" spans="1:16" ht="33.75" customHeight="1" x14ac:dyDescent="0.2">
      <c r="A280" s="131">
        <v>10525</v>
      </c>
      <c r="B280" s="131" t="s">
        <v>251</v>
      </c>
      <c r="C280" s="208" t="s">
        <v>2948</v>
      </c>
      <c r="D280" s="222" t="s">
        <v>872</v>
      </c>
      <c r="E280" s="132" t="s">
        <v>187</v>
      </c>
      <c r="F280" s="213">
        <v>59365</v>
      </c>
      <c r="G280" s="139" t="s">
        <v>605</v>
      </c>
      <c r="H280" s="127">
        <v>11</v>
      </c>
      <c r="I280" s="223">
        <v>59.86</v>
      </c>
      <c r="J280" s="223">
        <v>59.86</v>
      </c>
      <c r="K280" s="136">
        <v>21</v>
      </c>
      <c r="L280" s="127">
        <v>20</v>
      </c>
      <c r="M280" s="127">
        <v>16</v>
      </c>
      <c r="N280" s="136">
        <f>K280+L280+M280</f>
        <v>57</v>
      </c>
      <c r="O280" s="224">
        <f>N280*I280</f>
        <v>3412.02</v>
      </c>
      <c r="P280" s="132" t="s">
        <v>251</v>
      </c>
    </row>
    <row r="281" spans="1:16" ht="33.75" customHeight="1" x14ac:dyDescent="0.2">
      <c r="A281" s="131">
        <v>10525</v>
      </c>
      <c r="B281" s="131" t="s">
        <v>251</v>
      </c>
      <c r="C281" s="208" t="s">
        <v>2948</v>
      </c>
      <c r="D281" s="222" t="s">
        <v>873</v>
      </c>
      <c r="E281" s="132" t="s">
        <v>187</v>
      </c>
      <c r="F281" s="213">
        <v>144843</v>
      </c>
      <c r="G281" s="139" t="s">
        <v>605</v>
      </c>
      <c r="H281" s="127">
        <v>11</v>
      </c>
      <c r="I281" s="223">
        <v>35</v>
      </c>
      <c r="J281" s="223">
        <v>35</v>
      </c>
      <c r="K281" s="136">
        <v>33</v>
      </c>
      <c r="L281" s="127">
        <v>33</v>
      </c>
      <c r="M281" s="127">
        <v>34</v>
      </c>
      <c r="N281" s="136">
        <f t="shared" ref="N281:N290" si="24">K281+L281+M281</f>
        <v>100</v>
      </c>
      <c r="O281" s="224">
        <f t="shared" ref="O281:O302" si="25">N281*I281</f>
        <v>3500</v>
      </c>
      <c r="P281" s="132" t="s">
        <v>251</v>
      </c>
    </row>
    <row r="282" spans="1:16" ht="33.75" customHeight="1" x14ac:dyDescent="0.2">
      <c r="A282" s="131">
        <v>10525</v>
      </c>
      <c r="B282" s="131" t="s">
        <v>251</v>
      </c>
      <c r="C282" s="208" t="s">
        <v>2948</v>
      </c>
      <c r="D282" s="222" t="s">
        <v>874</v>
      </c>
      <c r="E282" s="132" t="s">
        <v>187</v>
      </c>
      <c r="F282" s="213">
        <v>144844</v>
      </c>
      <c r="G282" s="139" t="s">
        <v>605</v>
      </c>
      <c r="H282" s="127">
        <v>11</v>
      </c>
      <c r="I282" s="223">
        <v>60</v>
      </c>
      <c r="J282" s="223">
        <v>60</v>
      </c>
      <c r="K282" s="136">
        <v>20</v>
      </c>
      <c r="L282" s="127">
        <v>20</v>
      </c>
      <c r="M282" s="127">
        <v>20</v>
      </c>
      <c r="N282" s="136">
        <f t="shared" si="24"/>
        <v>60</v>
      </c>
      <c r="O282" s="224">
        <f t="shared" si="25"/>
        <v>3600</v>
      </c>
      <c r="P282" s="132" t="s">
        <v>251</v>
      </c>
    </row>
    <row r="283" spans="1:16" ht="33.75" customHeight="1" x14ac:dyDescent="0.2">
      <c r="A283" s="131">
        <v>10525</v>
      </c>
      <c r="B283" s="131" t="s">
        <v>251</v>
      </c>
      <c r="C283" s="208" t="s">
        <v>2948</v>
      </c>
      <c r="D283" s="222" t="s">
        <v>875</v>
      </c>
      <c r="E283" s="132" t="s">
        <v>187</v>
      </c>
      <c r="F283" s="213">
        <v>82121</v>
      </c>
      <c r="G283" s="139" t="s">
        <v>605</v>
      </c>
      <c r="H283" s="127">
        <v>11</v>
      </c>
      <c r="I283" s="223">
        <v>4000</v>
      </c>
      <c r="J283" s="223">
        <v>4000</v>
      </c>
      <c r="K283" s="136">
        <v>1</v>
      </c>
      <c r="L283" s="127">
        <v>0</v>
      </c>
      <c r="M283" s="127">
        <v>0</v>
      </c>
      <c r="N283" s="136">
        <f t="shared" si="24"/>
        <v>1</v>
      </c>
      <c r="O283" s="224">
        <f t="shared" si="25"/>
        <v>4000</v>
      </c>
      <c r="P283" s="132" t="s">
        <v>251</v>
      </c>
    </row>
    <row r="284" spans="1:16" ht="33.75" customHeight="1" x14ac:dyDescent="0.2">
      <c r="A284" s="131">
        <v>10525</v>
      </c>
      <c r="B284" s="131" t="s">
        <v>251</v>
      </c>
      <c r="C284" s="208" t="s">
        <v>2948</v>
      </c>
      <c r="D284" s="213" t="s">
        <v>876</v>
      </c>
      <c r="E284" s="132" t="s">
        <v>187</v>
      </c>
      <c r="F284" s="213">
        <v>58883</v>
      </c>
      <c r="G284" s="139" t="s">
        <v>605</v>
      </c>
      <c r="H284" s="127">
        <v>11</v>
      </c>
      <c r="I284" s="223">
        <v>11660</v>
      </c>
      <c r="J284" s="223">
        <v>11660</v>
      </c>
      <c r="K284" s="136">
        <v>2</v>
      </c>
      <c r="L284" s="127">
        <v>0</v>
      </c>
      <c r="M284" s="127">
        <v>0</v>
      </c>
      <c r="N284" s="136">
        <f t="shared" si="24"/>
        <v>2</v>
      </c>
      <c r="O284" s="224">
        <f t="shared" si="25"/>
        <v>23320</v>
      </c>
      <c r="P284" s="132" t="s">
        <v>251</v>
      </c>
    </row>
    <row r="285" spans="1:16" ht="33.75" customHeight="1" x14ac:dyDescent="0.2">
      <c r="A285" s="131">
        <v>10525</v>
      </c>
      <c r="B285" s="131" t="s">
        <v>251</v>
      </c>
      <c r="C285" s="208" t="s">
        <v>2948</v>
      </c>
      <c r="D285" s="139" t="s">
        <v>877</v>
      </c>
      <c r="E285" s="132" t="s">
        <v>187</v>
      </c>
      <c r="F285" s="213">
        <v>151939</v>
      </c>
      <c r="G285" s="139" t="s">
        <v>605</v>
      </c>
      <c r="H285" s="127">
        <v>11</v>
      </c>
      <c r="I285" s="223">
        <v>1000</v>
      </c>
      <c r="J285" s="223">
        <v>1000</v>
      </c>
      <c r="K285" s="139">
        <v>1</v>
      </c>
      <c r="L285" s="127">
        <v>0</v>
      </c>
      <c r="M285" s="127">
        <v>0</v>
      </c>
      <c r="N285" s="136">
        <f t="shared" si="24"/>
        <v>1</v>
      </c>
      <c r="O285" s="224">
        <f t="shared" si="25"/>
        <v>1000</v>
      </c>
      <c r="P285" s="132" t="s">
        <v>251</v>
      </c>
    </row>
    <row r="286" spans="1:16" ht="33.75" customHeight="1" x14ac:dyDescent="0.2">
      <c r="A286" s="131">
        <v>10525</v>
      </c>
      <c r="B286" s="131" t="s">
        <v>251</v>
      </c>
      <c r="C286" s="208" t="s">
        <v>2948</v>
      </c>
      <c r="D286" s="213" t="s">
        <v>878</v>
      </c>
      <c r="E286" s="132" t="s">
        <v>187</v>
      </c>
      <c r="F286" s="213">
        <v>127615</v>
      </c>
      <c r="G286" s="139" t="s">
        <v>605</v>
      </c>
      <c r="H286" s="127">
        <v>11</v>
      </c>
      <c r="I286" s="223">
        <v>12000</v>
      </c>
      <c r="J286" s="223">
        <v>12000</v>
      </c>
      <c r="K286" s="127">
        <v>1</v>
      </c>
      <c r="L286" s="127">
        <v>0</v>
      </c>
      <c r="M286" s="127">
        <v>0</v>
      </c>
      <c r="N286" s="136">
        <f t="shared" si="24"/>
        <v>1</v>
      </c>
      <c r="O286" s="224">
        <f t="shared" si="25"/>
        <v>12000</v>
      </c>
      <c r="P286" s="132" t="s">
        <v>251</v>
      </c>
    </row>
    <row r="287" spans="1:16" ht="33.75" customHeight="1" x14ac:dyDescent="0.2">
      <c r="A287" s="131">
        <v>10525</v>
      </c>
      <c r="B287" s="131" t="s">
        <v>251</v>
      </c>
      <c r="C287" s="208" t="s">
        <v>2948</v>
      </c>
      <c r="D287" s="213" t="s">
        <v>879</v>
      </c>
      <c r="E287" s="132" t="s">
        <v>187</v>
      </c>
      <c r="F287" s="213">
        <v>80354</v>
      </c>
      <c r="G287" s="139" t="s">
        <v>605</v>
      </c>
      <c r="H287" s="127">
        <v>11</v>
      </c>
      <c r="I287" s="223">
        <v>500</v>
      </c>
      <c r="J287" s="223">
        <v>500</v>
      </c>
      <c r="K287" s="139">
        <v>3</v>
      </c>
      <c r="L287" s="127">
        <v>0</v>
      </c>
      <c r="M287" s="127">
        <v>0</v>
      </c>
      <c r="N287" s="136">
        <f t="shared" si="24"/>
        <v>3</v>
      </c>
      <c r="O287" s="224">
        <f t="shared" si="25"/>
        <v>1500</v>
      </c>
      <c r="P287" s="132" t="s">
        <v>251</v>
      </c>
    </row>
    <row r="288" spans="1:16" ht="33.75" customHeight="1" x14ac:dyDescent="0.2">
      <c r="A288" s="131">
        <v>10525</v>
      </c>
      <c r="B288" s="131" t="s">
        <v>251</v>
      </c>
      <c r="C288" s="208" t="s">
        <v>2948</v>
      </c>
      <c r="D288" s="213" t="s">
        <v>880</v>
      </c>
      <c r="E288" s="132" t="s">
        <v>187</v>
      </c>
      <c r="F288" s="213">
        <v>104542</v>
      </c>
      <c r="G288" s="139" t="s">
        <v>605</v>
      </c>
      <c r="H288" s="127">
        <v>11</v>
      </c>
      <c r="I288" s="223">
        <v>300</v>
      </c>
      <c r="J288" s="223">
        <v>300</v>
      </c>
      <c r="K288" s="139">
        <v>10</v>
      </c>
      <c r="L288" s="127">
        <v>0</v>
      </c>
      <c r="M288" s="127">
        <v>0</v>
      </c>
      <c r="N288" s="136">
        <f t="shared" si="24"/>
        <v>10</v>
      </c>
      <c r="O288" s="224">
        <f t="shared" si="25"/>
        <v>3000</v>
      </c>
      <c r="P288" s="132" t="s">
        <v>251</v>
      </c>
    </row>
    <row r="289" spans="1:16" ht="33.75" customHeight="1" x14ac:dyDescent="0.2">
      <c r="A289" s="131">
        <v>10525</v>
      </c>
      <c r="B289" s="131" t="s">
        <v>251</v>
      </c>
      <c r="C289" s="208" t="s">
        <v>2948</v>
      </c>
      <c r="D289" s="213" t="s">
        <v>881</v>
      </c>
      <c r="E289" s="132" t="s">
        <v>187</v>
      </c>
      <c r="F289" s="213">
        <v>111533</v>
      </c>
      <c r="G289" s="139" t="s">
        <v>605</v>
      </c>
      <c r="H289" s="127">
        <v>11</v>
      </c>
      <c r="I289" s="223">
        <v>50</v>
      </c>
      <c r="J289" s="223">
        <v>50</v>
      </c>
      <c r="K289" s="139">
        <v>4</v>
      </c>
      <c r="L289" s="127">
        <v>0</v>
      </c>
      <c r="M289" s="127">
        <v>0</v>
      </c>
      <c r="N289" s="136">
        <f t="shared" si="24"/>
        <v>4</v>
      </c>
      <c r="O289" s="224">
        <f t="shared" si="25"/>
        <v>200</v>
      </c>
      <c r="P289" s="132" t="s">
        <v>251</v>
      </c>
    </row>
    <row r="290" spans="1:16" ht="33.75" customHeight="1" x14ac:dyDescent="0.2">
      <c r="A290" s="131">
        <v>10525</v>
      </c>
      <c r="B290" s="131" t="s">
        <v>251</v>
      </c>
      <c r="C290" s="208" t="s">
        <v>2948</v>
      </c>
      <c r="D290" s="213" t="s">
        <v>882</v>
      </c>
      <c r="E290" s="132" t="s">
        <v>187</v>
      </c>
      <c r="F290" s="213">
        <v>59883</v>
      </c>
      <c r="G290" s="139">
        <v>59883</v>
      </c>
      <c r="H290" s="127">
        <v>11</v>
      </c>
      <c r="I290" s="223">
        <v>1200</v>
      </c>
      <c r="J290" s="223">
        <v>1200</v>
      </c>
      <c r="K290" s="136">
        <v>0</v>
      </c>
      <c r="L290" s="127">
        <v>2</v>
      </c>
      <c r="M290" s="127">
        <v>0</v>
      </c>
      <c r="N290" s="136">
        <f t="shared" si="24"/>
        <v>2</v>
      </c>
      <c r="O290" s="224">
        <f t="shared" si="25"/>
        <v>2400</v>
      </c>
      <c r="P290" s="132" t="s">
        <v>251</v>
      </c>
    </row>
    <row r="291" spans="1:16" ht="12.75" x14ac:dyDescent="0.2">
      <c r="A291" s="225" t="s">
        <v>883</v>
      </c>
      <c r="B291" s="226"/>
      <c r="C291" s="227"/>
      <c r="D291" s="228"/>
      <c r="E291" s="227"/>
      <c r="F291" s="229"/>
      <c r="G291" s="229"/>
      <c r="H291" s="229"/>
      <c r="I291" s="230"/>
      <c r="J291" s="230"/>
      <c r="K291" s="229"/>
      <c r="L291" s="229"/>
      <c r="M291" s="229"/>
      <c r="N291" s="229"/>
      <c r="O291" s="224"/>
      <c r="P291" s="231"/>
    </row>
    <row r="292" spans="1:16" ht="33.75" customHeight="1" x14ac:dyDescent="0.2">
      <c r="A292" s="131">
        <v>10525</v>
      </c>
      <c r="B292" s="166" t="s">
        <v>251</v>
      </c>
      <c r="C292" s="208" t="s">
        <v>2948</v>
      </c>
      <c r="D292" s="232" t="s">
        <v>884</v>
      </c>
      <c r="E292" s="132" t="s">
        <v>187</v>
      </c>
      <c r="F292" s="233">
        <v>116</v>
      </c>
      <c r="G292" s="233" t="s">
        <v>605</v>
      </c>
      <c r="H292" s="127">
        <v>11</v>
      </c>
      <c r="I292" s="234">
        <v>3600</v>
      </c>
      <c r="J292" s="234">
        <v>3600</v>
      </c>
      <c r="K292" s="127">
        <v>2</v>
      </c>
      <c r="L292" s="127">
        <v>2</v>
      </c>
      <c r="M292" s="127">
        <v>2</v>
      </c>
      <c r="N292" s="127">
        <f>K292+L292+M292</f>
        <v>6</v>
      </c>
      <c r="O292" s="224">
        <f t="shared" si="25"/>
        <v>21600</v>
      </c>
      <c r="P292" s="166" t="s">
        <v>251</v>
      </c>
    </row>
    <row r="293" spans="1:16" ht="33.75" customHeight="1" x14ac:dyDescent="0.2">
      <c r="A293" s="131">
        <v>10525</v>
      </c>
      <c r="B293" s="166" t="s">
        <v>251</v>
      </c>
      <c r="C293" s="208" t="s">
        <v>2948</v>
      </c>
      <c r="D293" s="232" t="s">
        <v>885</v>
      </c>
      <c r="E293" s="132" t="s">
        <v>187</v>
      </c>
      <c r="F293" s="233">
        <v>121</v>
      </c>
      <c r="G293" s="233" t="s">
        <v>605</v>
      </c>
      <c r="H293" s="127">
        <v>11</v>
      </c>
      <c r="I293" s="234">
        <v>89050</v>
      </c>
      <c r="J293" s="234">
        <v>89050</v>
      </c>
      <c r="K293" s="127">
        <v>6</v>
      </c>
      <c r="L293" s="127">
        <v>6</v>
      </c>
      <c r="M293" s="127">
        <v>6</v>
      </c>
      <c r="N293" s="127">
        <f>K293+L293+M293</f>
        <v>18</v>
      </c>
      <c r="O293" s="224">
        <f t="shared" si="25"/>
        <v>1602900</v>
      </c>
      <c r="P293" s="166" t="s">
        <v>251</v>
      </c>
    </row>
    <row r="294" spans="1:16" ht="33.75" customHeight="1" x14ac:dyDescent="0.2">
      <c r="A294" s="131">
        <v>10525</v>
      </c>
      <c r="B294" s="166" t="s">
        <v>251</v>
      </c>
      <c r="C294" s="208" t="s">
        <v>2948</v>
      </c>
      <c r="D294" s="232" t="s">
        <v>886</v>
      </c>
      <c r="E294" s="132" t="s">
        <v>187</v>
      </c>
      <c r="F294" s="233">
        <v>122</v>
      </c>
      <c r="G294" s="233" t="s">
        <v>605</v>
      </c>
      <c r="H294" s="127">
        <v>11</v>
      </c>
      <c r="I294" s="234">
        <v>12000</v>
      </c>
      <c r="J294" s="234">
        <v>12000</v>
      </c>
      <c r="K294" s="127">
        <v>12</v>
      </c>
      <c r="L294" s="127">
        <v>4</v>
      </c>
      <c r="M294" s="127"/>
      <c r="N294" s="127">
        <f t="shared" ref="N294:N302" si="26">K294+L294+M294</f>
        <v>16</v>
      </c>
      <c r="O294" s="224">
        <f t="shared" si="25"/>
        <v>192000</v>
      </c>
      <c r="P294" s="166" t="s">
        <v>251</v>
      </c>
    </row>
    <row r="295" spans="1:16" ht="33.75" customHeight="1" x14ac:dyDescent="0.2">
      <c r="A295" s="131">
        <v>10525</v>
      </c>
      <c r="B295" s="166" t="s">
        <v>251</v>
      </c>
      <c r="C295" s="208" t="s">
        <v>2948</v>
      </c>
      <c r="D295" s="232" t="s">
        <v>887</v>
      </c>
      <c r="E295" s="132" t="s">
        <v>816</v>
      </c>
      <c r="F295" s="233">
        <v>133</v>
      </c>
      <c r="G295" s="233" t="s">
        <v>605</v>
      </c>
      <c r="H295" s="127">
        <v>11</v>
      </c>
      <c r="I295" s="234">
        <v>420</v>
      </c>
      <c r="J295" s="234">
        <v>420</v>
      </c>
      <c r="K295" s="127">
        <v>12</v>
      </c>
      <c r="L295" s="127">
        <v>12</v>
      </c>
      <c r="M295" s="127">
        <v>12</v>
      </c>
      <c r="N295" s="127">
        <f t="shared" si="26"/>
        <v>36</v>
      </c>
      <c r="O295" s="224">
        <f t="shared" si="25"/>
        <v>15120</v>
      </c>
      <c r="P295" s="166" t="s">
        <v>251</v>
      </c>
    </row>
    <row r="296" spans="1:16" ht="33.75" customHeight="1" x14ac:dyDescent="0.2">
      <c r="A296" s="131">
        <v>10525</v>
      </c>
      <c r="B296" s="166" t="s">
        <v>251</v>
      </c>
      <c r="C296" s="208" t="s">
        <v>2948</v>
      </c>
      <c r="D296" s="232" t="s">
        <v>888</v>
      </c>
      <c r="E296" s="132" t="s">
        <v>816</v>
      </c>
      <c r="F296" s="233">
        <v>136</v>
      </c>
      <c r="G296" s="233" t="s">
        <v>605</v>
      </c>
      <c r="H296" s="127">
        <v>11</v>
      </c>
      <c r="I296" s="234">
        <v>420</v>
      </c>
      <c r="J296" s="234">
        <v>420</v>
      </c>
      <c r="K296" s="127">
        <v>33</v>
      </c>
      <c r="L296" s="127">
        <v>33</v>
      </c>
      <c r="M296" s="127">
        <v>34</v>
      </c>
      <c r="N296" s="127">
        <f t="shared" si="26"/>
        <v>100</v>
      </c>
      <c r="O296" s="224">
        <f t="shared" si="25"/>
        <v>42000</v>
      </c>
      <c r="P296" s="166" t="s">
        <v>251</v>
      </c>
    </row>
    <row r="297" spans="1:16" ht="33.75" customHeight="1" x14ac:dyDescent="0.2">
      <c r="A297" s="131">
        <v>10525</v>
      </c>
      <c r="B297" s="166" t="s">
        <v>251</v>
      </c>
      <c r="C297" s="208" t="s">
        <v>2948</v>
      </c>
      <c r="D297" s="232" t="s">
        <v>889</v>
      </c>
      <c r="E297" s="132" t="s">
        <v>187</v>
      </c>
      <c r="F297" s="235">
        <v>158</v>
      </c>
      <c r="G297" s="233" t="s">
        <v>605</v>
      </c>
      <c r="H297" s="127">
        <v>11</v>
      </c>
      <c r="I297" s="234">
        <v>7375</v>
      </c>
      <c r="J297" s="234">
        <v>7375</v>
      </c>
      <c r="K297" s="127">
        <v>10</v>
      </c>
      <c r="L297" s="127">
        <v>0</v>
      </c>
      <c r="M297" s="127">
        <v>0</v>
      </c>
      <c r="N297" s="127">
        <f t="shared" si="26"/>
        <v>10</v>
      </c>
      <c r="O297" s="224">
        <f t="shared" si="25"/>
        <v>73750</v>
      </c>
      <c r="P297" s="166" t="s">
        <v>251</v>
      </c>
    </row>
    <row r="298" spans="1:16" ht="33.75" customHeight="1" x14ac:dyDescent="0.2">
      <c r="A298" s="131">
        <v>10525</v>
      </c>
      <c r="B298" s="166" t="s">
        <v>251</v>
      </c>
      <c r="C298" s="208" t="s">
        <v>2948</v>
      </c>
      <c r="D298" s="232" t="s">
        <v>890</v>
      </c>
      <c r="E298" s="132" t="s">
        <v>187</v>
      </c>
      <c r="F298" s="235">
        <v>158</v>
      </c>
      <c r="G298" s="233" t="s">
        <v>605</v>
      </c>
      <c r="H298" s="127">
        <v>11</v>
      </c>
      <c r="I298" s="234">
        <v>5000</v>
      </c>
      <c r="J298" s="234">
        <v>5000</v>
      </c>
      <c r="K298" s="127">
        <v>1</v>
      </c>
      <c r="L298" s="127">
        <v>0</v>
      </c>
      <c r="M298" s="127">
        <v>0</v>
      </c>
      <c r="N298" s="127">
        <f t="shared" si="26"/>
        <v>1</v>
      </c>
      <c r="O298" s="224">
        <f t="shared" si="25"/>
        <v>5000</v>
      </c>
      <c r="P298" s="166" t="s">
        <v>251</v>
      </c>
    </row>
    <row r="299" spans="1:16" ht="33.75" customHeight="1" x14ac:dyDescent="0.2">
      <c r="A299" s="131">
        <v>10525</v>
      </c>
      <c r="B299" s="166" t="s">
        <v>251</v>
      </c>
      <c r="C299" s="208" t="s">
        <v>2948</v>
      </c>
      <c r="D299" s="232" t="s">
        <v>891</v>
      </c>
      <c r="E299" s="132" t="s">
        <v>604</v>
      </c>
      <c r="F299" s="235">
        <v>162</v>
      </c>
      <c r="G299" s="233" t="s">
        <v>605</v>
      </c>
      <c r="H299" s="127">
        <v>11</v>
      </c>
      <c r="I299" s="234">
        <v>3000</v>
      </c>
      <c r="J299" s="234">
        <v>3000</v>
      </c>
      <c r="K299" s="127">
        <v>1</v>
      </c>
      <c r="L299" s="127">
        <v>0</v>
      </c>
      <c r="M299" s="127">
        <v>0</v>
      </c>
      <c r="N299" s="127">
        <f t="shared" si="26"/>
        <v>1</v>
      </c>
      <c r="O299" s="224">
        <f t="shared" si="25"/>
        <v>3000</v>
      </c>
      <c r="P299" s="166" t="s">
        <v>251</v>
      </c>
    </row>
    <row r="300" spans="1:16" ht="33.75" customHeight="1" x14ac:dyDescent="0.2">
      <c r="A300" s="131">
        <v>10525</v>
      </c>
      <c r="B300" s="166" t="s">
        <v>251</v>
      </c>
      <c r="C300" s="208" t="s">
        <v>2948</v>
      </c>
      <c r="D300" s="232" t="s">
        <v>892</v>
      </c>
      <c r="E300" s="132" t="s">
        <v>604</v>
      </c>
      <c r="F300" s="235">
        <v>169</v>
      </c>
      <c r="G300" s="233" t="s">
        <v>605</v>
      </c>
      <c r="H300" s="127">
        <v>11</v>
      </c>
      <c r="I300" s="234">
        <v>10000</v>
      </c>
      <c r="J300" s="234">
        <v>10000</v>
      </c>
      <c r="K300" s="127">
        <v>2</v>
      </c>
      <c r="L300" s="127">
        <v>0</v>
      </c>
      <c r="M300" s="127">
        <v>0</v>
      </c>
      <c r="N300" s="127">
        <f t="shared" si="26"/>
        <v>2</v>
      </c>
      <c r="O300" s="224">
        <f t="shared" si="25"/>
        <v>20000</v>
      </c>
      <c r="P300" s="166" t="s">
        <v>251</v>
      </c>
    </row>
    <row r="301" spans="1:16" ht="33.75" customHeight="1" x14ac:dyDescent="0.2">
      <c r="A301" s="131">
        <v>10525</v>
      </c>
      <c r="B301" s="166" t="s">
        <v>251</v>
      </c>
      <c r="C301" s="208" t="s">
        <v>2948</v>
      </c>
      <c r="D301" s="233" t="s">
        <v>893</v>
      </c>
      <c r="E301" s="132" t="s">
        <v>604</v>
      </c>
      <c r="F301" s="233">
        <v>196</v>
      </c>
      <c r="G301" s="233" t="s">
        <v>605</v>
      </c>
      <c r="H301" s="127">
        <v>11</v>
      </c>
      <c r="I301" s="234">
        <v>25000</v>
      </c>
      <c r="J301" s="234">
        <v>25000</v>
      </c>
      <c r="K301" s="127">
        <v>2</v>
      </c>
      <c r="L301" s="127">
        <v>2</v>
      </c>
      <c r="M301" s="127">
        <v>1</v>
      </c>
      <c r="N301" s="127">
        <f t="shared" si="26"/>
        <v>5</v>
      </c>
      <c r="O301" s="224">
        <f t="shared" si="25"/>
        <v>125000</v>
      </c>
      <c r="P301" s="166" t="s">
        <v>251</v>
      </c>
    </row>
    <row r="302" spans="1:16" ht="33.75" customHeight="1" thickBot="1" x14ac:dyDescent="0.25">
      <c r="A302" s="144">
        <v>10525</v>
      </c>
      <c r="B302" s="172" t="s">
        <v>251</v>
      </c>
      <c r="C302" s="208" t="s">
        <v>2948</v>
      </c>
      <c r="D302" s="236" t="s">
        <v>894</v>
      </c>
      <c r="E302" s="145" t="s">
        <v>604</v>
      </c>
      <c r="F302" s="236">
        <v>199</v>
      </c>
      <c r="G302" s="236" t="s">
        <v>605</v>
      </c>
      <c r="H302" s="142">
        <v>11</v>
      </c>
      <c r="I302" s="237">
        <v>10000</v>
      </c>
      <c r="J302" s="237">
        <v>10000</v>
      </c>
      <c r="K302" s="142">
        <v>2</v>
      </c>
      <c r="L302" s="142">
        <v>2</v>
      </c>
      <c r="M302" s="142">
        <v>2</v>
      </c>
      <c r="N302" s="142">
        <f t="shared" si="26"/>
        <v>6</v>
      </c>
      <c r="O302" s="224">
        <f t="shared" si="25"/>
        <v>60000</v>
      </c>
      <c r="P302" s="172" t="s">
        <v>251</v>
      </c>
    </row>
    <row r="303" spans="1:16" ht="13.5" customHeight="1" thickBot="1" x14ac:dyDescent="0.25">
      <c r="A303" s="238" t="s">
        <v>895</v>
      </c>
      <c r="B303" s="239"/>
      <c r="C303" s="240"/>
      <c r="D303" s="241"/>
      <c r="E303" s="241"/>
      <c r="F303" s="242"/>
      <c r="G303" s="242"/>
      <c r="H303" s="242"/>
      <c r="I303" s="240"/>
      <c r="J303" s="240"/>
      <c r="K303" s="243"/>
      <c r="L303" s="243"/>
      <c r="M303" s="243"/>
      <c r="N303" s="243"/>
      <c r="O303" s="244">
        <f>SUM(O261:O302)-4.02</f>
        <v>2450000</v>
      </c>
      <c r="P303" s="245"/>
    </row>
    <row r="304" spans="1:16" ht="14.25" x14ac:dyDescent="0.2">
      <c r="A304" s="246"/>
      <c r="B304" s="247"/>
      <c r="C304" s="247"/>
      <c r="D304" s="247"/>
      <c r="E304" s="247"/>
      <c r="F304" s="247"/>
      <c r="G304" s="247"/>
      <c r="H304" s="247"/>
      <c r="I304" s="248"/>
      <c r="J304" s="248"/>
      <c r="K304" s="247"/>
      <c r="L304" s="247"/>
      <c r="M304" s="247"/>
      <c r="N304" s="247"/>
      <c r="O304" s="248"/>
      <c r="P304" s="249"/>
    </row>
    <row r="305" spans="1:16" ht="20.25" customHeight="1" x14ac:dyDescent="0.2">
      <c r="A305" s="117" t="s">
        <v>424</v>
      </c>
      <c r="B305" s="118"/>
      <c r="C305" s="118"/>
      <c r="D305" s="118"/>
      <c r="E305" s="118"/>
      <c r="F305" s="118"/>
      <c r="G305" s="118"/>
      <c r="H305" s="118"/>
      <c r="I305" s="118"/>
      <c r="J305" s="118"/>
      <c r="K305" s="118"/>
      <c r="L305" s="118"/>
      <c r="M305" s="118"/>
      <c r="N305" s="118"/>
      <c r="O305" s="250"/>
      <c r="P305" s="119"/>
    </row>
    <row r="306" spans="1:16" ht="38.25" x14ac:dyDescent="0.2">
      <c r="A306" s="131" t="s">
        <v>896</v>
      </c>
      <c r="B306" s="166" t="s">
        <v>282</v>
      </c>
      <c r="C306" s="251" t="s">
        <v>2949</v>
      </c>
      <c r="D306" s="132" t="s">
        <v>897</v>
      </c>
      <c r="E306" s="132" t="s">
        <v>604</v>
      </c>
      <c r="F306" s="127">
        <v>111</v>
      </c>
      <c r="G306" s="127" t="s">
        <v>605</v>
      </c>
      <c r="H306" s="127">
        <v>11</v>
      </c>
      <c r="I306" s="167">
        <v>85000</v>
      </c>
      <c r="J306" s="167">
        <v>85000</v>
      </c>
      <c r="K306" s="127">
        <v>4</v>
      </c>
      <c r="L306" s="127">
        <v>4</v>
      </c>
      <c r="M306" s="127">
        <v>4</v>
      </c>
      <c r="N306" s="127">
        <f t="shared" ref="N306:N369" si="27">+K306+L306+M306</f>
        <v>12</v>
      </c>
      <c r="O306" s="167">
        <f>J306*N306</f>
        <v>1020000</v>
      </c>
      <c r="P306" s="252" t="s">
        <v>597</v>
      </c>
    </row>
    <row r="307" spans="1:16" ht="38.25" x14ac:dyDescent="0.2">
      <c r="A307" s="131" t="s">
        <v>896</v>
      </c>
      <c r="B307" s="166" t="s">
        <v>282</v>
      </c>
      <c r="C307" s="251" t="s">
        <v>2949</v>
      </c>
      <c r="D307" s="132" t="s">
        <v>898</v>
      </c>
      <c r="E307" s="132" t="s">
        <v>604</v>
      </c>
      <c r="F307" s="127">
        <v>111</v>
      </c>
      <c r="G307" s="127" t="s">
        <v>605</v>
      </c>
      <c r="H307" s="127">
        <v>11</v>
      </c>
      <c r="I307" s="167">
        <v>15000</v>
      </c>
      <c r="J307" s="167">
        <v>15000</v>
      </c>
      <c r="K307" s="127">
        <v>4</v>
      </c>
      <c r="L307" s="127">
        <v>4</v>
      </c>
      <c r="M307" s="127">
        <v>4</v>
      </c>
      <c r="N307" s="127">
        <f t="shared" si="27"/>
        <v>12</v>
      </c>
      <c r="O307" s="167">
        <f t="shared" ref="O307:O370" si="28">J307*N307</f>
        <v>180000</v>
      </c>
      <c r="P307" s="252" t="s">
        <v>597</v>
      </c>
    </row>
    <row r="308" spans="1:16" ht="25.5" x14ac:dyDescent="0.2">
      <c r="A308" s="131" t="s">
        <v>896</v>
      </c>
      <c r="B308" s="166" t="s">
        <v>282</v>
      </c>
      <c r="C308" s="251" t="s">
        <v>2949</v>
      </c>
      <c r="D308" s="132" t="s">
        <v>899</v>
      </c>
      <c r="E308" s="132" t="s">
        <v>604</v>
      </c>
      <c r="F308" s="127">
        <v>112</v>
      </c>
      <c r="G308" s="127" t="s">
        <v>605</v>
      </c>
      <c r="H308" s="127">
        <v>11</v>
      </c>
      <c r="I308" s="167">
        <v>2500</v>
      </c>
      <c r="J308" s="167">
        <v>2500</v>
      </c>
      <c r="K308" s="127">
        <v>4</v>
      </c>
      <c r="L308" s="127">
        <v>4</v>
      </c>
      <c r="M308" s="127">
        <v>4</v>
      </c>
      <c r="N308" s="127">
        <f t="shared" si="27"/>
        <v>12</v>
      </c>
      <c r="O308" s="167">
        <f t="shared" si="28"/>
        <v>30000</v>
      </c>
      <c r="P308" s="252" t="s">
        <v>597</v>
      </c>
    </row>
    <row r="309" spans="1:16" ht="38.25" x14ac:dyDescent="0.2">
      <c r="A309" s="131" t="s">
        <v>896</v>
      </c>
      <c r="B309" s="166" t="s">
        <v>282</v>
      </c>
      <c r="C309" s="251" t="s">
        <v>2949</v>
      </c>
      <c r="D309" s="132" t="s">
        <v>900</v>
      </c>
      <c r="E309" s="132" t="s">
        <v>604</v>
      </c>
      <c r="F309" s="127">
        <v>112</v>
      </c>
      <c r="G309" s="127" t="s">
        <v>605</v>
      </c>
      <c r="H309" s="127">
        <v>11</v>
      </c>
      <c r="I309" s="167">
        <v>2500</v>
      </c>
      <c r="J309" s="167">
        <v>2500</v>
      </c>
      <c r="K309" s="127">
        <v>4</v>
      </c>
      <c r="L309" s="127">
        <v>4</v>
      </c>
      <c r="M309" s="127">
        <v>4</v>
      </c>
      <c r="N309" s="127">
        <f t="shared" si="27"/>
        <v>12</v>
      </c>
      <c r="O309" s="167">
        <f t="shared" si="28"/>
        <v>30000</v>
      </c>
      <c r="P309" s="252" t="s">
        <v>597</v>
      </c>
    </row>
    <row r="310" spans="1:16" ht="75" customHeight="1" x14ac:dyDescent="0.2">
      <c r="A310" s="131" t="s">
        <v>896</v>
      </c>
      <c r="B310" s="166" t="s">
        <v>282</v>
      </c>
      <c r="C310" s="251" t="s">
        <v>2949</v>
      </c>
      <c r="D310" s="132" t="s">
        <v>901</v>
      </c>
      <c r="E310" s="132" t="s">
        <v>604</v>
      </c>
      <c r="F310" s="127">
        <v>113</v>
      </c>
      <c r="G310" s="127" t="s">
        <v>605</v>
      </c>
      <c r="H310" s="127">
        <v>11</v>
      </c>
      <c r="I310" s="167">
        <v>20000</v>
      </c>
      <c r="J310" s="167">
        <v>20000</v>
      </c>
      <c r="K310" s="127">
        <v>4</v>
      </c>
      <c r="L310" s="127">
        <v>4</v>
      </c>
      <c r="M310" s="127">
        <v>4</v>
      </c>
      <c r="N310" s="127">
        <f t="shared" si="27"/>
        <v>12</v>
      </c>
      <c r="O310" s="167">
        <f t="shared" si="28"/>
        <v>240000</v>
      </c>
      <c r="P310" s="252" t="s">
        <v>597</v>
      </c>
    </row>
    <row r="311" spans="1:16" ht="75" customHeight="1" x14ac:dyDescent="0.2">
      <c r="A311" s="131" t="s">
        <v>896</v>
      </c>
      <c r="B311" s="166" t="s">
        <v>282</v>
      </c>
      <c r="C311" s="251" t="s">
        <v>2949</v>
      </c>
      <c r="D311" s="132" t="s">
        <v>902</v>
      </c>
      <c r="E311" s="132" t="s">
        <v>604</v>
      </c>
      <c r="F311" s="127">
        <v>113</v>
      </c>
      <c r="G311" s="127" t="s">
        <v>605</v>
      </c>
      <c r="H311" s="127">
        <v>11</v>
      </c>
      <c r="I311" s="167">
        <v>2256</v>
      </c>
      <c r="J311" s="167">
        <v>2256</v>
      </c>
      <c r="K311" s="127">
        <v>4</v>
      </c>
      <c r="L311" s="127">
        <v>4</v>
      </c>
      <c r="M311" s="127">
        <v>4</v>
      </c>
      <c r="N311" s="127">
        <f t="shared" si="27"/>
        <v>12</v>
      </c>
      <c r="O311" s="167">
        <f t="shared" si="28"/>
        <v>27072</v>
      </c>
      <c r="P311" s="252" t="s">
        <v>597</v>
      </c>
    </row>
    <row r="312" spans="1:16" ht="75" customHeight="1" x14ac:dyDescent="0.2">
      <c r="A312" s="131" t="s">
        <v>896</v>
      </c>
      <c r="B312" s="166" t="s">
        <v>282</v>
      </c>
      <c r="C312" s="251" t="s">
        <v>2949</v>
      </c>
      <c r="D312" s="132" t="s">
        <v>903</v>
      </c>
      <c r="E312" s="132" t="s">
        <v>604</v>
      </c>
      <c r="F312" s="127">
        <v>113</v>
      </c>
      <c r="G312" s="127" t="s">
        <v>605</v>
      </c>
      <c r="H312" s="127">
        <v>11</v>
      </c>
      <c r="I312" s="167">
        <v>18640</v>
      </c>
      <c r="J312" s="167">
        <v>18640</v>
      </c>
      <c r="K312" s="127">
        <v>4</v>
      </c>
      <c r="L312" s="127">
        <v>4</v>
      </c>
      <c r="M312" s="127">
        <v>4</v>
      </c>
      <c r="N312" s="127">
        <f t="shared" si="27"/>
        <v>12</v>
      </c>
      <c r="O312" s="167">
        <f t="shared" si="28"/>
        <v>223680</v>
      </c>
      <c r="P312" s="252" t="s">
        <v>597</v>
      </c>
    </row>
    <row r="313" spans="1:16" ht="75" customHeight="1" x14ac:dyDescent="0.2">
      <c r="A313" s="131" t="s">
        <v>896</v>
      </c>
      <c r="B313" s="166" t="s">
        <v>282</v>
      </c>
      <c r="C313" s="251" t="s">
        <v>2949</v>
      </c>
      <c r="D313" s="132" t="s">
        <v>904</v>
      </c>
      <c r="E313" s="132" t="s">
        <v>604</v>
      </c>
      <c r="F313" s="127">
        <v>113</v>
      </c>
      <c r="G313" s="127" t="s">
        <v>605</v>
      </c>
      <c r="H313" s="127">
        <v>11</v>
      </c>
      <c r="I313" s="167">
        <v>1959</v>
      </c>
      <c r="J313" s="167">
        <v>1959</v>
      </c>
      <c r="K313" s="127">
        <v>4</v>
      </c>
      <c r="L313" s="127">
        <v>4</v>
      </c>
      <c r="M313" s="127">
        <v>4</v>
      </c>
      <c r="N313" s="127">
        <f t="shared" si="27"/>
        <v>12</v>
      </c>
      <c r="O313" s="167">
        <f t="shared" si="28"/>
        <v>23508</v>
      </c>
      <c r="P313" s="252" t="s">
        <v>597</v>
      </c>
    </row>
    <row r="314" spans="1:16" ht="75" customHeight="1" x14ac:dyDescent="0.2">
      <c r="A314" s="131" t="s">
        <v>896</v>
      </c>
      <c r="B314" s="166" t="s">
        <v>282</v>
      </c>
      <c r="C314" s="251" t="s">
        <v>2949</v>
      </c>
      <c r="D314" s="132" t="s">
        <v>905</v>
      </c>
      <c r="E314" s="132" t="s">
        <v>604</v>
      </c>
      <c r="F314" s="127">
        <v>113</v>
      </c>
      <c r="G314" s="127" t="s">
        <v>605</v>
      </c>
      <c r="H314" s="127">
        <v>11</v>
      </c>
      <c r="I314" s="167">
        <v>27650</v>
      </c>
      <c r="J314" s="167">
        <v>27650</v>
      </c>
      <c r="K314" s="127">
        <v>4</v>
      </c>
      <c r="L314" s="127">
        <v>4</v>
      </c>
      <c r="M314" s="127">
        <v>4</v>
      </c>
      <c r="N314" s="127">
        <f t="shared" si="27"/>
        <v>12</v>
      </c>
      <c r="O314" s="167">
        <f t="shared" si="28"/>
        <v>331800</v>
      </c>
      <c r="P314" s="252" t="s">
        <v>597</v>
      </c>
    </row>
    <row r="315" spans="1:16" ht="75" customHeight="1" x14ac:dyDescent="0.2">
      <c r="A315" s="131" t="s">
        <v>896</v>
      </c>
      <c r="B315" s="166" t="s">
        <v>282</v>
      </c>
      <c r="C315" s="251" t="s">
        <v>2949</v>
      </c>
      <c r="D315" s="132" t="s">
        <v>906</v>
      </c>
      <c r="E315" s="132" t="s">
        <v>604</v>
      </c>
      <c r="F315" s="127">
        <v>113</v>
      </c>
      <c r="G315" s="127" t="s">
        <v>605</v>
      </c>
      <c r="H315" s="127">
        <v>11</v>
      </c>
      <c r="I315" s="167">
        <v>36575</v>
      </c>
      <c r="J315" s="167">
        <v>36575</v>
      </c>
      <c r="K315" s="127">
        <v>4</v>
      </c>
      <c r="L315" s="127">
        <v>4</v>
      </c>
      <c r="M315" s="127">
        <v>4</v>
      </c>
      <c r="N315" s="127">
        <f t="shared" si="27"/>
        <v>12</v>
      </c>
      <c r="O315" s="167">
        <f t="shared" si="28"/>
        <v>438900</v>
      </c>
      <c r="P315" s="252" t="s">
        <v>597</v>
      </c>
    </row>
    <row r="316" spans="1:16" ht="75" customHeight="1" x14ac:dyDescent="0.2">
      <c r="A316" s="131" t="s">
        <v>896</v>
      </c>
      <c r="B316" s="166" t="s">
        <v>282</v>
      </c>
      <c r="C316" s="251" t="s">
        <v>2949</v>
      </c>
      <c r="D316" s="132" t="s">
        <v>907</v>
      </c>
      <c r="E316" s="132" t="s">
        <v>604</v>
      </c>
      <c r="F316" s="127">
        <v>113</v>
      </c>
      <c r="G316" s="127" t="s">
        <v>605</v>
      </c>
      <c r="H316" s="127">
        <v>11</v>
      </c>
      <c r="I316" s="167">
        <v>135</v>
      </c>
      <c r="J316" s="167">
        <v>135</v>
      </c>
      <c r="K316" s="127">
        <v>4</v>
      </c>
      <c r="L316" s="127">
        <v>4</v>
      </c>
      <c r="M316" s="127">
        <v>4</v>
      </c>
      <c r="N316" s="127">
        <f t="shared" si="27"/>
        <v>12</v>
      </c>
      <c r="O316" s="167">
        <f t="shared" si="28"/>
        <v>1620</v>
      </c>
      <c r="P316" s="252" t="s">
        <v>597</v>
      </c>
    </row>
    <row r="317" spans="1:16" ht="75" customHeight="1" x14ac:dyDescent="0.2">
      <c r="A317" s="131" t="s">
        <v>896</v>
      </c>
      <c r="B317" s="166" t="s">
        <v>282</v>
      </c>
      <c r="C317" s="251" t="s">
        <v>2949</v>
      </c>
      <c r="D317" s="132" t="s">
        <v>908</v>
      </c>
      <c r="E317" s="132" t="s">
        <v>604</v>
      </c>
      <c r="F317" s="127">
        <v>115</v>
      </c>
      <c r="G317" s="127" t="s">
        <v>605</v>
      </c>
      <c r="H317" s="127">
        <v>11</v>
      </c>
      <c r="I317" s="253">
        <v>200</v>
      </c>
      <c r="J317" s="253">
        <v>200</v>
      </c>
      <c r="K317" s="127">
        <v>4</v>
      </c>
      <c r="L317" s="127">
        <v>4</v>
      </c>
      <c r="M317" s="127">
        <v>4</v>
      </c>
      <c r="N317" s="127">
        <f t="shared" si="27"/>
        <v>12</v>
      </c>
      <c r="O317" s="167">
        <f t="shared" si="28"/>
        <v>2400</v>
      </c>
      <c r="P317" s="252" t="s">
        <v>597</v>
      </c>
    </row>
    <row r="318" spans="1:16" ht="75" customHeight="1" x14ac:dyDescent="0.2">
      <c r="A318" s="131" t="s">
        <v>896</v>
      </c>
      <c r="B318" s="166" t="s">
        <v>282</v>
      </c>
      <c r="C318" s="251" t="s">
        <v>2949</v>
      </c>
      <c r="D318" s="132" t="s">
        <v>909</v>
      </c>
      <c r="E318" s="132" t="s">
        <v>604</v>
      </c>
      <c r="F318" s="127">
        <v>115</v>
      </c>
      <c r="G318" s="127" t="s">
        <v>605</v>
      </c>
      <c r="H318" s="127">
        <v>11</v>
      </c>
      <c r="I318" s="253">
        <v>200</v>
      </c>
      <c r="J318" s="253">
        <v>200</v>
      </c>
      <c r="K318" s="127">
        <v>4</v>
      </c>
      <c r="L318" s="127">
        <v>4</v>
      </c>
      <c r="M318" s="127">
        <v>4</v>
      </c>
      <c r="N318" s="127">
        <f t="shared" si="27"/>
        <v>12</v>
      </c>
      <c r="O318" s="167">
        <f t="shared" si="28"/>
        <v>2400</v>
      </c>
      <c r="P318" s="252" t="s">
        <v>597</v>
      </c>
    </row>
    <row r="319" spans="1:16" ht="75" customHeight="1" x14ac:dyDescent="0.2">
      <c r="A319" s="131" t="s">
        <v>896</v>
      </c>
      <c r="B319" s="166" t="s">
        <v>282</v>
      </c>
      <c r="C319" s="251" t="s">
        <v>2949</v>
      </c>
      <c r="D319" s="132" t="s">
        <v>910</v>
      </c>
      <c r="E319" s="132" t="s">
        <v>604</v>
      </c>
      <c r="F319" s="127">
        <v>115</v>
      </c>
      <c r="G319" s="127" t="s">
        <v>605</v>
      </c>
      <c r="H319" s="127">
        <v>11</v>
      </c>
      <c r="I319" s="253">
        <v>125</v>
      </c>
      <c r="J319" s="253">
        <v>125</v>
      </c>
      <c r="K319" s="127">
        <v>4</v>
      </c>
      <c r="L319" s="127">
        <v>4</v>
      </c>
      <c r="M319" s="127">
        <v>4</v>
      </c>
      <c r="N319" s="127">
        <f t="shared" si="27"/>
        <v>12</v>
      </c>
      <c r="O319" s="167">
        <f t="shared" si="28"/>
        <v>1500</v>
      </c>
      <c r="P319" s="252" t="s">
        <v>597</v>
      </c>
    </row>
    <row r="320" spans="1:16" ht="75" customHeight="1" x14ac:dyDescent="0.2">
      <c r="A320" s="131" t="s">
        <v>896</v>
      </c>
      <c r="B320" s="166" t="s">
        <v>282</v>
      </c>
      <c r="C320" s="251" t="s">
        <v>2949</v>
      </c>
      <c r="D320" s="132" t="s">
        <v>911</v>
      </c>
      <c r="E320" s="132" t="s">
        <v>604</v>
      </c>
      <c r="F320" s="127">
        <v>116</v>
      </c>
      <c r="G320" s="127" t="s">
        <v>605</v>
      </c>
      <c r="H320" s="127">
        <v>11</v>
      </c>
      <c r="I320" s="167">
        <v>2000</v>
      </c>
      <c r="J320" s="167">
        <v>2000</v>
      </c>
      <c r="K320" s="127">
        <v>1</v>
      </c>
      <c r="L320" s="127">
        <v>1</v>
      </c>
      <c r="M320" s="127">
        <v>1</v>
      </c>
      <c r="N320" s="127">
        <f t="shared" si="27"/>
        <v>3</v>
      </c>
      <c r="O320" s="167">
        <f t="shared" si="28"/>
        <v>6000</v>
      </c>
      <c r="P320" s="252" t="s">
        <v>597</v>
      </c>
    </row>
    <row r="321" spans="1:16" ht="75" customHeight="1" x14ac:dyDescent="0.2">
      <c r="A321" s="131" t="s">
        <v>896</v>
      </c>
      <c r="B321" s="166" t="s">
        <v>282</v>
      </c>
      <c r="C321" s="251" t="s">
        <v>2949</v>
      </c>
      <c r="D321" s="132" t="s">
        <v>912</v>
      </c>
      <c r="E321" s="132" t="s">
        <v>604</v>
      </c>
      <c r="F321" s="127">
        <v>122</v>
      </c>
      <c r="G321" s="127" t="s">
        <v>605</v>
      </c>
      <c r="H321" s="127">
        <v>11</v>
      </c>
      <c r="I321" s="253">
        <v>5000</v>
      </c>
      <c r="J321" s="253">
        <v>5000</v>
      </c>
      <c r="K321" s="127">
        <v>1</v>
      </c>
      <c r="L321" s="127">
        <v>0</v>
      </c>
      <c r="M321" s="127">
        <v>1</v>
      </c>
      <c r="N321" s="127">
        <f t="shared" si="27"/>
        <v>2</v>
      </c>
      <c r="O321" s="167">
        <f t="shared" si="28"/>
        <v>10000</v>
      </c>
      <c r="P321" s="252" t="s">
        <v>597</v>
      </c>
    </row>
    <row r="322" spans="1:16" ht="75" customHeight="1" x14ac:dyDescent="0.2">
      <c r="A322" s="131" t="s">
        <v>896</v>
      </c>
      <c r="B322" s="166" t="s">
        <v>282</v>
      </c>
      <c r="C322" s="251" t="s">
        <v>2949</v>
      </c>
      <c r="D322" s="132" t="s">
        <v>913</v>
      </c>
      <c r="E322" s="132" t="s">
        <v>604</v>
      </c>
      <c r="F322" s="127">
        <v>122</v>
      </c>
      <c r="G322" s="127" t="s">
        <v>605</v>
      </c>
      <c r="H322" s="127">
        <v>11</v>
      </c>
      <c r="I322" s="253">
        <v>5000</v>
      </c>
      <c r="J322" s="253">
        <v>5000</v>
      </c>
      <c r="K322" s="127">
        <v>0</v>
      </c>
      <c r="L322" s="127">
        <v>1</v>
      </c>
      <c r="M322" s="127">
        <v>0</v>
      </c>
      <c r="N322" s="127">
        <f t="shared" si="27"/>
        <v>1</v>
      </c>
      <c r="O322" s="167">
        <f t="shared" si="28"/>
        <v>5000</v>
      </c>
      <c r="P322" s="252" t="s">
        <v>597</v>
      </c>
    </row>
    <row r="323" spans="1:16" ht="75" customHeight="1" x14ac:dyDescent="0.2">
      <c r="A323" s="131" t="s">
        <v>896</v>
      </c>
      <c r="B323" s="166" t="s">
        <v>282</v>
      </c>
      <c r="C323" s="251" t="s">
        <v>2949</v>
      </c>
      <c r="D323" s="132" t="s">
        <v>914</v>
      </c>
      <c r="E323" s="132" t="s">
        <v>604</v>
      </c>
      <c r="F323" s="127">
        <v>122</v>
      </c>
      <c r="G323" s="127" t="s">
        <v>605</v>
      </c>
      <c r="H323" s="127">
        <v>11</v>
      </c>
      <c r="I323" s="253">
        <v>5000</v>
      </c>
      <c r="J323" s="253">
        <v>5000</v>
      </c>
      <c r="K323" s="127">
        <v>1</v>
      </c>
      <c r="L323" s="127">
        <v>0</v>
      </c>
      <c r="M323" s="127">
        <v>1</v>
      </c>
      <c r="N323" s="127">
        <f t="shared" si="27"/>
        <v>2</v>
      </c>
      <c r="O323" s="167">
        <f t="shared" si="28"/>
        <v>10000</v>
      </c>
      <c r="P323" s="252" t="s">
        <v>597</v>
      </c>
    </row>
    <row r="324" spans="1:16" ht="75" customHeight="1" x14ac:dyDescent="0.2">
      <c r="A324" s="131" t="s">
        <v>896</v>
      </c>
      <c r="B324" s="166" t="s">
        <v>282</v>
      </c>
      <c r="C324" s="251" t="s">
        <v>2949</v>
      </c>
      <c r="D324" s="132" t="s">
        <v>915</v>
      </c>
      <c r="E324" s="132" t="s">
        <v>604</v>
      </c>
      <c r="F324" s="127">
        <v>133</v>
      </c>
      <c r="G324" s="127" t="s">
        <v>605</v>
      </c>
      <c r="H324" s="127">
        <v>11</v>
      </c>
      <c r="I324" s="167">
        <v>420</v>
      </c>
      <c r="J324" s="167">
        <v>420</v>
      </c>
      <c r="K324" s="127">
        <v>30</v>
      </c>
      <c r="L324" s="127">
        <v>30</v>
      </c>
      <c r="M324" s="127">
        <v>30</v>
      </c>
      <c r="N324" s="127">
        <f t="shared" si="27"/>
        <v>90</v>
      </c>
      <c r="O324" s="167">
        <f t="shared" si="28"/>
        <v>37800</v>
      </c>
      <c r="P324" s="252" t="s">
        <v>597</v>
      </c>
    </row>
    <row r="325" spans="1:16" ht="75" customHeight="1" x14ac:dyDescent="0.2">
      <c r="A325" s="131" t="s">
        <v>896</v>
      </c>
      <c r="B325" s="166" t="s">
        <v>282</v>
      </c>
      <c r="C325" s="251" t="s">
        <v>2949</v>
      </c>
      <c r="D325" s="132" t="s">
        <v>916</v>
      </c>
      <c r="E325" s="132" t="s">
        <v>604</v>
      </c>
      <c r="F325" s="127">
        <v>136</v>
      </c>
      <c r="G325" s="127" t="s">
        <v>605</v>
      </c>
      <c r="H325" s="127">
        <v>11</v>
      </c>
      <c r="I325" s="167">
        <v>420</v>
      </c>
      <c r="J325" s="167">
        <v>420</v>
      </c>
      <c r="K325" s="127">
        <v>30</v>
      </c>
      <c r="L325" s="127">
        <v>30</v>
      </c>
      <c r="M325" s="127">
        <v>30</v>
      </c>
      <c r="N325" s="127">
        <f t="shared" si="27"/>
        <v>90</v>
      </c>
      <c r="O325" s="167">
        <f t="shared" si="28"/>
        <v>37800</v>
      </c>
      <c r="P325" s="252" t="s">
        <v>597</v>
      </c>
    </row>
    <row r="326" spans="1:16" ht="219.75" customHeight="1" x14ac:dyDescent="0.2">
      <c r="A326" s="131" t="s">
        <v>896</v>
      </c>
      <c r="B326" s="166" t="s">
        <v>282</v>
      </c>
      <c r="C326" s="251" t="s">
        <v>2949</v>
      </c>
      <c r="D326" s="132" t="s">
        <v>917</v>
      </c>
      <c r="E326" s="132" t="s">
        <v>604</v>
      </c>
      <c r="F326" s="127">
        <v>151</v>
      </c>
      <c r="G326" s="127" t="s">
        <v>605</v>
      </c>
      <c r="H326" s="127">
        <v>11</v>
      </c>
      <c r="I326" s="253">
        <v>5000</v>
      </c>
      <c r="J326" s="253">
        <v>5000</v>
      </c>
      <c r="K326" s="127">
        <v>4</v>
      </c>
      <c r="L326" s="127">
        <v>4</v>
      </c>
      <c r="M326" s="127">
        <v>4</v>
      </c>
      <c r="N326" s="127">
        <f t="shared" si="27"/>
        <v>12</v>
      </c>
      <c r="O326" s="167">
        <f t="shared" si="28"/>
        <v>60000</v>
      </c>
      <c r="P326" s="252" t="s">
        <v>597</v>
      </c>
    </row>
    <row r="327" spans="1:16" ht="219.75" customHeight="1" x14ac:dyDescent="0.2">
      <c r="A327" s="131" t="s">
        <v>896</v>
      </c>
      <c r="B327" s="166" t="s">
        <v>282</v>
      </c>
      <c r="C327" s="251" t="s">
        <v>2949</v>
      </c>
      <c r="D327" s="132" t="s">
        <v>918</v>
      </c>
      <c r="E327" s="132" t="s">
        <v>604</v>
      </c>
      <c r="F327" s="127">
        <v>151</v>
      </c>
      <c r="G327" s="127" t="s">
        <v>605</v>
      </c>
      <c r="H327" s="127">
        <v>11</v>
      </c>
      <c r="I327" s="253">
        <v>17500</v>
      </c>
      <c r="J327" s="253">
        <v>17500</v>
      </c>
      <c r="K327" s="127">
        <v>4</v>
      </c>
      <c r="L327" s="127">
        <v>4</v>
      </c>
      <c r="M327" s="127">
        <v>4</v>
      </c>
      <c r="N327" s="127">
        <f t="shared" si="27"/>
        <v>12</v>
      </c>
      <c r="O327" s="167">
        <f t="shared" si="28"/>
        <v>210000</v>
      </c>
      <c r="P327" s="252" t="s">
        <v>597</v>
      </c>
    </row>
    <row r="328" spans="1:16" ht="219.75" customHeight="1" x14ac:dyDescent="0.2">
      <c r="A328" s="131" t="s">
        <v>896</v>
      </c>
      <c r="B328" s="166" t="s">
        <v>282</v>
      </c>
      <c r="C328" s="251" t="s">
        <v>2949</v>
      </c>
      <c r="D328" s="132" t="s">
        <v>919</v>
      </c>
      <c r="E328" s="132" t="s">
        <v>604</v>
      </c>
      <c r="F328" s="127">
        <v>151</v>
      </c>
      <c r="G328" s="127" t="s">
        <v>605</v>
      </c>
      <c r="H328" s="127">
        <v>11</v>
      </c>
      <c r="I328" s="253">
        <v>2635</v>
      </c>
      <c r="J328" s="253">
        <v>2635</v>
      </c>
      <c r="K328" s="127">
        <v>4</v>
      </c>
      <c r="L328" s="127">
        <v>4</v>
      </c>
      <c r="M328" s="127">
        <v>4</v>
      </c>
      <c r="N328" s="127">
        <f t="shared" si="27"/>
        <v>12</v>
      </c>
      <c r="O328" s="167">
        <f t="shared" si="28"/>
        <v>31620</v>
      </c>
      <c r="P328" s="252" t="s">
        <v>597</v>
      </c>
    </row>
    <row r="329" spans="1:16" ht="219.75" customHeight="1" x14ac:dyDescent="0.2">
      <c r="A329" s="131" t="s">
        <v>896</v>
      </c>
      <c r="B329" s="166" t="s">
        <v>282</v>
      </c>
      <c r="C329" s="251" t="s">
        <v>2949</v>
      </c>
      <c r="D329" s="132" t="s">
        <v>920</v>
      </c>
      <c r="E329" s="132" t="s">
        <v>604</v>
      </c>
      <c r="F329" s="127">
        <v>151</v>
      </c>
      <c r="G329" s="127" t="s">
        <v>605</v>
      </c>
      <c r="H329" s="127">
        <v>11</v>
      </c>
      <c r="I329" s="253">
        <v>3205</v>
      </c>
      <c r="J329" s="253">
        <v>3205</v>
      </c>
      <c r="K329" s="127">
        <v>4</v>
      </c>
      <c r="L329" s="127">
        <v>4</v>
      </c>
      <c r="M329" s="127">
        <v>4</v>
      </c>
      <c r="N329" s="127">
        <f t="shared" si="27"/>
        <v>12</v>
      </c>
      <c r="O329" s="167">
        <f t="shared" si="28"/>
        <v>38460</v>
      </c>
      <c r="P329" s="252" t="s">
        <v>597</v>
      </c>
    </row>
    <row r="330" spans="1:16" ht="219.75" customHeight="1" x14ac:dyDescent="0.2">
      <c r="A330" s="131" t="s">
        <v>896</v>
      </c>
      <c r="B330" s="166" t="s">
        <v>282</v>
      </c>
      <c r="C330" s="251" t="s">
        <v>2949</v>
      </c>
      <c r="D330" s="132" t="s">
        <v>921</v>
      </c>
      <c r="E330" s="132" t="s">
        <v>604</v>
      </c>
      <c r="F330" s="127">
        <v>151</v>
      </c>
      <c r="G330" s="127" t="s">
        <v>605</v>
      </c>
      <c r="H330" s="127">
        <v>11</v>
      </c>
      <c r="I330" s="253">
        <v>2783</v>
      </c>
      <c r="J330" s="253">
        <v>2783</v>
      </c>
      <c r="K330" s="127">
        <v>4</v>
      </c>
      <c r="L330" s="127">
        <v>4</v>
      </c>
      <c r="M330" s="127">
        <v>4</v>
      </c>
      <c r="N330" s="127">
        <f t="shared" si="27"/>
        <v>12</v>
      </c>
      <c r="O330" s="167">
        <f t="shared" si="28"/>
        <v>33396</v>
      </c>
      <c r="P330" s="252" t="s">
        <v>597</v>
      </c>
    </row>
    <row r="331" spans="1:16" ht="219.75" customHeight="1" x14ac:dyDescent="0.2">
      <c r="A331" s="131" t="s">
        <v>896</v>
      </c>
      <c r="B331" s="166" t="s">
        <v>282</v>
      </c>
      <c r="C331" s="251" t="s">
        <v>2949</v>
      </c>
      <c r="D331" s="132" t="s">
        <v>922</v>
      </c>
      <c r="E331" s="132" t="s">
        <v>604</v>
      </c>
      <c r="F331" s="127">
        <v>151</v>
      </c>
      <c r="G331" s="127" t="s">
        <v>605</v>
      </c>
      <c r="H331" s="127">
        <v>11</v>
      </c>
      <c r="I331" s="253">
        <v>16791</v>
      </c>
      <c r="J331" s="253">
        <v>16791</v>
      </c>
      <c r="K331" s="127">
        <v>4</v>
      </c>
      <c r="L331" s="127">
        <v>4</v>
      </c>
      <c r="M331" s="127">
        <v>4</v>
      </c>
      <c r="N331" s="127">
        <f t="shared" si="27"/>
        <v>12</v>
      </c>
      <c r="O331" s="167">
        <f t="shared" si="28"/>
        <v>201492</v>
      </c>
      <c r="P331" s="252" t="s">
        <v>597</v>
      </c>
    </row>
    <row r="332" spans="1:16" ht="219.75" customHeight="1" x14ac:dyDescent="0.2">
      <c r="A332" s="131" t="s">
        <v>896</v>
      </c>
      <c r="B332" s="166" t="s">
        <v>282</v>
      </c>
      <c r="C332" s="251" t="s">
        <v>2949</v>
      </c>
      <c r="D332" s="132" t="s">
        <v>923</v>
      </c>
      <c r="E332" s="132" t="s">
        <v>604</v>
      </c>
      <c r="F332" s="127">
        <v>151</v>
      </c>
      <c r="G332" s="127" t="s">
        <v>605</v>
      </c>
      <c r="H332" s="127">
        <v>11</v>
      </c>
      <c r="I332" s="253">
        <v>7200</v>
      </c>
      <c r="J332" s="253">
        <v>7200</v>
      </c>
      <c r="K332" s="127">
        <v>4</v>
      </c>
      <c r="L332" s="127">
        <v>4</v>
      </c>
      <c r="M332" s="127">
        <v>4</v>
      </c>
      <c r="N332" s="127">
        <f t="shared" si="27"/>
        <v>12</v>
      </c>
      <c r="O332" s="167">
        <f t="shared" si="28"/>
        <v>86400</v>
      </c>
      <c r="P332" s="252" t="s">
        <v>597</v>
      </c>
    </row>
    <row r="333" spans="1:16" ht="219.75" customHeight="1" x14ac:dyDescent="0.2">
      <c r="A333" s="131" t="s">
        <v>896</v>
      </c>
      <c r="B333" s="166" t="s">
        <v>282</v>
      </c>
      <c r="C333" s="251" t="s">
        <v>2949</v>
      </c>
      <c r="D333" s="132" t="s">
        <v>924</v>
      </c>
      <c r="E333" s="132" t="s">
        <v>604</v>
      </c>
      <c r="F333" s="127">
        <v>153</v>
      </c>
      <c r="G333" s="127" t="s">
        <v>605</v>
      </c>
      <c r="H333" s="127">
        <v>11</v>
      </c>
      <c r="I333" s="167">
        <v>90000</v>
      </c>
      <c r="J333" s="167">
        <v>90000</v>
      </c>
      <c r="K333" s="127">
        <v>4</v>
      </c>
      <c r="L333" s="127">
        <v>4</v>
      </c>
      <c r="M333" s="127">
        <v>4</v>
      </c>
      <c r="N333" s="127">
        <f t="shared" si="27"/>
        <v>12</v>
      </c>
      <c r="O333" s="167">
        <f t="shared" si="28"/>
        <v>1080000</v>
      </c>
      <c r="P333" s="252" t="s">
        <v>597</v>
      </c>
    </row>
    <row r="334" spans="1:16" ht="219.75" customHeight="1" x14ac:dyDescent="0.2">
      <c r="A334" s="131" t="s">
        <v>896</v>
      </c>
      <c r="B334" s="166" t="s">
        <v>282</v>
      </c>
      <c r="C334" s="251" t="s">
        <v>2949</v>
      </c>
      <c r="D334" s="132" t="s">
        <v>925</v>
      </c>
      <c r="E334" s="132" t="s">
        <v>604</v>
      </c>
      <c r="F334" s="127">
        <v>165</v>
      </c>
      <c r="G334" s="127" t="s">
        <v>605</v>
      </c>
      <c r="H334" s="127">
        <v>11</v>
      </c>
      <c r="I334" s="167">
        <v>2000</v>
      </c>
      <c r="J334" s="167">
        <v>2000</v>
      </c>
      <c r="K334" s="127">
        <v>50</v>
      </c>
      <c r="L334" s="127">
        <v>50</v>
      </c>
      <c r="M334" s="127">
        <v>50</v>
      </c>
      <c r="N334" s="127">
        <f t="shared" si="27"/>
        <v>150</v>
      </c>
      <c r="O334" s="167">
        <f t="shared" si="28"/>
        <v>300000</v>
      </c>
      <c r="P334" s="252" t="s">
        <v>597</v>
      </c>
    </row>
    <row r="335" spans="1:16" ht="219.75" customHeight="1" x14ac:dyDescent="0.2">
      <c r="A335" s="131" t="s">
        <v>896</v>
      </c>
      <c r="B335" s="166" t="s">
        <v>282</v>
      </c>
      <c r="C335" s="251" t="s">
        <v>2949</v>
      </c>
      <c r="D335" s="132" t="s">
        <v>926</v>
      </c>
      <c r="E335" s="132" t="s">
        <v>604</v>
      </c>
      <c r="F335" s="127">
        <v>165</v>
      </c>
      <c r="G335" s="127" t="s">
        <v>605</v>
      </c>
      <c r="H335" s="127">
        <v>11</v>
      </c>
      <c r="I335" s="167">
        <v>3000</v>
      </c>
      <c r="J335" s="167">
        <v>3000</v>
      </c>
      <c r="K335" s="127">
        <v>50</v>
      </c>
      <c r="L335" s="127">
        <v>50</v>
      </c>
      <c r="M335" s="127">
        <v>50</v>
      </c>
      <c r="N335" s="127">
        <f t="shared" si="27"/>
        <v>150</v>
      </c>
      <c r="O335" s="167">
        <f t="shared" si="28"/>
        <v>450000</v>
      </c>
      <c r="P335" s="252" t="s">
        <v>597</v>
      </c>
    </row>
    <row r="336" spans="1:16" ht="75" customHeight="1" x14ac:dyDescent="0.2">
      <c r="A336" s="131" t="s">
        <v>896</v>
      </c>
      <c r="B336" s="166" t="s">
        <v>282</v>
      </c>
      <c r="C336" s="251" t="s">
        <v>2949</v>
      </c>
      <c r="D336" s="132" t="s">
        <v>927</v>
      </c>
      <c r="E336" s="132" t="s">
        <v>604</v>
      </c>
      <c r="F336" s="127">
        <v>171</v>
      </c>
      <c r="G336" s="127" t="s">
        <v>605</v>
      </c>
      <c r="H336" s="127">
        <v>11</v>
      </c>
      <c r="I336" s="253">
        <v>58500</v>
      </c>
      <c r="J336" s="253">
        <v>58500</v>
      </c>
      <c r="K336" s="127">
        <v>4</v>
      </c>
      <c r="L336" s="127">
        <v>4</v>
      </c>
      <c r="M336" s="127">
        <v>4</v>
      </c>
      <c r="N336" s="127">
        <f t="shared" si="27"/>
        <v>12</v>
      </c>
      <c r="O336" s="167">
        <f t="shared" si="28"/>
        <v>702000</v>
      </c>
      <c r="P336" s="252" t="s">
        <v>597</v>
      </c>
    </row>
    <row r="337" spans="1:16" ht="75" customHeight="1" x14ac:dyDescent="0.2">
      <c r="A337" s="131" t="s">
        <v>896</v>
      </c>
      <c r="B337" s="166" t="s">
        <v>282</v>
      </c>
      <c r="C337" s="251" t="s">
        <v>2949</v>
      </c>
      <c r="D337" s="132" t="s">
        <v>928</v>
      </c>
      <c r="E337" s="132" t="s">
        <v>604</v>
      </c>
      <c r="F337" s="127">
        <v>171</v>
      </c>
      <c r="G337" s="127" t="s">
        <v>605</v>
      </c>
      <c r="H337" s="127">
        <v>11</v>
      </c>
      <c r="I337" s="253">
        <v>5700</v>
      </c>
      <c r="J337" s="253">
        <v>5700</v>
      </c>
      <c r="K337" s="127">
        <v>4</v>
      </c>
      <c r="L337" s="127">
        <v>4</v>
      </c>
      <c r="M337" s="127">
        <v>4</v>
      </c>
      <c r="N337" s="127">
        <f t="shared" si="27"/>
        <v>12</v>
      </c>
      <c r="O337" s="167">
        <f t="shared" si="28"/>
        <v>68400</v>
      </c>
      <c r="P337" s="252" t="s">
        <v>597</v>
      </c>
    </row>
    <row r="338" spans="1:16" ht="75" customHeight="1" x14ac:dyDescent="0.2">
      <c r="A338" s="131" t="s">
        <v>896</v>
      </c>
      <c r="B338" s="166" t="s">
        <v>282</v>
      </c>
      <c r="C338" s="251" t="s">
        <v>2949</v>
      </c>
      <c r="D338" s="132" t="s">
        <v>929</v>
      </c>
      <c r="E338" s="132" t="s">
        <v>604</v>
      </c>
      <c r="F338" s="127">
        <v>191</v>
      </c>
      <c r="G338" s="127" t="s">
        <v>605</v>
      </c>
      <c r="H338" s="127">
        <v>11</v>
      </c>
      <c r="I338" s="253">
        <v>650000</v>
      </c>
      <c r="J338" s="253">
        <v>650000</v>
      </c>
      <c r="K338" s="127">
        <v>0</v>
      </c>
      <c r="L338" s="127">
        <v>1</v>
      </c>
      <c r="M338" s="127">
        <v>0</v>
      </c>
      <c r="N338" s="127">
        <f t="shared" si="27"/>
        <v>1</v>
      </c>
      <c r="O338" s="167">
        <f t="shared" si="28"/>
        <v>650000</v>
      </c>
      <c r="P338" s="252" t="s">
        <v>597</v>
      </c>
    </row>
    <row r="339" spans="1:16" ht="75" customHeight="1" x14ac:dyDescent="0.2">
      <c r="A339" s="131" t="s">
        <v>896</v>
      </c>
      <c r="B339" s="166" t="s">
        <v>282</v>
      </c>
      <c r="C339" s="251" t="s">
        <v>2949</v>
      </c>
      <c r="D339" s="132" t="s">
        <v>930</v>
      </c>
      <c r="E339" s="132" t="s">
        <v>604</v>
      </c>
      <c r="F339" s="127">
        <v>195</v>
      </c>
      <c r="G339" s="127" t="s">
        <v>605</v>
      </c>
      <c r="H339" s="127">
        <v>11</v>
      </c>
      <c r="I339" s="167">
        <v>1000</v>
      </c>
      <c r="J339" s="167">
        <v>1000</v>
      </c>
      <c r="K339" s="127">
        <v>4</v>
      </c>
      <c r="L339" s="127">
        <v>4</v>
      </c>
      <c r="M339" s="127">
        <v>4</v>
      </c>
      <c r="N339" s="127">
        <f t="shared" si="27"/>
        <v>12</v>
      </c>
      <c r="O339" s="167">
        <f t="shared" si="28"/>
        <v>12000</v>
      </c>
      <c r="P339" s="252" t="s">
        <v>597</v>
      </c>
    </row>
    <row r="340" spans="1:16" ht="75" customHeight="1" x14ac:dyDescent="0.2">
      <c r="A340" s="131" t="s">
        <v>896</v>
      </c>
      <c r="B340" s="166" t="s">
        <v>282</v>
      </c>
      <c r="C340" s="251" t="s">
        <v>2949</v>
      </c>
      <c r="D340" s="132" t="s">
        <v>931</v>
      </c>
      <c r="E340" s="132" t="s">
        <v>604</v>
      </c>
      <c r="F340" s="127">
        <v>199</v>
      </c>
      <c r="G340" s="127" t="s">
        <v>605</v>
      </c>
      <c r="H340" s="127">
        <v>11</v>
      </c>
      <c r="I340" s="167">
        <v>7000</v>
      </c>
      <c r="J340" s="167">
        <v>7000</v>
      </c>
      <c r="K340" s="127">
        <v>2</v>
      </c>
      <c r="L340" s="127">
        <v>2</v>
      </c>
      <c r="M340" s="127">
        <v>2</v>
      </c>
      <c r="N340" s="127">
        <f t="shared" si="27"/>
        <v>6</v>
      </c>
      <c r="O340" s="167">
        <f t="shared" si="28"/>
        <v>42000</v>
      </c>
      <c r="P340" s="252" t="s">
        <v>597</v>
      </c>
    </row>
    <row r="341" spans="1:16" ht="75" customHeight="1" x14ac:dyDescent="0.2">
      <c r="A341" s="131" t="s">
        <v>896</v>
      </c>
      <c r="B341" s="166" t="s">
        <v>282</v>
      </c>
      <c r="C341" s="251" t="s">
        <v>2949</v>
      </c>
      <c r="D341" s="132" t="s">
        <v>932</v>
      </c>
      <c r="E341" s="132" t="s">
        <v>604</v>
      </c>
      <c r="F341" s="127">
        <v>199</v>
      </c>
      <c r="G341" s="127" t="s">
        <v>605</v>
      </c>
      <c r="H341" s="127">
        <v>11</v>
      </c>
      <c r="I341" s="167">
        <v>855</v>
      </c>
      <c r="J341" s="167">
        <v>855</v>
      </c>
      <c r="K341" s="127">
        <v>4</v>
      </c>
      <c r="L341" s="127">
        <v>4</v>
      </c>
      <c r="M341" s="127">
        <v>4</v>
      </c>
      <c r="N341" s="127">
        <f t="shared" si="27"/>
        <v>12</v>
      </c>
      <c r="O341" s="167">
        <f t="shared" si="28"/>
        <v>10260</v>
      </c>
      <c r="P341" s="252" t="s">
        <v>597</v>
      </c>
    </row>
    <row r="342" spans="1:16" ht="75" customHeight="1" x14ac:dyDescent="0.2">
      <c r="A342" s="131" t="s">
        <v>896</v>
      </c>
      <c r="B342" s="166" t="s">
        <v>282</v>
      </c>
      <c r="C342" s="251" t="s">
        <v>2949</v>
      </c>
      <c r="D342" s="132" t="s">
        <v>933</v>
      </c>
      <c r="E342" s="132" t="s">
        <v>604</v>
      </c>
      <c r="F342" s="127">
        <v>199</v>
      </c>
      <c r="G342" s="127" t="s">
        <v>605</v>
      </c>
      <c r="H342" s="127">
        <v>11</v>
      </c>
      <c r="I342" s="167">
        <v>2000</v>
      </c>
      <c r="J342" s="167">
        <v>2000</v>
      </c>
      <c r="K342" s="127">
        <v>4</v>
      </c>
      <c r="L342" s="127">
        <v>4</v>
      </c>
      <c r="M342" s="127">
        <v>4</v>
      </c>
      <c r="N342" s="127">
        <f t="shared" si="27"/>
        <v>12</v>
      </c>
      <c r="O342" s="167">
        <f t="shared" si="28"/>
        <v>24000</v>
      </c>
      <c r="P342" s="252" t="s">
        <v>597</v>
      </c>
    </row>
    <row r="343" spans="1:16" ht="75" customHeight="1" x14ac:dyDescent="0.2">
      <c r="A343" s="131" t="s">
        <v>896</v>
      </c>
      <c r="B343" s="166" t="s">
        <v>282</v>
      </c>
      <c r="C343" s="251" t="s">
        <v>2949</v>
      </c>
      <c r="D343" s="254" t="s">
        <v>934</v>
      </c>
      <c r="E343" s="188" t="s">
        <v>202</v>
      </c>
      <c r="F343" s="254">
        <v>211</v>
      </c>
      <c r="G343" s="127">
        <v>33069</v>
      </c>
      <c r="H343" s="127">
        <v>11</v>
      </c>
      <c r="I343" s="189">
        <v>15</v>
      </c>
      <c r="J343" s="189">
        <v>15</v>
      </c>
      <c r="K343" s="127">
        <v>5000</v>
      </c>
      <c r="L343" s="127">
        <v>0</v>
      </c>
      <c r="M343" s="127">
        <v>3000</v>
      </c>
      <c r="N343" s="127">
        <f t="shared" si="27"/>
        <v>8000</v>
      </c>
      <c r="O343" s="167">
        <f t="shared" si="28"/>
        <v>120000</v>
      </c>
      <c r="P343" s="252" t="s">
        <v>597</v>
      </c>
    </row>
    <row r="344" spans="1:16" ht="75" customHeight="1" x14ac:dyDescent="0.2">
      <c r="A344" s="131" t="s">
        <v>896</v>
      </c>
      <c r="B344" s="166" t="s">
        <v>282</v>
      </c>
      <c r="C344" s="251" t="s">
        <v>2949</v>
      </c>
      <c r="D344" s="254" t="s">
        <v>935</v>
      </c>
      <c r="E344" s="188" t="s">
        <v>936</v>
      </c>
      <c r="F344" s="254">
        <v>211</v>
      </c>
      <c r="G344" s="127">
        <v>4877</v>
      </c>
      <c r="H344" s="127">
        <v>11</v>
      </c>
      <c r="I344" s="189">
        <v>4</v>
      </c>
      <c r="J344" s="189">
        <v>4</v>
      </c>
      <c r="K344" s="127">
        <v>7000</v>
      </c>
      <c r="L344" s="127">
        <v>0</v>
      </c>
      <c r="M344" s="127">
        <v>3500</v>
      </c>
      <c r="N344" s="127">
        <f t="shared" si="27"/>
        <v>10500</v>
      </c>
      <c r="O344" s="167">
        <f t="shared" si="28"/>
        <v>42000</v>
      </c>
      <c r="P344" s="252" t="s">
        <v>597</v>
      </c>
    </row>
    <row r="345" spans="1:16" ht="75" customHeight="1" x14ac:dyDescent="0.2">
      <c r="A345" s="131" t="s">
        <v>896</v>
      </c>
      <c r="B345" s="166" t="s">
        <v>282</v>
      </c>
      <c r="C345" s="251" t="s">
        <v>2949</v>
      </c>
      <c r="D345" s="254" t="s">
        <v>937</v>
      </c>
      <c r="E345" s="188" t="s">
        <v>938</v>
      </c>
      <c r="F345" s="254">
        <v>241</v>
      </c>
      <c r="G345" s="127">
        <v>1592</v>
      </c>
      <c r="H345" s="127">
        <v>11</v>
      </c>
      <c r="I345" s="189">
        <v>30</v>
      </c>
      <c r="J345" s="189">
        <v>30</v>
      </c>
      <c r="K345" s="127">
        <v>2000</v>
      </c>
      <c r="L345" s="127">
        <v>0</v>
      </c>
      <c r="M345" s="127">
        <v>2000</v>
      </c>
      <c r="N345" s="127">
        <f t="shared" si="27"/>
        <v>4000</v>
      </c>
      <c r="O345" s="167">
        <f t="shared" si="28"/>
        <v>120000</v>
      </c>
      <c r="P345" s="252" t="s">
        <v>597</v>
      </c>
    </row>
    <row r="346" spans="1:16" ht="75" customHeight="1" x14ac:dyDescent="0.2">
      <c r="A346" s="131" t="s">
        <v>896</v>
      </c>
      <c r="B346" s="166" t="s">
        <v>282</v>
      </c>
      <c r="C346" s="251" t="s">
        <v>2949</v>
      </c>
      <c r="D346" s="254" t="s">
        <v>939</v>
      </c>
      <c r="E346" s="188" t="s">
        <v>938</v>
      </c>
      <c r="F346" s="254">
        <v>241</v>
      </c>
      <c r="G346" s="127">
        <v>1593</v>
      </c>
      <c r="H346" s="127">
        <v>11</v>
      </c>
      <c r="I346" s="189">
        <v>30</v>
      </c>
      <c r="J346" s="189">
        <v>30</v>
      </c>
      <c r="K346" s="127">
        <v>2000</v>
      </c>
      <c r="L346" s="127">
        <v>0</v>
      </c>
      <c r="M346" s="127">
        <v>2000</v>
      </c>
      <c r="N346" s="127">
        <f t="shared" si="27"/>
        <v>4000</v>
      </c>
      <c r="O346" s="167">
        <f t="shared" si="28"/>
        <v>120000</v>
      </c>
      <c r="P346" s="252" t="s">
        <v>597</v>
      </c>
    </row>
    <row r="347" spans="1:16" ht="75" customHeight="1" x14ac:dyDescent="0.2">
      <c r="A347" s="131" t="s">
        <v>896</v>
      </c>
      <c r="B347" s="166" t="s">
        <v>282</v>
      </c>
      <c r="C347" s="251" t="s">
        <v>2949</v>
      </c>
      <c r="D347" s="254" t="s">
        <v>940</v>
      </c>
      <c r="E347" s="188" t="s">
        <v>941</v>
      </c>
      <c r="F347" s="254" t="s">
        <v>942</v>
      </c>
      <c r="G347" s="127">
        <v>61337</v>
      </c>
      <c r="H347" s="127">
        <v>11</v>
      </c>
      <c r="I347" s="189">
        <v>180</v>
      </c>
      <c r="J347" s="189">
        <v>180</v>
      </c>
      <c r="K347" s="127">
        <v>150</v>
      </c>
      <c r="L347" s="127">
        <v>150</v>
      </c>
      <c r="M347" s="127">
        <v>150</v>
      </c>
      <c r="N347" s="127">
        <f t="shared" si="27"/>
        <v>450</v>
      </c>
      <c r="O347" s="167">
        <f t="shared" si="28"/>
        <v>81000</v>
      </c>
      <c r="P347" s="252" t="s">
        <v>597</v>
      </c>
    </row>
    <row r="348" spans="1:16" ht="75" customHeight="1" x14ac:dyDescent="0.2">
      <c r="A348" s="131" t="s">
        <v>896</v>
      </c>
      <c r="B348" s="166" t="s">
        <v>282</v>
      </c>
      <c r="C348" s="251" t="s">
        <v>2949</v>
      </c>
      <c r="D348" s="254" t="s">
        <v>943</v>
      </c>
      <c r="E348" s="188" t="s">
        <v>944</v>
      </c>
      <c r="F348" s="254">
        <v>243</v>
      </c>
      <c r="G348" s="127">
        <v>2187</v>
      </c>
      <c r="H348" s="127">
        <v>11</v>
      </c>
      <c r="I348" s="189">
        <v>40</v>
      </c>
      <c r="J348" s="189">
        <v>40</v>
      </c>
      <c r="K348" s="127">
        <v>100</v>
      </c>
      <c r="L348" s="127">
        <v>100</v>
      </c>
      <c r="M348" s="127">
        <v>100</v>
      </c>
      <c r="N348" s="127">
        <f t="shared" si="27"/>
        <v>300</v>
      </c>
      <c r="O348" s="167">
        <f t="shared" si="28"/>
        <v>12000</v>
      </c>
      <c r="P348" s="252" t="s">
        <v>597</v>
      </c>
    </row>
    <row r="349" spans="1:16" ht="75" customHeight="1" x14ac:dyDescent="0.2">
      <c r="A349" s="131" t="s">
        <v>896</v>
      </c>
      <c r="B349" s="166" t="s">
        <v>282</v>
      </c>
      <c r="C349" s="251" t="s">
        <v>2949</v>
      </c>
      <c r="D349" s="254" t="s">
        <v>945</v>
      </c>
      <c r="E349" s="188" t="s">
        <v>946</v>
      </c>
      <c r="F349" s="254">
        <v>243</v>
      </c>
      <c r="G349" s="127">
        <v>2204</v>
      </c>
      <c r="H349" s="127">
        <v>11</v>
      </c>
      <c r="I349" s="189">
        <v>40</v>
      </c>
      <c r="J349" s="189">
        <v>40</v>
      </c>
      <c r="K349" s="127">
        <v>100</v>
      </c>
      <c r="L349" s="127">
        <v>100</v>
      </c>
      <c r="M349" s="127">
        <v>100</v>
      </c>
      <c r="N349" s="127">
        <f t="shared" si="27"/>
        <v>300</v>
      </c>
      <c r="O349" s="167">
        <f t="shared" si="28"/>
        <v>12000</v>
      </c>
      <c r="P349" s="252" t="s">
        <v>597</v>
      </c>
    </row>
    <row r="350" spans="1:16" ht="75" customHeight="1" x14ac:dyDescent="0.2">
      <c r="A350" s="131" t="s">
        <v>896</v>
      </c>
      <c r="B350" s="166" t="s">
        <v>282</v>
      </c>
      <c r="C350" s="251" t="s">
        <v>2949</v>
      </c>
      <c r="D350" s="254" t="s">
        <v>947</v>
      </c>
      <c r="E350" s="188" t="s">
        <v>946</v>
      </c>
      <c r="F350" s="254">
        <v>243</v>
      </c>
      <c r="G350" s="127">
        <v>2190</v>
      </c>
      <c r="H350" s="127">
        <v>11</v>
      </c>
      <c r="I350" s="189">
        <v>40</v>
      </c>
      <c r="J350" s="189">
        <v>40</v>
      </c>
      <c r="K350" s="127">
        <v>100</v>
      </c>
      <c r="L350" s="127">
        <v>100</v>
      </c>
      <c r="M350" s="127">
        <v>100</v>
      </c>
      <c r="N350" s="127">
        <f t="shared" si="27"/>
        <v>300</v>
      </c>
      <c r="O350" s="167">
        <f t="shared" si="28"/>
        <v>12000</v>
      </c>
      <c r="P350" s="252" t="s">
        <v>597</v>
      </c>
    </row>
    <row r="351" spans="1:16" ht="75" customHeight="1" x14ac:dyDescent="0.2">
      <c r="A351" s="131" t="s">
        <v>896</v>
      </c>
      <c r="B351" s="166" t="s">
        <v>282</v>
      </c>
      <c r="C351" s="251" t="s">
        <v>2949</v>
      </c>
      <c r="D351" s="254" t="s">
        <v>948</v>
      </c>
      <c r="E351" s="188" t="s">
        <v>187</v>
      </c>
      <c r="F351" s="254">
        <v>243</v>
      </c>
      <c r="G351" s="127">
        <v>59522</v>
      </c>
      <c r="H351" s="127">
        <v>11</v>
      </c>
      <c r="I351" s="189">
        <v>50</v>
      </c>
      <c r="J351" s="189">
        <v>50</v>
      </c>
      <c r="K351" s="127">
        <v>500</v>
      </c>
      <c r="L351" s="127">
        <v>0</v>
      </c>
      <c r="M351" s="127">
        <v>500</v>
      </c>
      <c r="N351" s="127">
        <f t="shared" si="27"/>
        <v>1000</v>
      </c>
      <c r="O351" s="167">
        <f t="shared" si="28"/>
        <v>50000</v>
      </c>
      <c r="P351" s="252" t="s">
        <v>597</v>
      </c>
    </row>
    <row r="352" spans="1:16" ht="75" customHeight="1" x14ac:dyDescent="0.2">
      <c r="A352" s="131" t="s">
        <v>896</v>
      </c>
      <c r="B352" s="166" t="s">
        <v>282</v>
      </c>
      <c r="C352" s="251" t="s">
        <v>2949</v>
      </c>
      <c r="D352" s="254" t="s">
        <v>949</v>
      </c>
      <c r="E352" s="188" t="s">
        <v>944</v>
      </c>
      <c r="F352" s="254">
        <v>243</v>
      </c>
      <c r="G352" s="127">
        <v>2191</v>
      </c>
      <c r="H352" s="127">
        <v>11</v>
      </c>
      <c r="I352" s="189">
        <v>60</v>
      </c>
      <c r="J352" s="189">
        <v>60</v>
      </c>
      <c r="K352" s="127">
        <v>200</v>
      </c>
      <c r="L352" s="127">
        <v>200</v>
      </c>
      <c r="M352" s="127">
        <v>200</v>
      </c>
      <c r="N352" s="127">
        <f t="shared" si="27"/>
        <v>600</v>
      </c>
      <c r="O352" s="167">
        <f t="shared" si="28"/>
        <v>36000</v>
      </c>
      <c r="P352" s="252" t="s">
        <v>597</v>
      </c>
    </row>
    <row r="353" spans="1:16" ht="75" customHeight="1" x14ac:dyDescent="0.2">
      <c r="A353" s="131" t="s">
        <v>896</v>
      </c>
      <c r="B353" s="166" t="s">
        <v>282</v>
      </c>
      <c r="C353" s="251" t="s">
        <v>2949</v>
      </c>
      <c r="D353" s="254" t="s">
        <v>950</v>
      </c>
      <c r="E353" s="188" t="s">
        <v>944</v>
      </c>
      <c r="F353" s="254">
        <v>243</v>
      </c>
      <c r="G353" s="127">
        <v>2190</v>
      </c>
      <c r="H353" s="127">
        <v>11</v>
      </c>
      <c r="I353" s="189">
        <v>60</v>
      </c>
      <c r="J353" s="189">
        <v>60</v>
      </c>
      <c r="K353" s="127">
        <v>200</v>
      </c>
      <c r="L353" s="127">
        <v>200</v>
      </c>
      <c r="M353" s="127">
        <v>200</v>
      </c>
      <c r="N353" s="127">
        <f t="shared" si="27"/>
        <v>600</v>
      </c>
      <c r="O353" s="167">
        <f t="shared" si="28"/>
        <v>36000</v>
      </c>
      <c r="P353" s="252" t="s">
        <v>597</v>
      </c>
    </row>
    <row r="354" spans="1:16" ht="75" customHeight="1" x14ac:dyDescent="0.2">
      <c r="A354" s="131" t="s">
        <v>896</v>
      </c>
      <c r="B354" s="166" t="s">
        <v>282</v>
      </c>
      <c r="C354" s="251" t="s">
        <v>2949</v>
      </c>
      <c r="D354" s="254" t="s">
        <v>951</v>
      </c>
      <c r="E354" s="188" t="s">
        <v>187</v>
      </c>
      <c r="F354" s="254" t="s">
        <v>952</v>
      </c>
      <c r="G354" s="127">
        <v>109428</v>
      </c>
      <c r="H354" s="127">
        <v>11</v>
      </c>
      <c r="I354" s="189">
        <v>25</v>
      </c>
      <c r="J354" s="189">
        <v>25</v>
      </c>
      <c r="K354" s="127">
        <v>1200</v>
      </c>
      <c r="L354" s="127">
        <v>0</v>
      </c>
      <c r="M354" s="127">
        <v>0</v>
      </c>
      <c r="N354" s="127">
        <f t="shared" si="27"/>
        <v>1200</v>
      </c>
      <c r="O354" s="167">
        <f t="shared" si="28"/>
        <v>30000</v>
      </c>
      <c r="P354" s="252" t="s">
        <v>597</v>
      </c>
    </row>
    <row r="355" spans="1:16" ht="75" customHeight="1" x14ac:dyDescent="0.2">
      <c r="A355" s="131" t="s">
        <v>896</v>
      </c>
      <c r="B355" s="166" t="s">
        <v>282</v>
      </c>
      <c r="C355" s="251" t="s">
        <v>2949</v>
      </c>
      <c r="D355" s="254" t="s">
        <v>953</v>
      </c>
      <c r="E355" s="188" t="s">
        <v>187</v>
      </c>
      <c r="F355" s="254" t="s">
        <v>952</v>
      </c>
      <c r="G355" s="127">
        <v>49030</v>
      </c>
      <c r="H355" s="127">
        <v>11</v>
      </c>
      <c r="I355" s="189">
        <v>20</v>
      </c>
      <c r="J355" s="189">
        <v>20</v>
      </c>
      <c r="K355" s="127">
        <v>500</v>
      </c>
      <c r="L355" s="127">
        <v>500</v>
      </c>
      <c r="M355" s="127">
        <v>0</v>
      </c>
      <c r="N355" s="127">
        <f t="shared" si="27"/>
        <v>1000</v>
      </c>
      <c r="O355" s="167">
        <f t="shared" si="28"/>
        <v>20000</v>
      </c>
      <c r="P355" s="252" t="s">
        <v>597</v>
      </c>
    </row>
    <row r="356" spans="1:16" ht="75" customHeight="1" x14ac:dyDescent="0.2">
      <c r="A356" s="131" t="s">
        <v>896</v>
      </c>
      <c r="B356" s="166" t="s">
        <v>282</v>
      </c>
      <c r="C356" s="251" t="s">
        <v>2949</v>
      </c>
      <c r="D356" s="254" t="s">
        <v>954</v>
      </c>
      <c r="E356" s="188" t="s">
        <v>187</v>
      </c>
      <c r="F356" s="254">
        <v>244</v>
      </c>
      <c r="G356" s="127">
        <v>49039</v>
      </c>
      <c r="H356" s="127">
        <v>11</v>
      </c>
      <c r="I356" s="189">
        <v>22</v>
      </c>
      <c r="J356" s="189">
        <v>22</v>
      </c>
      <c r="K356" s="127">
        <v>500</v>
      </c>
      <c r="L356" s="127">
        <v>500</v>
      </c>
      <c r="M356" s="127">
        <v>0</v>
      </c>
      <c r="N356" s="127">
        <f t="shared" si="27"/>
        <v>1000</v>
      </c>
      <c r="O356" s="167">
        <f t="shared" si="28"/>
        <v>22000</v>
      </c>
      <c r="P356" s="252" t="s">
        <v>597</v>
      </c>
    </row>
    <row r="357" spans="1:16" ht="75" customHeight="1" x14ac:dyDescent="0.2">
      <c r="A357" s="131" t="s">
        <v>896</v>
      </c>
      <c r="B357" s="166" t="s">
        <v>282</v>
      </c>
      <c r="C357" s="251" t="s">
        <v>2949</v>
      </c>
      <c r="D357" s="254" t="s">
        <v>955</v>
      </c>
      <c r="E357" s="188" t="s">
        <v>187</v>
      </c>
      <c r="F357" s="254">
        <v>245</v>
      </c>
      <c r="G357" s="127">
        <v>30670</v>
      </c>
      <c r="H357" s="127">
        <v>11</v>
      </c>
      <c r="I357" s="189">
        <v>600</v>
      </c>
      <c r="J357" s="189">
        <v>600</v>
      </c>
      <c r="K357" s="127">
        <v>0</v>
      </c>
      <c r="L357" s="127">
        <v>7</v>
      </c>
      <c r="M357" s="127">
        <v>0</v>
      </c>
      <c r="N357" s="127">
        <f t="shared" si="27"/>
        <v>7</v>
      </c>
      <c r="O357" s="167">
        <f t="shared" si="28"/>
        <v>4200</v>
      </c>
      <c r="P357" s="252" t="s">
        <v>597</v>
      </c>
    </row>
    <row r="358" spans="1:16" ht="75" customHeight="1" x14ac:dyDescent="0.2">
      <c r="A358" s="131" t="s">
        <v>896</v>
      </c>
      <c r="B358" s="166" t="s">
        <v>282</v>
      </c>
      <c r="C358" s="251" t="s">
        <v>2949</v>
      </c>
      <c r="D358" s="254" t="s">
        <v>956</v>
      </c>
      <c r="E358" s="188" t="s">
        <v>202</v>
      </c>
      <c r="F358" s="254" t="s">
        <v>957</v>
      </c>
      <c r="G358" s="127">
        <v>32354</v>
      </c>
      <c r="H358" s="127">
        <v>11</v>
      </c>
      <c r="I358" s="189">
        <v>60</v>
      </c>
      <c r="J358" s="189">
        <v>60</v>
      </c>
      <c r="K358" s="127">
        <v>0</v>
      </c>
      <c r="L358" s="127">
        <v>100</v>
      </c>
      <c r="M358" s="127">
        <v>0</v>
      </c>
      <c r="N358" s="127">
        <f t="shared" si="27"/>
        <v>100</v>
      </c>
      <c r="O358" s="167">
        <f t="shared" si="28"/>
        <v>6000</v>
      </c>
      <c r="P358" s="252" t="s">
        <v>597</v>
      </c>
    </row>
    <row r="359" spans="1:16" ht="75" customHeight="1" x14ac:dyDescent="0.2">
      <c r="A359" s="131" t="s">
        <v>896</v>
      </c>
      <c r="B359" s="166" t="s">
        <v>282</v>
      </c>
      <c r="C359" s="251" t="s">
        <v>2949</v>
      </c>
      <c r="D359" s="254" t="s">
        <v>958</v>
      </c>
      <c r="E359" s="188" t="s">
        <v>187</v>
      </c>
      <c r="F359" s="254" t="s">
        <v>959</v>
      </c>
      <c r="G359" s="127">
        <v>125354</v>
      </c>
      <c r="H359" s="127">
        <v>11</v>
      </c>
      <c r="I359" s="189">
        <v>1500</v>
      </c>
      <c r="J359" s="189">
        <v>1500</v>
      </c>
      <c r="K359" s="127">
        <v>0</v>
      </c>
      <c r="L359" s="127">
        <v>20</v>
      </c>
      <c r="M359" s="127">
        <v>0</v>
      </c>
      <c r="N359" s="127">
        <f t="shared" si="27"/>
        <v>20</v>
      </c>
      <c r="O359" s="167">
        <f t="shared" si="28"/>
        <v>30000</v>
      </c>
      <c r="P359" s="252" t="s">
        <v>597</v>
      </c>
    </row>
    <row r="360" spans="1:16" ht="75" customHeight="1" x14ac:dyDescent="0.2">
      <c r="A360" s="131" t="s">
        <v>896</v>
      </c>
      <c r="B360" s="166" t="s">
        <v>282</v>
      </c>
      <c r="C360" s="251" t="s">
        <v>2949</v>
      </c>
      <c r="D360" s="254" t="s">
        <v>960</v>
      </c>
      <c r="E360" s="188" t="s">
        <v>204</v>
      </c>
      <c r="F360" s="254">
        <v>261</v>
      </c>
      <c r="G360" s="127">
        <v>4894</v>
      </c>
      <c r="H360" s="127">
        <v>11</v>
      </c>
      <c r="I360" s="189">
        <v>50</v>
      </c>
      <c r="J360" s="189">
        <v>50</v>
      </c>
      <c r="K360" s="127">
        <v>150</v>
      </c>
      <c r="L360" s="127">
        <v>0</v>
      </c>
      <c r="M360" s="127">
        <v>150</v>
      </c>
      <c r="N360" s="127">
        <f t="shared" si="27"/>
        <v>300</v>
      </c>
      <c r="O360" s="167">
        <f t="shared" si="28"/>
        <v>15000</v>
      </c>
      <c r="P360" s="252" t="s">
        <v>597</v>
      </c>
    </row>
    <row r="361" spans="1:16" ht="75" customHeight="1" x14ac:dyDescent="0.2">
      <c r="A361" s="131" t="s">
        <v>896</v>
      </c>
      <c r="B361" s="166" t="s">
        <v>282</v>
      </c>
      <c r="C361" s="251" t="s">
        <v>2949</v>
      </c>
      <c r="D361" s="254" t="s">
        <v>961</v>
      </c>
      <c r="E361" s="188" t="s">
        <v>962</v>
      </c>
      <c r="F361" s="254" t="s">
        <v>963</v>
      </c>
      <c r="G361" s="127">
        <v>33102</v>
      </c>
      <c r="H361" s="127">
        <v>11</v>
      </c>
      <c r="I361" s="189">
        <v>100</v>
      </c>
      <c r="J361" s="189">
        <v>100</v>
      </c>
      <c r="K361" s="127">
        <v>0</v>
      </c>
      <c r="L361" s="127">
        <v>4500</v>
      </c>
      <c r="M361" s="127">
        <v>0</v>
      </c>
      <c r="N361" s="127">
        <f t="shared" si="27"/>
        <v>4500</v>
      </c>
      <c r="O361" s="167">
        <f t="shared" si="28"/>
        <v>450000</v>
      </c>
      <c r="P361" s="252" t="s">
        <v>597</v>
      </c>
    </row>
    <row r="362" spans="1:16" ht="75" customHeight="1" x14ac:dyDescent="0.2">
      <c r="A362" s="131" t="s">
        <v>896</v>
      </c>
      <c r="B362" s="166" t="s">
        <v>282</v>
      </c>
      <c r="C362" s="251" t="s">
        <v>2949</v>
      </c>
      <c r="D362" s="254" t="s">
        <v>961</v>
      </c>
      <c r="E362" s="188" t="s">
        <v>964</v>
      </c>
      <c r="F362" s="254" t="s">
        <v>963</v>
      </c>
      <c r="G362" s="127">
        <v>38247</v>
      </c>
      <c r="H362" s="127">
        <v>11</v>
      </c>
      <c r="I362" s="189">
        <v>50</v>
      </c>
      <c r="J362" s="189">
        <v>50</v>
      </c>
      <c r="K362" s="127">
        <v>0</v>
      </c>
      <c r="L362" s="127">
        <v>9000</v>
      </c>
      <c r="M362" s="127">
        <v>0</v>
      </c>
      <c r="N362" s="127">
        <f t="shared" si="27"/>
        <v>9000</v>
      </c>
      <c r="O362" s="167">
        <f t="shared" si="28"/>
        <v>450000</v>
      </c>
      <c r="P362" s="252" t="s">
        <v>597</v>
      </c>
    </row>
    <row r="363" spans="1:16" ht="75" customHeight="1" x14ac:dyDescent="0.2">
      <c r="A363" s="131" t="s">
        <v>896</v>
      </c>
      <c r="B363" s="166" t="s">
        <v>282</v>
      </c>
      <c r="C363" s="251" t="s">
        <v>2949</v>
      </c>
      <c r="D363" s="254" t="s">
        <v>965</v>
      </c>
      <c r="E363" s="188" t="s">
        <v>966</v>
      </c>
      <c r="F363" s="254" t="s">
        <v>967</v>
      </c>
      <c r="G363" s="127">
        <v>57419</v>
      </c>
      <c r="H363" s="127">
        <v>11</v>
      </c>
      <c r="I363" s="189">
        <v>1000</v>
      </c>
      <c r="J363" s="189">
        <v>1000</v>
      </c>
      <c r="K363" s="127">
        <v>0</v>
      </c>
      <c r="L363" s="127">
        <v>100</v>
      </c>
      <c r="M363" s="127">
        <v>0</v>
      </c>
      <c r="N363" s="127">
        <f t="shared" si="27"/>
        <v>100</v>
      </c>
      <c r="O363" s="167">
        <f t="shared" si="28"/>
        <v>100000</v>
      </c>
      <c r="P363" s="252" t="s">
        <v>597</v>
      </c>
    </row>
    <row r="364" spans="1:16" ht="75" customHeight="1" x14ac:dyDescent="0.2">
      <c r="A364" s="131" t="s">
        <v>896</v>
      </c>
      <c r="B364" s="166" t="s">
        <v>282</v>
      </c>
      <c r="C364" s="251" t="s">
        <v>2949</v>
      </c>
      <c r="D364" s="254" t="s">
        <v>968</v>
      </c>
      <c r="E364" s="188" t="s">
        <v>187</v>
      </c>
      <c r="F364" s="254">
        <v>268</v>
      </c>
      <c r="G364" s="127">
        <v>89328</v>
      </c>
      <c r="H364" s="127">
        <v>11</v>
      </c>
      <c r="I364" s="189">
        <v>10</v>
      </c>
      <c r="J364" s="189">
        <v>10</v>
      </c>
      <c r="K364" s="127">
        <v>200</v>
      </c>
      <c r="L364" s="127">
        <v>0</v>
      </c>
      <c r="M364" s="127">
        <v>200</v>
      </c>
      <c r="N364" s="127">
        <f t="shared" si="27"/>
        <v>400</v>
      </c>
      <c r="O364" s="167">
        <f t="shared" si="28"/>
        <v>4000</v>
      </c>
      <c r="P364" s="252" t="s">
        <v>597</v>
      </c>
    </row>
    <row r="365" spans="1:16" ht="75" customHeight="1" x14ac:dyDescent="0.2">
      <c r="A365" s="131" t="s">
        <v>896</v>
      </c>
      <c r="B365" s="166" t="s">
        <v>282</v>
      </c>
      <c r="C365" s="251" t="s">
        <v>2949</v>
      </c>
      <c r="D365" s="254" t="s">
        <v>969</v>
      </c>
      <c r="E365" s="188" t="s">
        <v>970</v>
      </c>
      <c r="F365" s="254">
        <v>268</v>
      </c>
      <c r="G365" s="127">
        <v>10282</v>
      </c>
      <c r="H365" s="127">
        <v>11</v>
      </c>
      <c r="I365" s="189">
        <v>35</v>
      </c>
      <c r="J365" s="189">
        <v>35</v>
      </c>
      <c r="K365" s="127">
        <v>200</v>
      </c>
      <c r="L365" s="127">
        <v>200</v>
      </c>
      <c r="M365" s="127">
        <v>200</v>
      </c>
      <c r="N365" s="127">
        <f t="shared" si="27"/>
        <v>600</v>
      </c>
      <c r="O365" s="167">
        <f t="shared" si="28"/>
        <v>21000</v>
      </c>
      <c r="P365" s="252" t="s">
        <v>597</v>
      </c>
    </row>
    <row r="366" spans="1:16" ht="75" customHeight="1" x14ac:dyDescent="0.2">
      <c r="A366" s="131" t="s">
        <v>896</v>
      </c>
      <c r="B366" s="166" t="s">
        <v>282</v>
      </c>
      <c r="C366" s="251" t="s">
        <v>2949</v>
      </c>
      <c r="D366" s="254" t="s">
        <v>971</v>
      </c>
      <c r="E366" s="188" t="s">
        <v>617</v>
      </c>
      <c r="F366" s="254" t="s">
        <v>972</v>
      </c>
      <c r="G366" s="127">
        <v>32795</v>
      </c>
      <c r="H366" s="127">
        <v>11</v>
      </c>
      <c r="I366" s="189">
        <v>150</v>
      </c>
      <c r="J366" s="189">
        <v>150</v>
      </c>
      <c r="K366" s="127">
        <v>4</v>
      </c>
      <c r="L366" s="127">
        <v>4</v>
      </c>
      <c r="M366" s="127">
        <v>4</v>
      </c>
      <c r="N366" s="127">
        <f t="shared" si="27"/>
        <v>12</v>
      </c>
      <c r="O366" s="167">
        <f t="shared" si="28"/>
        <v>1800</v>
      </c>
      <c r="P366" s="252" t="s">
        <v>597</v>
      </c>
    </row>
    <row r="367" spans="1:16" ht="75" customHeight="1" x14ac:dyDescent="0.2">
      <c r="A367" s="131" t="s">
        <v>896</v>
      </c>
      <c r="B367" s="166" t="s">
        <v>282</v>
      </c>
      <c r="C367" s="251" t="s">
        <v>2949</v>
      </c>
      <c r="D367" s="254" t="s">
        <v>973</v>
      </c>
      <c r="E367" s="188" t="s">
        <v>974</v>
      </c>
      <c r="F367" s="254" t="s">
        <v>972</v>
      </c>
      <c r="G367" s="127">
        <v>78084</v>
      </c>
      <c r="H367" s="127">
        <v>11</v>
      </c>
      <c r="I367" s="189">
        <v>150</v>
      </c>
      <c r="J367" s="189">
        <v>150</v>
      </c>
      <c r="K367" s="127">
        <v>3</v>
      </c>
      <c r="L367" s="127">
        <v>3</v>
      </c>
      <c r="M367" s="127">
        <v>3</v>
      </c>
      <c r="N367" s="127">
        <f t="shared" si="27"/>
        <v>9</v>
      </c>
      <c r="O367" s="167">
        <f t="shared" si="28"/>
        <v>1350</v>
      </c>
      <c r="P367" s="252" t="s">
        <v>597</v>
      </c>
    </row>
    <row r="368" spans="1:16" ht="75" customHeight="1" x14ac:dyDescent="0.2">
      <c r="A368" s="131" t="s">
        <v>896</v>
      </c>
      <c r="B368" s="166" t="s">
        <v>282</v>
      </c>
      <c r="C368" s="251" t="s">
        <v>2949</v>
      </c>
      <c r="D368" s="254" t="s">
        <v>975</v>
      </c>
      <c r="E368" s="188" t="s">
        <v>187</v>
      </c>
      <c r="F368" s="254" t="s">
        <v>976</v>
      </c>
      <c r="G368" s="127">
        <v>111245</v>
      </c>
      <c r="H368" s="127">
        <v>11</v>
      </c>
      <c r="I368" s="189">
        <v>300</v>
      </c>
      <c r="J368" s="189">
        <v>300</v>
      </c>
      <c r="K368" s="127">
        <v>10</v>
      </c>
      <c r="L368" s="127">
        <v>10</v>
      </c>
      <c r="M368" s="127">
        <v>10</v>
      </c>
      <c r="N368" s="127">
        <f t="shared" si="27"/>
        <v>30</v>
      </c>
      <c r="O368" s="167">
        <f t="shared" si="28"/>
        <v>9000</v>
      </c>
      <c r="P368" s="252" t="s">
        <v>597</v>
      </c>
    </row>
    <row r="369" spans="1:16" ht="75" customHeight="1" x14ac:dyDescent="0.2">
      <c r="A369" s="131" t="s">
        <v>896</v>
      </c>
      <c r="B369" s="166" t="s">
        <v>282</v>
      </c>
      <c r="C369" s="251" t="s">
        <v>2949</v>
      </c>
      <c r="D369" s="254" t="s">
        <v>977</v>
      </c>
      <c r="E369" s="188" t="s">
        <v>978</v>
      </c>
      <c r="F369" s="254">
        <v>291</v>
      </c>
      <c r="G369" s="127">
        <v>57477</v>
      </c>
      <c r="H369" s="127">
        <v>11</v>
      </c>
      <c r="I369" s="189">
        <v>100</v>
      </c>
      <c r="J369" s="189">
        <v>100</v>
      </c>
      <c r="K369" s="127">
        <v>0</v>
      </c>
      <c r="L369" s="127">
        <v>100</v>
      </c>
      <c r="M369" s="127">
        <v>50</v>
      </c>
      <c r="N369" s="127">
        <f t="shared" si="27"/>
        <v>150</v>
      </c>
      <c r="O369" s="167">
        <f t="shared" si="28"/>
        <v>15000</v>
      </c>
      <c r="P369" s="252" t="s">
        <v>597</v>
      </c>
    </row>
    <row r="370" spans="1:16" ht="75" customHeight="1" x14ac:dyDescent="0.2">
      <c r="A370" s="131" t="s">
        <v>896</v>
      </c>
      <c r="B370" s="166" t="s">
        <v>282</v>
      </c>
      <c r="C370" s="251" t="s">
        <v>2949</v>
      </c>
      <c r="D370" s="254" t="s">
        <v>977</v>
      </c>
      <c r="E370" s="188" t="s">
        <v>944</v>
      </c>
      <c r="F370" s="254">
        <v>291</v>
      </c>
      <c r="G370" s="127">
        <v>32766</v>
      </c>
      <c r="H370" s="127">
        <v>11</v>
      </c>
      <c r="I370" s="189">
        <v>100</v>
      </c>
      <c r="J370" s="189">
        <v>100</v>
      </c>
      <c r="K370" s="127">
        <v>0</v>
      </c>
      <c r="L370" s="127">
        <v>100</v>
      </c>
      <c r="M370" s="127">
        <v>50</v>
      </c>
      <c r="N370" s="127">
        <f t="shared" ref="N370:N405" si="29">+K370+L370+M370</f>
        <v>150</v>
      </c>
      <c r="O370" s="167">
        <f t="shared" si="28"/>
        <v>15000</v>
      </c>
      <c r="P370" s="252" t="s">
        <v>597</v>
      </c>
    </row>
    <row r="371" spans="1:16" ht="75" customHeight="1" x14ac:dyDescent="0.2">
      <c r="A371" s="131" t="s">
        <v>896</v>
      </c>
      <c r="B371" s="166" t="s">
        <v>282</v>
      </c>
      <c r="C371" s="251" t="s">
        <v>2949</v>
      </c>
      <c r="D371" s="254" t="s">
        <v>979</v>
      </c>
      <c r="E371" s="188" t="s">
        <v>980</v>
      </c>
      <c r="F371" s="254">
        <v>291</v>
      </c>
      <c r="G371" s="127">
        <v>2014</v>
      </c>
      <c r="H371" s="127">
        <v>11</v>
      </c>
      <c r="I371" s="189">
        <v>30</v>
      </c>
      <c r="J371" s="189">
        <v>30</v>
      </c>
      <c r="K371" s="127">
        <v>0</v>
      </c>
      <c r="L371" s="127">
        <v>100</v>
      </c>
      <c r="M371" s="127">
        <v>50</v>
      </c>
      <c r="N371" s="127">
        <f t="shared" si="29"/>
        <v>150</v>
      </c>
      <c r="O371" s="167">
        <f t="shared" ref="O371:O405" si="30">J371*N371</f>
        <v>4500</v>
      </c>
      <c r="P371" s="252" t="s">
        <v>597</v>
      </c>
    </row>
    <row r="372" spans="1:16" ht="75" customHeight="1" x14ac:dyDescent="0.2">
      <c r="A372" s="131" t="s">
        <v>896</v>
      </c>
      <c r="B372" s="166" t="s">
        <v>282</v>
      </c>
      <c r="C372" s="251" t="s">
        <v>2949</v>
      </c>
      <c r="D372" s="254" t="s">
        <v>981</v>
      </c>
      <c r="E372" s="188" t="s">
        <v>982</v>
      </c>
      <c r="F372" s="254">
        <v>291</v>
      </c>
      <c r="G372" s="127">
        <v>30344</v>
      </c>
      <c r="H372" s="127">
        <v>11</v>
      </c>
      <c r="I372" s="189">
        <v>30</v>
      </c>
      <c r="J372" s="189">
        <v>30</v>
      </c>
      <c r="K372" s="127">
        <v>0</v>
      </c>
      <c r="L372" s="127">
        <v>100</v>
      </c>
      <c r="M372" s="127">
        <v>50</v>
      </c>
      <c r="N372" s="127">
        <f t="shared" si="29"/>
        <v>150</v>
      </c>
      <c r="O372" s="167">
        <f t="shared" si="30"/>
        <v>4500</v>
      </c>
      <c r="P372" s="252" t="s">
        <v>597</v>
      </c>
    </row>
    <row r="373" spans="1:16" ht="75" customHeight="1" x14ac:dyDescent="0.2">
      <c r="A373" s="131" t="s">
        <v>896</v>
      </c>
      <c r="B373" s="166" t="s">
        <v>282</v>
      </c>
      <c r="C373" s="251" t="s">
        <v>2949</v>
      </c>
      <c r="D373" s="254" t="s">
        <v>983</v>
      </c>
      <c r="E373" s="188" t="s">
        <v>982</v>
      </c>
      <c r="F373" s="254">
        <v>291</v>
      </c>
      <c r="G373" s="127">
        <v>30345</v>
      </c>
      <c r="H373" s="127">
        <v>11</v>
      </c>
      <c r="I373" s="189">
        <v>30</v>
      </c>
      <c r="J373" s="189">
        <v>30</v>
      </c>
      <c r="K373" s="127">
        <v>0</v>
      </c>
      <c r="L373" s="127">
        <v>100</v>
      </c>
      <c r="M373" s="127">
        <v>50</v>
      </c>
      <c r="N373" s="127">
        <f t="shared" si="29"/>
        <v>150</v>
      </c>
      <c r="O373" s="167">
        <f t="shared" si="30"/>
        <v>4500</v>
      </c>
      <c r="P373" s="252" t="s">
        <v>597</v>
      </c>
    </row>
    <row r="374" spans="1:16" ht="75" customHeight="1" x14ac:dyDescent="0.2">
      <c r="A374" s="131" t="s">
        <v>896</v>
      </c>
      <c r="B374" s="166" t="s">
        <v>282</v>
      </c>
      <c r="C374" s="251" t="s">
        <v>2949</v>
      </c>
      <c r="D374" s="254" t="s">
        <v>984</v>
      </c>
      <c r="E374" s="188" t="s">
        <v>187</v>
      </c>
      <c r="F374" s="254">
        <v>291</v>
      </c>
      <c r="G374" s="127">
        <v>21506</v>
      </c>
      <c r="H374" s="127">
        <v>11</v>
      </c>
      <c r="I374" s="189">
        <v>5</v>
      </c>
      <c r="J374" s="189">
        <v>5</v>
      </c>
      <c r="K374" s="127">
        <v>0</v>
      </c>
      <c r="L374" s="127">
        <v>500</v>
      </c>
      <c r="M374" s="127">
        <v>250</v>
      </c>
      <c r="N374" s="127">
        <f t="shared" si="29"/>
        <v>750</v>
      </c>
      <c r="O374" s="167">
        <f t="shared" si="30"/>
        <v>3750</v>
      </c>
      <c r="P374" s="252" t="s">
        <v>597</v>
      </c>
    </row>
    <row r="375" spans="1:16" ht="75" customHeight="1" x14ac:dyDescent="0.2">
      <c r="A375" s="131" t="s">
        <v>896</v>
      </c>
      <c r="B375" s="166" t="s">
        <v>282</v>
      </c>
      <c r="C375" s="251" t="s">
        <v>2949</v>
      </c>
      <c r="D375" s="254" t="s">
        <v>985</v>
      </c>
      <c r="E375" s="188" t="s">
        <v>986</v>
      </c>
      <c r="F375" s="254">
        <v>291</v>
      </c>
      <c r="G375" s="127">
        <v>2022</v>
      </c>
      <c r="H375" s="127">
        <v>11</v>
      </c>
      <c r="I375" s="189">
        <v>5</v>
      </c>
      <c r="J375" s="189">
        <v>5</v>
      </c>
      <c r="K375" s="127">
        <v>0</v>
      </c>
      <c r="L375" s="127">
        <v>500</v>
      </c>
      <c r="M375" s="127">
        <v>250</v>
      </c>
      <c r="N375" s="127">
        <f t="shared" si="29"/>
        <v>750</v>
      </c>
      <c r="O375" s="167">
        <f t="shared" si="30"/>
        <v>3750</v>
      </c>
      <c r="P375" s="252" t="s">
        <v>597</v>
      </c>
    </row>
    <row r="376" spans="1:16" ht="75" customHeight="1" x14ac:dyDescent="0.2">
      <c r="A376" s="131" t="s">
        <v>896</v>
      </c>
      <c r="B376" s="166" t="s">
        <v>282</v>
      </c>
      <c r="C376" s="251" t="s">
        <v>2949</v>
      </c>
      <c r="D376" s="254" t="s">
        <v>987</v>
      </c>
      <c r="E376" s="188" t="s">
        <v>986</v>
      </c>
      <c r="F376" s="254">
        <v>291</v>
      </c>
      <c r="G376" s="127"/>
      <c r="H376" s="127">
        <v>11</v>
      </c>
      <c r="I376" s="189">
        <v>3</v>
      </c>
      <c r="J376" s="189">
        <v>3</v>
      </c>
      <c r="K376" s="127">
        <v>0</v>
      </c>
      <c r="L376" s="127">
        <v>500</v>
      </c>
      <c r="M376" s="127">
        <v>250</v>
      </c>
      <c r="N376" s="127">
        <f t="shared" si="29"/>
        <v>750</v>
      </c>
      <c r="O376" s="167">
        <f t="shared" si="30"/>
        <v>2250</v>
      </c>
      <c r="P376" s="252" t="s">
        <v>597</v>
      </c>
    </row>
    <row r="377" spans="1:16" ht="75" customHeight="1" x14ac:dyDescent="0.2">
      <c r="A377" s="131" t="s">
        <v>896</v>
      </c>
      <c r="B377" s="166" t="s">
        <v>282</v>
      </c>
      <c r="C377" s="251" t="s">
        <v>2949</v>
      </c>
      <c r="D377" s="254" t="s">
        <v>988</v>
      </c>
      <c r="E377" s="188" t="s">
        <v>982</v>
      </c>
      <c r="F377" s="254">
        <v>291</v>
      </c>
      <c r="G377" s="127">
        <v>20332</v>
      </c>
      <c r="H377" s="127">
        <v>11</v>
      </c>
      <c r="I377" s="189">
        <v>3</v>
      </c>
      <c r="J377" s="189">
        <v>3</v>
      </c>
      <c r="K377" s="127">
        <v>0</v>
      </c>
      <c r="L377" s="127">
        <v>500</v>
      </c>
      <c r="M377" s="127">
        <v>250</v>
      </c>
      <c r="N377" s="127">
        <f t="shared" si="29"/>
        <v>750</v>
      </c>
      <c r="O377" s="167">
        <f t="shared" si="30"/>
        <v>2250</v>
      </c>
      <c r="P377" s="252" t="s">
        <v>597</v>
      </c>
    </row>
    <row r="378" spans="1:16" ht="75" customHeight="1" x14ac:dyDescent="0.2">
      <c r="A378" s="131" t="s">
        <v>896</v>
      </c>
      <c r="B378" s="166" t="s">
        <v>282</v>
      </c>
      <c r="C378" s="251" t="s">
        <v>2949</v>
      </c>
      <c r="D378" s="254" t="s">
        <v>989</v>
      </c>
      <c r="E378" s="188" t="s">
        <v>982</v>
      </c>
      <c r="F378" s="254">
        <v>291</v>
      </c>
      <c r="G378" s="127">
        <v>20335</v>
      </c>
      <c r="H378" s="127">
        <v>11</v>
      </c>
      <c r="I378" s="189">
        <v>3</v>
      </c>
      <c r="J378" s="189">
        <v>3</v>
      </c>
      <c r="K378" s="127">
        <v>0</v>
      </c>
      <c r="L378" s="127">
        <v>500</v>
      </c>
      <c r="M378" s="127">
        <v>250</v>
      </c>
      <c r="N378" s="127">
        <f t="shared" si="29"/>
        <v>750</v>
      </c>
      <c r="O378" s="167">
        <f t="shared" si="30"/>
        <v>2250</v>
      </c>
      <c r="P378" s="252" t="s">
        <v>597</v>
      </c>
    </row>
    <row r="379" spans="1:16" ht="75" customHeight="1" x14ac:dyDescent="0.2">
      <c r="A379" s="131" t="s">
        <v>896</v>
      </c>
      <c r="B379" s="166" t="s">
        <v>282</v>
      </c>
      <c r="C379" s="251" t="s">
        <v>2949</v>
      </c>
      <c r="D379" s="254" t="s">
        <v>990</v>
      </c>
      <c r="E379" s="188" t="s">
        <v>187</v>
      </c>
      <c r="F379" s="254">
        <v>291</v>
      </c>
      <c r="G379" s="127">
        <v>122468</v>
      </c>
      <c r="H379" s="127">
        <v>11</v>
      </c>
      <c r="I379" s="189">
        <v>50</v>
      </c>
      <c r="J379" s="189">
        <v>50</v>
      </c>
      <c r="K379" s="127">
        <v>0</v>
      </c>
      <c r="L379" s="127">
        <v>200</v>
      </c>
      <c r="M379" s="127">
        <v>0</v>
      </c>
      <c r="N379" s="127">
        <f t="shared" si="29"/>
        <v>200</v>
      </c>
      <c r="O379" s="167">
        <f t="shared" si="30"/>
        <v>10000</v>
      </c>
      <c r="P379" s="252" t="s">
        <v>597</v>
      </c>
    </row>
    <row r="380" spans="1:16" ht="75" customHeight="1" x14ac:dyDescent="0.2">
      <c r="A380" s="131" t="s">
        <v>896</v>
      </c>
      <c r="B380" s="166" t="s">
        <v>282</v>
      </c>
      <c r="C380" s="251" t="s">
        <v>2949</v>
      </c>
      <c r="D380" s="254" t="s">
        <v>991</v>
      </c>
      <c r="E380" s="188" t="s">
        <v>992</v>
      </c>
      <c r="F380" s="254">
        <v>291</v>
      </c>
      <c r="G380" s="127">
        <v>2092</v>
      </c>
      <c r="H380" s="127">
        <v>11</v>
      </c>
      <c r="I380" s="189">
        <v>5</v>
      </c>
      <c r="J380" s="189">
        <v>5</v>
      </c>
      <c r="K380" s="127">
        <v>0</v>
      </c>
      <c r="L380" s="127">
        <v>500</v>
      </c>
      <c r="M380" s="127">
        <v>250</v>
      </c>
      <c r="N380" s="127">
        <f t="shared" si="29"/>
        <v>750</v>
      </c>
      <c r="O380" s="167">
        <f t="shared" si="30"/>
        <v>3750</v>
      </c>
      <c r="P380" s="252" t="s">
        <v>597</v>
      </c>
    </row>
    <row r="381" spans="1:16" ht="75" customHeight="1" x14ac:dyDescent="0.2">
      <c r="A381" s="131" t="s">
        <v>896</v>
      </c>
      <c r="B381" s="166" t="s">
        <v>282</v>
      </c>
      <c r="C381" s="251" t="s">
        <v>2949</v>
      </c>
      <c r="D381" s="254" t="s">
        <v>993</v>
      </c>
      <c r="E381" s="188" t="s">
        <v>994</v>
      </c>
      <c r="F381" s="254">
        <v>291</v>
      </c>
      <c r="G381" s="127">
        <v>35823</v>
      </c>
      <c r="H381" s="127">
        <v>11</v>
      </c>
      <c r="I381" s="189">
        <v>5</v>
      </c>
      <c r="J381" s="189">
        <v>5</v>
      </c>
      <c r="K381" s="127">
        <v>0</v>
      </c>
      <c r="L381" s="127">
        <v>500</v>
      </c>
      <c r="M381" s="127">
        <v>250</v>
      </c>
      <c r="N381" s="127">
        <f t="shared" si="29"/>
        <v>750</v>
      </c>
      <c r="O381" s="167">
        <f t="shared" si="30"/>
        <v>3750</v>
      </c>
      <c r="P381" s="252" t="s">
        <v>597</v>
      </c>
    </row>
    <row r="382" spans="1:16" ht="75" customHeight="1" x14ac:dyDescent="0.2">
      <c r="A382" s="131" t="s">
        <v>896</v>
      </c>
      <c r="B382" s="166" t="s">
        <v>282</v>
      </c>
      <c r="C382" s="251" t="s">
        <v>2949</v>
      </c>
      <c r="D382" s="254" t="s">
        <v>995</v>
      </c>
      <c r="E382" s="188" t="s">
        <v>187</v>
      </c>
      <c r="F382" s="254">
        <v>291</v>
      </c>
      <c r="G382" s="127">
        <v>2063</v>
      </c>
      <c r="H382" s="127">
        <v>11</v>
      </c>
      <c r="I382" s="189">
        <v>5</v>
      </c>
      <c r="J382" s="189">
        <v>5</v>
      </c>
      <c r="K382" s="127">
        <v>0</v>
      </c>
      <c r="L382" s="127">
        <v>200</v>
      </c>
      <c r="M382" s="127">
        <v>0</v>
      </c>
      <c r="N382" s="127">
        <f t="shared" si="29"/>
        <v>200</v>
      </c>
      <c r="O382" s="167">
        <f t="shared" si="30"/>
        <v>1000</v>
      </c>
      <c r="P382" s="252" t="s">
        <v>597</v>
      </c>
    </row>
    <row r="383" spans="1:16" ht="75" customHeight="1" x14ac:dyDescent="0.2">
      <c r="A383" s="131" t="s">
        <v>896</v>
      </c>
      <c r="B383" s="166" t="s">
        <v>282</v>
      </c>
      <c r="C383" s="251" t="s">
        <v>2949</v>
      </c>
      <c r="D383" s="254" t="s">
        <v>996</v>
      </c>
      <c r="E383" s="188" t="s">
        <v>982</v>
      </c>
      <c r="F383" s="254">
        <v>291</v>
      </c>
      <c r="G383" s="127">
        <v>30628</v>
      </c>
      <c r="H383" s="127">
        <v>11</v>
      </c>
      <c r="I383" s="189">
        <v>10</v>
      </c>
      <c r="J383" s="189">
        <v>10</v>
      </c>
      <c r="K383" s="127">
        <v>0</v>
      </c>
      <c r="L383" s="127">
        <v>500</v>
      </c>
      <c r="M383" s="127">
        <v>250</v>
      </c>
      <c r="N383" s="127">
        <f t="shared" si="29"/>
        <v>750</v>
      </c>
      <c r="O383" s="167">
        <f t="shared" si="30"/>
        <v>7500</v>
      </c>
      <c r="P383" s="252" t="s">
        <v>597</v>
      </c>
    </row>
    <row r="384" spans="1:16" ht="75" customHeight="1" x14ac:dyDescent="0.2">
      <c r="A384" s="131" t="s">
        <v>896</v>
      </c>
      <c r="B384" s="166" t="s">
        <v>282</v>
      </c>
      <c r="C384" s="251" t="s">
        <v>2949</v>
      </c>
      <c r="D384" s="254" t="s">
        <v>997</v>
      </c>
      <c r="E384" s="188" t="s">
        <v>187</v>
      </c>
      <c r="F384" s="254">
        <v>291</v>
      </c>
      <c r="G384" s="127">
        <v>2004</v>
      </c>
      <c r="H384" s="127">
        <v>11</v>
      </c>
      <c r="I384" s="189">
        <v>5</v>
      </c>
      <c r="J384" s="189">
        <v>5</v>
      </c>
      <c r="K384" s="127">
        <v>0</v>
      </c>
      <c r="L384" s="127">
        <v>200</v>
      </c>
      <c r="M384" s="127">
        <v>100</v>
      </c>
      <c r="N384" s="127">
        <f t="shared" si="29"/>
        <v>300</v>
      </c>
      <c r="O384" s="167">
        <f t="shared" si="30"/>
        <v>1500</v>
      </c>
      <c r="P384" s="252" t="s">
        <v>597</v>
      </c>
    </row>
    <row r="385" spans="1:16" ht="75" customHeight="1" x14ac:dyDescent="0.2">
      <c r="A385" s="131" t="s">
        <v>896</v>
      </c>
      <c r="B385" s="166" t="s">
        <v>282</v>
      </c>
      <c r="C385" s="251" t="s">
        <v>2949</v>
      </c>
      <c r="D385" s="254" t="s">
        <v>998</v>
      </c>
      <c r="E385" s="188" t="s">
        <v>187</v>
      </c>
      <c r="F385" s="254">
        <v>291</v>
      </c>
      <c r="G385" s="127">
        <v>80364</v>
      </c>
      <c r="H385" s="127">
        <v>11</v>
      </c>
      <c r="I385" s="189">
        <v>30</v>
      </c>
      <c r="J385" s="189">
        <v>30</v>
      </c>
      <c r="K385" s="127">
        <v>0</v>
      </c>
      <c r="L385" s="127">
        <v>100</v>
      </c>
      <c r="M385" s="127">
        <v>0</v>
      </c>
      <c r="N385" s="127">
        <f t="shared" si="29"/>
        <v>100</v>
      </c>
      <c r="O385" s="167">
        <f t="shared" si="30"/>
        <v>3000</v>
      </c>
      <c r="P385" s="252" t="s">
        <v>597</v>
      </c>
    </row>
    <row r="386" spans="1:16" ht="75" customHeight="1" x14ac:dyDescent="0.2">
      <c r="A386" s="131" t="s">
        <v>896</v>
      </c>
      <c r="B386" s="166" t="s">
        <v>282</v>
      </c>
      <c r="C386" s="251" t="s">
        <v>2949</v>
      </c>
      <c r="D386" s="254" t="s">
        <v>999</v>
      </c>
      <c r="E386" s="188" t="s">
        <v>187</v>
      </c>
      <c r="F386" s="254">
        <v>291</v>
      </c>
      <c r="G386" s="127">
        <v>25865</v>
      </c>
      <c r="H386" s="127">
        <v>11</v>
      </c>
      <c r="I386" s="189">
        <v>3</v>
      </c>
      <c r="J386" s="189">
        <v>3</v>
      </c>
      <c r="K386" s="127">
        <v>0</v>
      </c>
      <c r="L386" s="127">
        <v>200</v>
      </c>
      <c r="M386" s="127">
        <v>200</v>
      </c>
      <c r="N386" s="127">
        <f t="shared" si="29"/>
        <v>400</v>
      </c>
      <c r="O386" s="167">
        <f t="shared" si="30"/>
        <v>1200</v>
      </c>
      <c r="P386" s="252" t="s">
        <v>597</v>
      </c>
    </row>
    <row r="387" spans="1:16" ht="75" customHeight="1" x14ac:dyDescent="0.2">
      <c r="A387" s="131" t="s">
        <v>896</v>
      </c>
      <c r="B387" s="166" t="s">
        <v>282</v>
      </c>
      <c r="C387" s="251" t="s">
        <v>2949</v>
      </c>
      <c r="D387" s="254" t="s">
        <v>1000</v>
      </c>
      <c r="E387" s="188" t="s">
        <v>1001</v>
      </c>
      <c r="F387" s="254">
        <v>291</v>
      </c>
      <c r="G387" s="127">
        <v>2091</v>
      </c>
      <c r="H387" s="127">
        <v>11</v>
      </c>
      <c r="I387" s="189">
        <v>84</v>
      </c>
      <c r="J387" s="189">
        <v>84</v>
      </c>
      <c r="K387" s="127">
        <v>0</v>
      </c>
      <c r="L387" s="127">
        <v>500</v>
      </c>
      <c r="M387" s="127">
        <v>200</v>
      </c>
      <c r="N387" s="127">
        <f t="shared" si="29"/>
        <v>700</v>
      </c>
      <c r="O387" s="167">
        <f t="shared" si="30"/>
        <v>58800</v>
      </c>
      <c r="P387" s="252" t="s">
        <v>597</v>
      </c>
    </row>
    <row r="388" spans="1:16" ht="75" customHeight="1" x14ac:dyDescent="0.2">
      <c r="A388" s="131" t="s">
        <v>896</v>
      </c>
      <c r="B388" s="166" t="s">
        <v>282</v>
      </c>
      <c r="C388" s="251" t="s">
        <v>2949</v>
      </c>
      <c r="D388" s="254" t="s">
        <v>1002</v>
      </c>
      <c r="E388" s="188" t="s">
        <v>1003</v>
      </c>
      <c r="F388" s="254">
        <v>291</v>
      </c>
      <c r="G388" s="127">
        <v>30319</v>
      </c>
      <c r="H388" s="127">
        <v>11</v>
      </c>
      <c r="I388" s="189">
        <v>5</v>
      </c>
      <c r="J388" s="189">
        <v>5</v>
      </c>
      <c r="K388" s="127">
        <v>0</v>
      </c>
      <c r="L388" s="127">
        <v>500</v>
      </c>
      <c r="M388" s="127">
        <v>200</v>
      </c>
      <c r="N388" s="127">
        <f t="shared" si="29"/>
        <v>700</v>
      </c>
      <c r="O388" s="167">
        <f t="shared" si="30"/>
        <v>3500</v>
      </c>
      <c r="P388" s="252" t="s">
        <v>597</v>
      </c>
    </row>
    <row r="389" spans="1:16" ht="75" customHeight="1" x14ac:dyDescent="0.2">
      <c r="A389" s="131" t="s">
        <v>896</v>
      </c>
      <c r="B389" s="166" t="s">
        <v>282</v>
      </c>
      <c r="C389" s="251" t="s">
        <v>2949</v>
      </c>
      <c r="D389" s="254" t="s">
        <v>1004</v>
      </c>
      <c r="E389" s="188" t="s">
        <v>187</v>
      </c>
      <c r="F389" s="254">
        <v>291</v>
      </c>
      <c r="G389" s="127">
        <v>24469</v>
      </c>
      <c r="H389" s="127">
        <v>11</v>
      </c>
      <c r="I389" s="189">
        <v>3</v>
      </c>
      <c r="J389" s="189">
        <v>3</v>
      </c>
      <c r="K389" s="127">
        <v>0</v>
      </c>
      <c r="L389" s="127">
        <v>200</v>
      </c>
      <c r="M389" s="127">
        <v>0</v>
      </c>
      <c r="N389" s="127">
        <f t="shared" si="29"/>
        <v>200</v>
      </c>
      <c r="O389" s="167">
        <f t="shared" si="30"/>
        <v>600</v>
      </c>
      <c r="P389" s="252" t="s">
        <v>597</v>
      </c>
    </row>
    <row r="390" spans="1:16" ht="75" customHeight="1" x14ac:dyDescent="0.2">
      <c r="A390" s="131" t="s">
        <v>896</v>
      </c>
      <c r="B390" s="166" t="s">
        <v>282</v>
      </c>
      <c r="C390" s="251" t="s">
        <v>2949</v>
      </c>
      <c r="D390" s="254" t="s">
        <v>1005</v>
      </c>
      <c r="E390" s="188" t="s">
        <v>187</v>
      </c>
      <c r="F390" s="254">
        <v>291</v>
      </c>
      <c r="G390" s="127">
        <v>48089</v>
      </c>
      <c r="H390" s="127">
        <v>11</v>
      </c>
      <c r="I390" s="189">
        <v>7</v>
      </c>
      <c r="J390" s="189">
        <v>7</v>
      </c>
      <c r="K390" s="127">
        <v>0</v>
      </c>
      <c r="L390" s="127">
        <v>200</v>
      </c>
      <c r="M390" s="127">
        <v>100</v>
      </c>
      <c r="N390" s="127">
        <f t="shared" si="29"/>
        <v>300</v>
      </c>
      <c r="O390" s="167">
        <f t="shared" si="30"/>
        <v>2100</v>
      </c>
      <c r="P390" s="252" t="s">
        <v>597</v>
      </c>
    </row>
    <row r="391" spans="1:16" ht="75" customHeight="1" x14ac:dyDescent="0.2">
      <c r="A391" s="131" t="s">
        <v>896</v>
      </c>
      <c r="B391" s="166" t="s">
        <v>282</v>
      </c>
      <c r="C391" s="251" t="s">
        <v>2949</v>
      </c>
      <c r="D391" s="254" t="s">
        <v>1006</v>
      </c>
      <c r="E391" s="188" t="s">
        <v>1007</v>
      </c>
      <c r="F391" s="254">
        <v>292</v>
      </c>
      <c r="G391" s="127">
        <v>98028</v>
      </c>
      <c r="H391" s="127">
        <v>11</v>
      </c>
      <c r="I391" s="189">
        <v>35</v>
      </c>
      <c r="J391" s="189">
        <v>35</v>
      </c>
      <c r="K391" s="127">
        <v>100</v>
      </c>
      <c r="L391" s="127">
        <v>0</v>
      </c>
      <c r="M391" s="127">
        <v>100</v>
      </c>
      <c r="N391" s="127">
        <f t="shared" si="29"/>
        <v>200</v>
      </c>
      <c r="O391" s="167">
        <f t="shared" si="30"/>
        <v>7000</v>
      </c>
      <c r="P391" s="252" t="s">
        <v>597</v>
      </c>
    </row>
    <row r="392" spans="1:16" ht="75" customHeight="1" x14ac:dyDescent="0.2">
      <c r="A392" s="131" t="s">
        <v>896</v>
      </c>
      <c r="B392" s="166" t="s">
        <v>282</v>
      </c>
      <c r="C392" s="251" t="s">
        <v>2949</v>
      </c>
      <c r="D392" s="254" t="s">
        <v>1008</v>
      </c>
      <c r="E392" s="188" t="s">
        <v>1009</v>
      </c>
      <c r="F392" s="254">
        <v>292</v>
      </c>
      <c r="G392" s="127">
        <v>2860</v>
      </c>
      <c r="H392" s="127">
        <v>11</v>
      </c>
      <c r="I392" s="189">
        <v>25</v>
      </c>
      <c r="J392" s="189">
        <v>25</v>
      </c>
      <c r="K392" s="127">
        <v>100</v>
      </c>
      <c r="L392" s="127">
        <v>0</v>
      </c>
      <c r="M392" s="127">
        <v>100</v>
      </c>
      <c r="N392" s="127">
        <f t="shared" si="29"/>
        <v>200</v>
      </c>
      <c r="O392" s="167">
        <f t="shared" si="30"/>
        <v>5000</v>
      </c>
      <c r="P392" s="252" t="s">
        <v>597</v>
      </c>
    </row>
    <row r="393" spans="1:16" ht="75" customHeight="1" x14ac:dyDescent="0.2">
      <c r="A393" s="131" t="s">
        <v>896</v>
      </c>
      <c r="B393" s="166" t="s">
        <v>282</v>
      </c>
      <c r="C393" s="251" t="s">
        <v>2949</v>
      </c>
      <c r="D393" s="254" t="s">
        <v>1010</v>
      </c>
      <c r="E393" s="188" t="s">
        <v>1011</v>
      </c>
      <c r="F393" s="254">
        <v>292</v>
      </c>
      <c r="G393" s="127">
        <v>33979</v>
      </c>
      <c r="H393" s="127">
        <v>11</v>
      </c>
      <c r="I393" s="189">
        <v>30</v>
      </c>
      <c r="J393" s="189">
        <v>30</v>
      </c>
      <c r="K393" s="127">
        <v>100</v>
      </c>
      <c r="L393" s="127">
        <v>0</v>
      </c>
      <c r="M393" s="127">
        <v>100</v>
      </c>
      <c r="N393" s="127">
        <f t="shared" si="29"/>
        <v>200</v>
      </c>
      <c r="O393" s="167">
        <f t="shared" si="30"/>
        <v>6000</v>
      </c>
      <c r="P393" s="252" t="s">
        <v>597</v>
      </c>
    </row>
    <row r="394" spans="1:16" ht="75" customHeight="1" x14ac:dyDescent="0.2">
      <c r="A394" s="131" t="s">
        <v>896</v>
      </c>
      <c r="B394" s="166" t="s">
        <v>282</v>
      </c>
      <c r="C394" s="251" t="s">
        <v>2949</v>
      </c>
      <c r="D394" s="254" t="s">
        <v>1012</v>
      </c>
      <c r="E394" s="188" t="s">
        <v>1013</v>
      </c>
      <c r="F394" s="254">
        <v>292</v>
      </c>
      <c r="G394" s="127">
        <v>2860</v>
      </c>
      <c r="H394" s="127">
        <v>11</v>
      </c>
      <c r="I394" s="189">
        <v>25</v>
      </c>
      <c r="J394" s="189">
        <v>25</v>
      </c>
      <c r="K394" s="127">
        <v>100</v>
      </c>
      <c r="L394" s="127">
        <v>0</v>
      </c>
      <c r="M394" s="127">
        <v>100</v>
      </c>
      <c r="N394" s="127">
        <f t="shared" si="29"/>
        <v>200</v>
      </c>
      <c r="O394" s="167">
        <f t="shared" si="30"/>
        <v>5000</v>
      </c>
      <c r="P394" s="252" t="s">
        <v>597</v>
      </c>
    </row>
    <row r="395" spans="1:16" ht="75" customHeight="1" x14ac:dyDescent="0.2">
      <c r="A395" s="131" t="s">
        <v>896</v>
      </c>
      <c r="B395" s="166" t="s">
        <v>282</v>
      </c>
      <c r="C395" s="251" t="s">
        <v>2949</v>
      </c>
      <c r="D395" s="254" t="s">
        <v>1014</v>
      </c>
      <c r="E395" s="188" t="s">
        <v>1015</v>
      </c>
      <c r="F395" s="254">
        <v>292</v>
      </c>
      <c r="G395" s="127">
        <v>5732</v>
      </c>
      <c r="H395" s="127">
        <v>11</v>
      </c>
      <c r="I395" s="189">
        <v>10</v>
      </c>
      <c r="J395" s="189">
        <v>10</v>
      </c>
      <c r="K395" s="127">
        <v>200</v>
      </c>
      <c r="L395" s="127">
        <v>0</v>
      </c>
      <c r="M395" s="127">
        <v>200</v>
      </c>
      <c r="N395" s="127">
        <f t="shared" si="29"/>
        <v>400</v>
      </c>
      <c r="O395" s="167">
        <f t="shared" si="30"/>
        <v>4000</v>
      </c>
      <c r="P395" s="252" t="s">
        <v>597</v>
      </c>
    </row>
    <row r="396" spans="1:16" ht="75" customHeight="1" x14ac:dyDescent="0.2">
      <c r="A396" s="131" t="s">
        <v>896</v>
      </c>
      <c r="B396" s="166" t="s">
        <v>282</v>
      </c>
      <c r="C396" s="251" t="s">
        <v>2949</v>
      </c>
      <c r="D396" s="254" t="s">
        <v>1016</v>
      </c>
      <c r="E396" s="188" t="s">
        <v>1011</v>
      </c>
      <c r="F396" s="254">
        <v>292</v>
      </c>
      <c r="G396" s="127">
        <v>42957</v>
      </c>
      <c r="H396" s="127">
        <v>11</v>
      </c>
      <c r="I396" s="189">
        <v>55</v>
      </c>
      <c r="J396" s="189">
        <v>55</v>
      </c>
      <c r="K396" s="127">
        <v>150</v>
      </c>
      <c r="L396" s="127">
        <v>0</v>
      </c>
      <c r="M396" s="127">
        <v>150</v>
      </c>
      <c r="N396" s="127">
        <f t="shared" si="29"/>
        <v>300</v>
      </c>
      <c r="O396" s="167">
        <f t="shared" si="30"/>
        <v>16500</v>
      </c>
      <c r="P396" s="252" t="s">
        <v>597</v>
      </c>
    </row>
    <row r="397" spans="1:16" ht="75" customHeight="1" x14ac:dyDescent="0.2">
      <c r="A397" s="131" t="s">
        <v>896</v>
      </c>
      <c r="B397" s="166" t="s">
        <v>282</v>
      </c>
      <c r="C397" s="251" t="s">
        <v>2949</v>
      </c>
      <c r="D397" s="254" t="s">
        <v>1017</v>
      </c>
      <c r="E397" s="188" t="s">
        <v>187</v>
      </c>
      <c r="F397" s="254">
        <v>292</v>
      </c>
      <c r="G397" s="127">
        <v>32191</v>
      </c>
      <c r="H397" s="127">
        <v>11</v>
      </c>
      <c r="I397" s="189">
        <v>10</v>
      </c>
      <c r="J397" s="189">
        <v>10</v>
      </c>
      <c r="K397" s="127">
        <v>100</v>
      </c>
      <c r="L397" s="127">
        <v>0</v>
      </c>
      <c r="M397" s="127">
        <v>100</v>
      </c>
      <c r="N397" s="127">
        <f t="shared" si="29"/>
        <v>200</v>
      </c>
      <c r="O397" s="167">
        <f t="shared" si="30"/>
        <v>2000</v>
      </c>
      <c r="P397" s="252" t="s">
        <v>597</v>
      </c>
    </row>
    <row r="398" spans="1:16" ht="75" customHeight="1" x14ac:dyDescent="0.2">
      <c r="A398" s="131" t="s">
        <v>896</v>
      </c>
      <c r="B398" s="166" t="s">
        <v>282</v>
      </c>
      <c r="C398" s="251" t="s">
        <v>2949</v>
      </c>
      <c r="D398" s="254" t="s">
        <v>1018</v>
      </c>
      <c r="E398" s="188" t="s">
        <v>187</v>
      </c>
      <c r="F398" s="254">
        <v>292</v>
      </c>
      <c r="G398" s="127">
        <v>2861</v>
      </c>
      <c r="H398" s="127">
        <v>11</v>
      </c>
      <c r="I398" s="189">
        <v>5</v>
      </c>
      <c r="J398" s="189">
        <v>5</v>
      </c>
      <c r="K398" s="127">
        <v>100</v>
      </c>
      <c r="L398" s="127">
        <v>0</v>
      </c>
      <c r="M398" s="127">
        <v>100</v>
      </c>
      <c r="N398" s="127">
        <f t="shared" si="29"/>
        <v>200</v>
      </c>
      <c r="O398" s="167">
        <f t="shared" si="30"/>
        <v>1000</v>
      </c>
      <c r="P398" s="252" t="s">
        <v>597</v>
      </c>
    </row>
    <row r="399" spans="1:16" ht="75" customHeight="1" x14ac:dyDescent="0.2">
      <c r="A399" s="131" t="s">
        <v>896</v>
      </c>
      <c r="B399" s="166" t="s">
        <v>282</v>
      </c>
      <c r="C399" s="251" t="s">
        <v>2949</v>
      </c>
      <c r="D399" s="254" t="s">
        <v>1019</v>
      </c>
      <c r="E399" s="188" t="s">
        <v>187</v>
      </c>
      <c r="F399" s="254">
        <v>292</v>
      </c>
      <c r="G399" s="127">
        <v>5348</v>
      </c>
      <c r="H399" s="127">
        <v>11</v>
      </c>
      <c r="I399" s="189">
        <v>10</v>
      </c>
      <c r="J399" s="189">
        <v>10</v>
      </c>
      <c r="K399" s="127">
        <v>200</v>
      </c>
      <c r="L399" s="127">
        <v>0</v>
      </c>
      <c r="M399" s="127">
        <v>200</v>
      </c>
      <c r="N399" s="127">
        <f t="shared" si="29"/>
        <v>400</v>
      </c>
      <c r="O399" s="167">
        <f t="shared" si="30"/>
        <v>4000</v>
      </c>
      <c r="P399" s="252" t="s">
        <v>597</v>
      </c>
    </row>
    <row r="400" spans="1:16" ht="75" customHeight="1" x14ac:dyDescent="0.2">
      <c r="A400" s="131" t="s">
        <v>896</v>
      </c>
      <c r="B400" s="166" t="s">
        <v>282</v>
      </c>
      <c r="C400" s="251" t="s">
        <v>2949</v>
      </c>
      <c r="D400" s="254" t="s">
        <v>1020</v>
      </c>
      <c r="E400" s="188" t="s">
        <v>1021</v>
      </c>
      <c r="F400" s="254">
        <v>292</v>
      </c>
      <c r="G400" s="127">
        <v>2858</v>
      </c>
      <c r="H400" s="127">
        <v>11</v>
      </c>
      <c r="I400" s="189">
        <v>55</v>
      </c>
      <c r="J400" s="189">
        <v>55</v>
      </c>
      <c r="K400" s="127">
        <v>500</v>
      </c>
      <c r="L400" s="127">
        <v>0</v>
      </c>
      <c r="M400" s="127">
        <v>500</v>
      </c>
      <c r="N400" s="127">
        <f t="shared" si="29"/>
        <v>1000</v>
      </c>
      <c r="O400" s="167">
        <f t="shared" si="30"/>
        <v>55000</v>
      </c>
      <c r="P400" s="252" t="s">
        <v>597</v>
      </c>
    </row>
    <row r="401" spans="1:16" ht="75" customHeight="1" x14ac:dyDescent="0.2">
      <c r="A401" s="131" t="s">
        <v>896</v>
      </c>
      <c r="B401" s="166" t="s">
        <v>282</v>
      </c>
      <c r="C401" s="251" t="s">
        <v>2949</v>
      </c>
      <c r="D401" s="254" t="s">
        <v>1022</v>
      </c>
      <c r="E401" s="188" t="s">
        <v>187</v>
      </c>
      <c r="F401" s="254">
        <v>292</v>
      </c>
      <c r="G401" s="127">
        <v>2846</v>
      </c>
      <c r="H401" s="127">
        <v>11</v>
      </c>
      <c r="I401" s="189">
        <v>55</v>
      </c>
      <c r="J401" s="189">
        <v>55</v>
      </c>
      <c r="K401" s="127">
        <v>100</v>
      </c>
      <c r="L401" s="127">
        <v>0</v>
      </c>
      <c r="M401" s="127">
        <v>100</v>
      </c>
      <c r="N401" s="127">
        <f t="shared" si="29"/>
        <v>200</v>
      </c>
      <c r="O401" s="167">
        <f t="shared" si="30"/>
        <v>11000</v>
      </c>
      <c r="P401" s="252" t="s">
        <v>597</v>
      </c>
    </row>
    <row r="402" spans="1:16" ht="75" customHeight="1" x14ac:dyDescent="0.2">
      <c r="A402" s="131" t="s">
        <v>896</v>
      </c>
      <c r="B402" s="166" t="s">
        <v>282</v>
      </c>
      <c r="C402" s="251" t="s">
        <v>2949</v>
      </c>
      <c r="D402" s="254" t="s">
        <v>1023</v>
      </c>
      <c r="E402" s="188" t="s">
        <v>974</v>
      </c>
      <c r="F402" s="254">
        <v>292</v>
      </c>
      <c r="G402" s="127">
        <v>38059</v>
      </c>
      <c r="H402" s="127">
        <v>11</v>
      </c>
      <c r="I402" s="189">
        <v>20</v>
      </c>
      <c r="J402" s="189">
        <v>20</v>
      </c>
      <c r="K402" s="127">
        <v>200</v>
      </c>
      <c r="L402" s="127">
        <v>0</v>
      </c>
      <c r="M402" s="127">
        <v>200</v>
      </c>
      <c r="N402" s="127">
        <f t="shared" si="29"/>
        <v>400</v>
      </c>
      <c r="O402" s="167">
        <f t="shared" si="30"/>
        <v>8000</v>
      </c>
      <c r="P402" s="252" t="s">
        <v>597</v>
      </c>
    </row>
    <row r="403" spans="1:16" ht="75" customHeight="1" x14ac:dyDescent="0.2">
      <c r="A403" s="131" t="s">
        <v>896</v>
      </c>
      <c r="B403" s="166" t="s">
        <v>282</v>
      </c>
      <c r="C403" s="251" t="s">
        <v>2949</v>
      </c>
      <c r="D403" s="254" t="s">
        <v>1024</v>
      </c>
      <c r="E403" s="188" t="s">
        <v>187</v>
      </c>
      <c r="F403" s="254">
        <v>298</v>
      </c>
      <c r="G403" s="127" t="s">
        <v>605</v>
      </c>
      <c r="H403" s="127">
        <v>11</v>
      </c>
      <c r="I403" s="189">
        <v>1000</v>
      </c>
      <c r="J403" s="189">
        <v>1000</v>
      </c>
      <c r="K403" s="127">
        <v>0</v>
      </c>
      <c r="L403" s="127">
        <v>25</v>
      </c>
      <c r="M403" s="127">
        <v>0</v>
      </c>
      <c r="N403" s="127">
        <f t="shared" si="29"/>
        <v>25</v>
      </c>
      <c r="O403" s="167">
        <f t="shared" si="30"/>
        <v>25000</v>
      </c>
      <c r="P403" s="252" t="s">
        <v>597</v>
      </c>
    </row>
    <row r="404" spans="1:16" ht="75" customHeight="1" x14ac:dyDescent="0.2">
      <c r="A404" s="131" t="s">
        <v>896</v>
      </c>
      <c r="B404" s="166" t="s">
        <v>282</v>
      </c>
      <c r="C404" s="251" t="s">
        <v>2949</v>
      </c>
      <c r="D404" s="254" t="s">
        <v>1025</v>
      </c>
      <c r="E404" s="188" t="s">
        <v>187</v>
      </c>
      <c r="F404" s="254">
        <v>298</v>
      </c>
      <c r="G404" s="127" t="s">
        <v>605</v>
      </c>
      <c r="H404" s="127">
        <v>11</v>
      </c>
      <c r="I404" s="189">
        <v>200</v>
      </c>
      <c r="J404" s="189">
        <v>200</v>
      </c>
      <c r="K404" s="127">
        <v>50</v>
      </c>
      <c r="L404" s="127">
        <v>50</v>
      </c>
      <c r="M404" s="127">
        <v>50</v>
      </c>
      <c r="N404" s="127">
        <f t="shared" si="29"/>
        <v>150</v>
      </c>
      <c r="O404" s="167">
        <f t="shared" si="30"/>
        <v>30000</v>
      </c>
      <c r="P404" s="252" t="s">
        <v>597</v>
      </c>
    </row>
    <row r="405" spans="1:16" ht="75" customHeight="1" thickBot="1" x14ac:dyDescent="0.25">
      <c r="A405" s="144" t="s">
        <v>896</v>
      </c>
      <c r="B405" s="172" t="s">
        <v>282</v>
      </c>
      <c r="C405" s="251" t="s">
        <v>2949</v>
      </c>
      <c r="D405" s="256" t="s">
        <v>1026</v>
      </c>
      <c r="E405" s="257" t="s">
        <v>187</v>
      </c>
      <c r="F405" s="256">
        <v>299</v>
      </c>
      <c r="G405" s="142">
        <v>140584</v>
      </c>
      <c r="H405" s="142">
        <v>11</v>
      </c>
      <c r="I405" s="258">
        <v>50</v>
      </c>
      <c r="J405" s="258">
        <v>50</v>
      </c>
      <c r="K405" s="142">
        <v>50</v>
      </c>
      <c r="L405" s="142">
        <v>50</v>
      </c>
      <c r="M405" s="142">
        <v>50</v>
      </c>
      <c r="N405" s="142">
        <f t="shared" si="29"/>
        <v>150</v>
      </c>
      <c r="O405" s="173">
        <f t="shared" si="30"/>
        <v>7500</v>
      </c>
      <c r="P405" s="259" t="s">
        <v>597</v>
      </c>
    </row>
    <row r="406" spans="1:16" s="187" customFormat="1" ht="15.75" thickBot="1" x14ac:dyDescent="0.25">
      <c r="A406" s="176" t="s">
        <v>1027</v>
      </c>
      <c r="B406" s="177"/>
      <c r="C406" s="178"/>
      <c r="D406" s="178"/>
      <c r="E406" s="178"/>
      <c r="F406" s="177"/>
      <c r="G406" s="177"/>
      <c r="H406" s="177"/>
      <c r="I406" s="177"/>
      <c r="J406" s="177"/>
      <c r="K406" s="177"/>
      <c r="L406" s="177"/>
      <c r="M406" s="177"/>
      <c r="N406" s="260"/>
      <c r="O406" s="261">
        <f>SUM(O306:O405)</f>
        <v>8806308</v>
      </c>
      <c r="P406" s="262"/>
    </row>
    <row r="408" spans="1:16" ht="12.75" thickBot="1" x14ac:dyDescent="0.25">
      <c r="A408" s="1121"/>
      <c r="B408" s="1121"/>
      <c r="C408" s="1121"/>
      <c r="D408" s="1121"/>
      <c r="E408" s="1121"/>
      <c r="F408" s="1121"/>
      <c r="G408" s="1121"/>
      <c r="H408" s="1121"/>
      <c r="I408" s="1121"/>
      <c r="J408" s="1121"/>
      <c r="K408" s="1121"/>
      <c r="L408" s="1121"/>
      <c r="M408" s="1121"/>
      <c r="N408" s="1121"/>
      <c r="O408" s="1121"/>
      <c r="P408" s="1121"/>
    </row>
    <row r="409" spans="1:16" s="187" customFormat="1" ht="15.75" thickBot="1" x14ac:dyDescent="0.25">
      <c r="A409" s="267" t="s">
        <v>1028</v>
      </c>
      <c r="B409" s="268"/>
      <c r="C409" s="268"/>
      <c r="D409" s="269"/>
      <c r="E409" s="269"/>
      <c r="F409" s="268"/>
      <c r="G409" s="268"/>
      <c r="H409" s="268"/>
      <c r="I409" s="268"/>
      <c r="J409" s="268"/>
      <c r="K409" s="268"/>
      <c r="L409" s="268"/>
      <c r="M409" s="268"/>
      <c r="N409" s="268"/>
      <c r="O409" s="268"/>
      <c r="P409" s="270"/>
    </row>
    <row r="410" spans="1:16" s="134" customFormat="1" ht="38.25" x14ac:dyDescent="0.2">
      <c r="A410" s="271" t="s">
        <v>1029</v>
      </c>
      <c r="B410" s="271" t="s">
        <v>288</v>
      </c>
      <c r="C410" s="123" t="s">
        <v>2950</v>
      </c>
      <c r="D410" s="124" t="s">
        <v>1030</v>
      </c>
      <c r="E410" s="124" t="s">
        <v>604</v>
      </c>
      <c r="F410" s="125">
        <v>121</v>
      </c>
      <c r="G410" s="125" t="s">
        <v>605</v>
      </c>
      <c r="H410" s="125">
        <v>11</v>
      </c>
      <c r="I410" s="272">
        <v>4000</v>
      </c>
      <c r="J410" s="272">
        <f>+I410</f>
        <v>4000</v>
      </c>
      <c r="K410" s="273">
        <v>1</v>
      </c>
      <c r="L410" s="273">
        <v>1</v>
      </c>
      <c r="M410" s="273">
        <v>1</v>
      </c>
      <c r="N410" s="273">
        <f>K410+L410+M410</f>
        <v>3</v>
      </c>
      <c r="O410" s="272">
        <f>N410*J410</f>
        <v>12000</v>
      </c>
      <c r="P410" s="123" t="s">
        <v>1031</v>
      </c>
    </row>
    <row r="411" spans="1:16" s="134" customFormat="1" ht="38.25" x14ac:dyDescent="0.2">
      <c r="A411" s="166" t="s">
        <v>1029</v>
      </c>
      <c r="B411" s="166" t="s">
        <v>288</v>
      </c>
      <c r="C411" s="123" t="s">
        <v>2950</v>
      </c>
      <c r="D411" s="133" t="s">
        <v>1032</v>
      </c>
      <c r="E411" s="133" t="s">
        <v>604</v>
      </c>
      <c r="F411" s="127">
        <v>122</v>
      </c>
      <c r="G411" s="127" t="s">
        <v>605</v>
      </c>
      <c r="H411" s="127">
        <v>11</v>
      </c>
      <c r="I411" s="167">
        <v>2500</v>
      </c>
      <c r="J411" s="167">
        <f t="shared" ref="J411:J474" si="31">+I411</f>
        <v>2500</v>
      </c>
      <c r="K411" s="190">
        <v>3</v>
      </c>
      <c r="L411" s="190">
        <v>3</v>
      </c>
      <c r="M411" s="190">
        <v>3</v>
      </c>
      <c r="N411" s="190">
        <f t="shared" ref="N411:N474" si="32">K411+L411+M411</f>
        <v>9</v>
      </c>
      <c r="O411" s="167">
        <f t="shared" ref="O411:O474" si="33">N411*J411</f>
        <v>22500</v>
      </c>
      <c r="P411" s="132" t="s">
        <v>1031</v>
      </c>
    </row>
    <row r="412" spans="1:16" s="134" customFormat="1" ht="38.25" x14ac:dyDescent="0.2">
      <c r="A412" s="166" t="s">
        <v>1029</v>
      </c>
      <c r="B412" s="166" t="s">
        <v>288</v>
      </c>
      <c r="C412" s="123" t="s">
        <v>2950</v>
      </c>
      <c r="D412" s="133" t="s">
        <v>1033</v>
      </c>
      <c r="E412" s="133" t="s">
        <v>1034</v>
      </c>
      <c r="F412" s="127">
        <v>133</v>
      </c>
      <c r="G412" s="127" t="s">
        <v>605</v>
      </c>
      <c r="H412" s="127">
        <v>11</v>
      </c>
      <c r="I412" s="167">
        <v>1500</v>
      </c>
      <c r="J412" s="167">
        <f t="shared" si="31"/>
        <v>1500</v>
      </c>
      <c r="K412" s="190">
        <v>20</v>
      </c>
      <c r="L412" s="190">
        <v>20</v>
      </c>
      <c r="M412" s="190">
        <v>20</v>
      </c>
      <c r="N412" s="190">
        <f t="shared" si="32"/>
        <v>60</v>
      </c>
      <c r="O412" s="167">
        <f t="shared" si="33"/>
        <v>90000</v>
      </c>
      <c r="P412" s="132" t="s">
        <v>1031</v>
      </c>
    </row>
    <row r="413" spans="1:16" s="134" customFormat="1" ht="38.25" x14ac:dyDescent="0.2">
      <c r="A413" s="166" t="s">
        <v>1029</v>
      </c>
      <c r="B413" s="166" t="s">
        <v>288</v>
      </c>
      <c r="C413" s="123" t="s">
        <v>2950</v>
      </c>
      <c r="D413" s="133" t="s">
        <v>916</v>
      </c>
      <c r="E413" s="133" t="s">
        <v>1035</v>
      </c>
      <c r="F413" s="127">
        <v>136</v>
      </c>
      <c r="G413" s="127" t="s">
        <v>605</v>
      </c>
      <c r="H413" s="127">
        <v>11</v>
      </c>
      <c r="I413" s="167">
        <v>1700</v>
      </c>
      <c r="J413" s="167">
        <f t="shared" si="31"/>
        <v>1700</v>
      </c>
      <c r="K413" s="190">
        <v>20</v>
      </c>
      <c r="L413" s="190">
        <v>20</v>
      </c>
      <c r="M413" s="190">
        <v>20</v>
      </c>
      <c r="N413" s="190">
        <f t="shared" si="32"/>
        <v>60</v>
      </c>
      <c r="O413" s="167">
        <f t="shared" si="33"/>
        <v>102000</v>
      </c>
      <c r="P413" s="132" t="s">
        <v>1031</v>
      </c>
    </row>
    <row r="414" spans="1:16" s="134" customFormat="1" ht="38.25" x14ac:dyDescent="0.2">
      <c r="A414" s="166" t="s">
        <v>1029</v>
      </c>
      <c r="B414" s="166" t="s">
        <v>288</v>
      </c>
      <c r="C414" s="123" t="s">
        <v>2950</v>
      </c>
      <c r="D414" s="133" t="s">
        <v>1036</v>
      </c>
      <c r="E414" s="133" t="s">
        <v>604</v>
      </c>
      <c r="F414" s="127">
        <v>141</v>
      </c>
      <c r="G414" s="127" t="s">
        <v>605</v>
      </c>
      <c r="H414" s="127">
        <v>11</v>
      </c>
      <c r="I414" s="167">
        <v>25000</v>
      </c>
      <c r="J414" s="167">
        <f t="shared" si="31"/>
        <v>25000</v>
      </c>
      <c r="K414" s="190">
        <v>2</v>
      </c>
      <c r="L414" s="190">
        <v>2</v>
      </c>
      <c r="M414" s="190">
        <v>1</v>
      </c>
      <c r="N414" s="190">
        <f t="shared" si="32"/>
        <v>5</v>
      </c>
      <c r="O414" s="167">
        <f t="shared" si="33"/>
        <v>125000</v>
      </c>
      <c r="P414" s="132" t="s">
        <v>1031</v>
      </c>
    </row>
    <row r="415" spans="1:16" s="134" customFormat="1" ht="38.25" x14ac:dyDescent="0.2">
      <c r="A415" s="166" t="s">
        <v>1029</v>
      </c>
      <c r="B415" s="166" t="s">
        <v>288</v>
      </c>
      <c r="C415" s="123" t="s">
        <v>2950</v>
      </c>
      <c r="D415" s="133" t="s">
        <v>1037</v>
      </c>
      <c r="E415" s="133" t="s">
        <v>604</v>
      </c>
      <c r="F415" s="127">
        <v>151</v>
      </c>
      <c r="G415" s="127" t="s">
        <v>605</v>
      </c>
      <c r="H415" s="127">
        <v>11</v>
      </c>
      <c r="I415" s="167">
        <v>10000</v>
      </c>
      <c r="J415" s="167">
        <f t="shared" si="31"/>
        <v>10000</v>
      </c>
      <c r="K415" s="190">
        <v>4</v>
      </c>
      <c r="L415" s="190">
        <v>4</v>
      </c>
      <c r="M415" s="190">
        <v>4</v>
      </c>
      <c r="N415" s="190">
        <f t="shared" si="32"/>
        <v>12</v>
      </c>
      <c r="O415" s="167">
        <f t="shared" si="33"/>
        <v>120000</v>
      </c>
      <c r="P415" s="132" t="s">
        <v>1031</v>
      </c>
    </row>
    <row r="416" spans="1:16" s="134" customFormat="1" ht="38.25" x14ac:dyDescent="0.2">
      <c r="A416" s="166" t="s">
        <v>1029</v>
      </c>
      <c r="B416" s="166" t="s">
        <v>288</v>
      </c>
      <c r="C416" s="123" t="s">
        <v>2950</v>
      </c>
      <c r="D416" s="133" t="s">
        <v>1038</v>
      </c>
      <c r="E416" s="133" t="s">
        <v>604</v>
      </c>
      <c r="F416" s="127">
        <v>151</v>
      </c>
      <c r="G416" s="127" t="s">
        <v>605</v>
      </c>
      <c r="H416" s="127">
        <v>11</v>
      </c>
      <c r="I416" s="167">
        <v>7000</v>
      </c>
      <c r="J416" s="167">
        <f t="shared" si="31"/>
        <v>7000</v>
      </c>
      <c r="K416" s="190">
        <v>4</v>
      </c>
      <c r="L416" s="190">
        <v>4</v>
      </c>
      <c r="M416" s="190">
        <v>4</v>
      </c>
      <c r="N416" s="190">
        <f t="shared" si="32"/>
        <v>12</v>
      </c>
      <c r="O416" s="167">
        <f t="shared" si="33"/>
        <v>84000</v>
      </c>
      <c r="P416" s="132" t="s">
        <v>1031</v>
      </c>
    </row>
    <row r="417" spans="1:16" s="134" customFormat="1" ht="38.25" x14ac:dyDescent="0.2">
      <c r="A417" s="166" t="s">
        <v>1029</v>
      </c>
      <c r="B417" s="166" t="s">
        <v>288</v>
      </c>
      <c r="C417" s="123" t="s">
        <v>2950</v>
      </c>
      <c r="D417" s="133" t="s">
        <v>1039</v>
      </c>
      <c r="E417" s="133" t="s">
        <v>604</v>
      </c>
      <c r="F417" s="127">
        <v>158</v>
      </c>
      <c r="G417" s="127" t="s">
        <v>605</v>
      </c>
      <c r="H417" s="127">
        <v>11</v>
      </c>
      <c r="I417" s="167">
        <v>2500</v>
      </c>
      <c r="J417" s="167">
        <f t="shared" si="31"/>
        <v>2500</v>
      </c>
      <c r="K417" s="190">
        <v>1</v>
      </c>
      <c r="L417" s="190">
        <v>1</v>
      </c>
      <c r="M417" s="190">
        <v>1</v>
      </c>
      <c r="N417" s="190">
        <f t="shared" si="32"/>
        <v>3</v>
      </c>
      <c r="O417" s="167">
        <f t="shared" si="33"/>
        <v>7500</v>
      </c>
      <c r="P417" s="132" t="s">
        <v>1031</v>
      </c>
    </row>
    <row r="418" spans="1:16" s="134" customFormat="1" ht="38.25" x14ac:dyDescent="0.2">
      <c r="A418" s="166" t="s">
        <v>1029</v>
      </c>
      <c r="B418" s="166" t="s">
        <v>288</v>
      </c>
      <c r="C418" s="123" t="s">
        <v>2950</v>
      </c>
      <c r="D418" s="133" t="s">
        <v>1040</v>
      </c>
      <c r="E418" s="133" t="s">
        <v>604</v>
      </c>
      <c r="F418" s="127">
        <v>195</v>
      </c>
      <c r="G418" s="127" t="s">
        <v>605</v>
      </c>
      <c r="H418" s="127">
        <v>11</v>
      </c>
      <c r="I418" s="167">
        <v>2500</v>
      </c>
      <c r="J418" s="167">
        <f t="shared" si="31"/>
        <v>2500</v>
      </c>
      <c r="K418" s="190">
        <v>3</v>
      </c>
      <c r="L418" s="190">
        <v>3</v>
      </c>
      <c r="M418" s="190">
        <v>3</v>
      </c>
      <c r="N418" s="190">
        <f t="shared" si="32"/>
        <v>9</v>
      </c>
      <c r="O418" s="167">
        <f t="shared" si="33"/>
        <v>22500</v>
      </c>
      <c r="P418" s="132" t="s">
        <v>1031</v>
      </c>
    </row>
    <row r="419" spans="1:16" s="134" customFormat="1" ht="38.25" x14ac:dyDescent="0.2">
      <c r="A419" s="166" t="s">
        <v>1029</v>
      </c>
      <c r="B419" s="166" t="s">
        <v>288</v>
      </c>
      <c r="C419" s="123" t="s">
        <v>2950</v>
      </c>
      <c r="D419" s="133" t="s">
        <v>1041</v>
      </c>
      <c r="E419" s="133" t="s">
        <v>604</v>
      </c>
      <c r="F419" s="127">
        <v>199</v>
      </c>
      <c r="G419" s="127" t="s">
        <v>605</v>
      </c>
      <c r="H419" s="127">
        <v>11</v>
      </c>
      <c r="I419" s="167">
        <v>2500</v>
      </c>
      <c r="J419" s="167">
        <f t="shared" si="31"/>
        <v>2500</v>
      </c>
      <c r="K419" s="190">
        <v>4</v>
      </c>
      <c r="L419" s="190">
        <v>4</v>
      </c>
      <c r="M419" s="190">
        <v>4</v>
      </c>
      <c r="N419" s="190">
        <f t="shared" si="32"/>
        <v>12</v>
      </c>
      <c r="O419" s="167">
        <f t="shared" si="33"/>
        <v>30000</v>
      </c>
      <c r="P419" s="132" t="s">
        <v>1031</v>
      </c>
    </row>
    <row r="420" spans="1:16" s="134" customFormat="1" ht="38.25" x14ac:dyDescent="0.2">
      <c r="A420" s="166" t="s">
        <v>1029</v>
      </c>
      <c r="B420" s="166" t="s">
        <v>288</v>
      </c>
      <c r="C420" s="123" t="s">
        <v>2950</v>
      </c>
      <c r="D420" s="133" t="s">
        <v>1042</v>
      </c>
      <c r="E420" s="135" t="s">
        <v>619</v>
      </c>
      <c r="F420" s="127">
        <v>211</v>
      </c>
      <c r="G420" s="136">
        <v>3602</v>
      </c>
      <c r="H420" s="127">
        <v>11</v>
      </c>
      <c r="I420" s="274">
        <v>56</v>
      </c>
      <c r="J420" s="167">
        <f t="shared" si="31"/>
        <v>56</v>
      </c>
      <c r="K420" s="190">
        <v>0</v>
      </c>
      <c r="L420" s="190">
        <v>70</v>
      </c>
      <c r="M420" s="190">
        <v>0</v>
      </c>
      <c r="N420" s="190">
        <f t="shared" si="32"/>
        <v>70</v>
      </c>
      <c r="O420" s="167">
        <f t="shared" si="33"/>
        <v>3920</v>
      </c>
      <c r="P420" s="132" t="s">
        <v>1031</v>
      </c>
    </row>
    <row r="421" spans="1:16" s="134" customFormat="1" ht="38.25" x14ac:dyDescent="0.2">
      <c r="A421" s="166" t="s">
        <v>1029</v>
      </c>
      <c r="B421" s="166" t="s">
        <v>288</v>
      </c>
      <c r="C421" s="123" t="s">
        <v>2950</v>
      </c>
      <c r="D421" s="133" t="s">
        <v>1043</v>
      </c>
      <c r="E421" s="135" t="s">
        <v>621</v>
      </c>
      <c r="F421" s="127">
        <v>211</v>
      </c>
      <c r="G421" s="275">
        <v>3505</v>
      </c>
      <c r="H421" s="127">
        <v>11</v>
      </c>
      <c r="I421" s="274">
        <v>20</v>
      </c>
      <c r="J421" s="167">
        <f t="shared" si="31"/>
        <v>20</v>
      </c>
      <c r="K421" s="190">
        <v>0</v>
      </c>
      <c r="L421" s="190">
        <v>70</v>
      </c>
      <c r="M421" s="190">
        <v>0</v>
      </c>
      <c r="N421" s="190">
        <f t="shared" si="32"/>
        <v>70</v>
      </c>
      <c r="O421" s="167">
        <f t="shared" si="33"/>
        <v>1400</v>
      </c>
      <c r="P421" s="132" t="s">
        <v>1031</v>
      </c>
    </row>
    <row r="422" spans="1:16" s="134" customFormat="1" ht="38.25" x14ac:dyDescent="0.2">
      <c r="A422" s="166" t="s">
        <v>1029</v>
      </c>
      <c r="B422" s="166" t="s">
        <v>288</v>
      </c>
      <c r="C422" s="123" t="s">
        <v>2950</v>
      </c>
      <c r="D422" s="133" t="s">
        <v>1044</v>
      </c>
      <c r="E422" s="135" t="s">
        <v>634</v>
      </c>
      <c r="F422" s="127">
        <v>211</v>
      </c>
      <c r="G422" s="276">
        <v>3534</v>
      </c>
      <c r="H422" s="127">
        <v>11</v>
      </c>
      <c r="I422" s="274">
        <v>15</v>
      </c>
      <c r="J422" s="167">
        <f t="shared" si="31"/>
        <v>15</v>
      </c>
      <c r="K422" s="190">
        <v>0</v>
      </c>
      <c r="L422" s="190">
        <v>200</v>
      </c>
      <c r="M422" s="190">
        <v>0</v>
      </c>
      <c r="N422" s="190">
        <f t="shared" si="32"/>
        <v>200</v>
      </c>
      <c r="O422" s="167">
        <f t="shared" si="33"/>
        <v>3000</v>
      </c>
      <c r="P422" s="132" t="s">
        <v>1031</v>
      </c>
    </row>
    <row r="423" spans="1:16" s="134" customFormat="1" ht="38.25" x14ac:dyDescent="0.2">
      <c r="A423" s="166" t="s">
        <v>1029</v>
      </c>
      <c r="B423" s="166" t="s">
        <v>288</v>
      </c>
      <c r="C423" s="123" t="s">
        <v>2950</v>
      </c>
      <c r="D423" s="133" t="s">
        <v>1045</v>
      </c>
      <c r="E423" s="135" t="s">
        <v>617</v>
      </c>
      <c r="F423" s="127">
        <v>211</v>
      </c>
      <c r="G423" s="276">
        <v>2405</v>
      </c>
      <c r="H423" s="127">
        <v>11</v>
      </c>
      <c r="I423" s="274">
        <v>20</v>
      </c>
      <c r="J423" s="167">
        <f t="shared" si="31"/>
        <v>20</v>
      </c>
      <c r="K423" s="190">
        <v>0</v>
      </c>
      <c r="L423" s="190">
        <v>200</v>
      </c>
      <c r="M423" s="190">
        <v>0</v>
      </c>
      <c r="N423" s="190">
        <f t="shared" si="32"/>
        <v>200</v>
      </c>
      <c r="O423" s="167">
        <f t="shared" si="33"/>
        <v>4000</v>
      </c>
      <c r="P423" s="132" t="s">
        <v>1031</v>
      </c>
    </row>
    <row r="424" spans="1:16" s="134" customFormat="1" ht="38.25" x14ac:dyDescent="0.2">
      <c r="A424" s="166" t="s">
        <v>1029</v>
      </c>
      <c r="B424" s="166" t="s">
        <v>288</v>
      </c>
      <c r="C424" s="123" t="s">
        <v>2950</v>
      </c>
      <c r="D424" s="133" t="s">
        <v>1046</v>
      </c>
      <c r="E424" s="135" t="s">
        <v>619</v>
      </c>
      <c r="F424" s="127">
        <v>211</v>
      </c>
      <c r="G424" s="276">
        <v>28004</v>
      </c>
      <c r="H424" s="127">
        <v>11</v>
      </c>
      <c r="I424" s="274">
        <v>45</v>
      </c>
      <c r="J424" s="167">
        <f t="shared" si="31"/>
        <v>45</v>
      </c>
      <c r="K424" s="190">
        <v>0</v>
      </c>
      <c r="L424" s="190">
        <v>70</v>
      </c>
      <c r="M424" s="190">
        <v>0</v>
      </c>
      <c r="N424" s="190">
        <f t="shared" si="32"/>
        <v>70</v>
      </c>
      <c r="O424" s="167">
        <f t="shared" si="33"/>
        <v>3150</v>
      </c>
      <c r="P424" s="132" t="s">
        <v>1031</v>
      </c>
    </row>
    <row r="425" spans="1:16" s="134" customFormat="1" ht="38.25" x14ac:dyDescent="0.2">
      <c r="A425" s="166" t="s">
        <v>1029</v>
      </c>
      <c r="B425" s="166" t="s">
        <v>288</v>
      </c>
      <c r="C425" s="123" t="s">
        <v>2950</v>
      </c>
      <c r="D425" s="133" t="s">
        <v>1047</v>
      </c>
      <c r="E425" s="135" t="s">
        <v>634</v>
      </c>
      <c r="F425" s="127">
        <v>211</v>
      </c>
      <c r="G425" s="276">
        <v>3533</v>
      </c>
      <c r="H425" s="127">
        <v>11</v>
      </c>
      <c r="I425" s="274">
        <v>15</v>
      </c>
      <c r="J425" s="167">
        <f t="shared" si="31"/>
        <v>15</v>
      </c>
      <c r="K425" s="190">
        <v>0</v>
      </c>
      <c r="L425" s="190">
        <v>200</v>
      </c>
      <c r="M425" s="190">
        <v>0</v>
      </c>
      <c r="N425" s="190">
        <f t="shared" si="32"/>
        <v>200</v>
      </c>
      <c r="O425" s="167">
        <f t="shared" si="33"/>
        <v>3000</v>
      </c>
      <c r="P425" s="132" t="s">
        <v>1031</v>
      </c>
    </row>
    <row r="426" spans="1:16" s="134" customFormat="1" ht="38.25" x14ac:dyDescent="0.2">
      <c r="A426" s="166" t="s">
        <v>1029</v>
      </c>
      <c r="B426" s="166" t="s">
        <v>288</v>
      </c>
      <c r="C426" s="123" t="s">
        <v>2950</v>
      </c>
      <c r="D426" s="133" t="s">
        <v>1048</v>
      </c>
      <c r="E426" s="135" t="s">
        <v>634</v>
      </c>
      <c r="F426" s="127">
        <v>211</v>
      </c>
      <c r="G426" s="276">
        <v>3542</v>
      </c>
      <c r="H426" s="127">
        <v>11</v>
      </c>
      <c r="I426" s="274">
        <v>15</v>
      </c>
      <c r="J426" s="167">
        <f t="shared" si="31"/>
        <v>15</v>
      </c>
      <c r="K426" s="190">
        <v>0</v>
      </c>
      <c r="L426" s="190">
        <v>200</v>
      </c>
      <c r="M426" s="190">
        <v>0</v>
      </c>
      <c r="N426" s="190">
        <f t="shared" si="32"/>
        <v>200</v>
      </c>
      <c r="O426" s="167">
        <f t="shared" si="33"/>
        <v>3000</v>
      </c>
      <c r="P426" s="132" t="s">
        <v>1031</v>
      </c>
    </row>
    <row r="427" spans="1:16" s="134" customFormat="1" ht="38.25" x14ac:dyDescent="0.2">
      <c r="A427" s="166" t="s">
        <v>1029</v>
      </c>
      <c r="B427" s="166" t="s">
        <v>288</v>
      </c>
      <c r="C427" s="123" t="s">
        <v>2950</v>
      </c>
      <c r="D427" s="133" t="s">
        <v>1049</v>
      </c>
      <c r="E427" s="135" t="s">
        <v>634</v>
      </c>
      <c r="F427" s="127">
        <v>211</v>
      </c>
      <c r="G427" s="276">
        <v>3537</v>
      </c>
      <c r="H427" s="127">
        <v>11</v>
      </c>
      <c r="I427" s="274">
        <v>15</v>
      </c>
      <c r="J427" s="167">
        <f t="shared" si="31"/>
        <v>15</v>
      </c>
      <c r="K427" s="190">
        <v>150</v>
      </c>
      <c r="L427" s="190">
        <v>150</v>
      </c>
      <c r="M427" s="190">
        <v>150</v>
      </c>
      <c r="N427" s="190">
        <f t="shared" si="32"/>
        <v>450</v>
      </c>
      <c r="O427" s="167">
        <f t="shared" si="33"/>
        <v>6750</v>
      </c>
      <c r="P427" s="132" t="s">
        <v>1031</v>
      </c>
    </row>
    <row r="428" spans="1:16" s="134" customFormat="1" ht="38.25" x14ac:dyDescent="0.2">
      <c r="A428" s="166" t="s">
        <v>1029</v>
      </c>
      <c r="B428" s="166" t="s">
        <v>288</v>
      </c>
      <c r="C428" s="123" t="s">
        <v>2950</v>
      </c>
      <c r="D428" s="133" t="s">
        <v>1050</v>
      </c>
      <c r="E428" s="135" t="s">
        <v>1051</v>
      </c>
      <c r="F428" s="127">
        <v>211</v>
      </c>
      <c r="G428" s="276">
        <v>5458</v>
      </c>
      <c r="H428" s="127">
        <v>11</v>
      </c>
      <c r="I428" s="274">
        <v>4</v>
      </c>
      <c r="J428" s="167">
        <f t="shared" si="31"/>
        <v>4</v>
      </c>
      <c r="K428" s="190">
        <v>50</v>
      </c>
      <c r="L428" s="190">
        <v>50</v>
      </c>
      <c r="M428" s="190">
        <v>50</v>
      </c>
      <c r="N428" s="190">
        <f t="shared" si="32"/>
        <v>150</v>
      </c>
      <c r="O428" s="167">
        <f t="shared" si="33"/>
        <v>600</v>
      </c>
      <c r="P428" s="132" t="s">
        <v>1031</v>
      </c>
    </row>
    <row r="429" spans="1:16" s="134" customFormat="1" ht="38.25" x14ac:dyDescent="0.2">
      <c r="A429" s="166" t="s">
        <v>1029</v>
      </c>
      <c r="B429" s="166" t="s">
        <v>288</v>
      </c>
      <c r="C429" s="123" t="s">
        <v>2950</v>
      </c>
      <c r="D429" s="133" t="s">
        <v>1052</v>
      </c>
      <c r="E429" s="135" t="s">
        <v>777</v>
      </c>
      <c r="F429" s="127">
        <v>211</v>
      </c>
      <c r="G429" s="276">
        <v>3525</v>
      </c>
      <c r="H429" s="127">
        <v>11</v>
      </c>
      <c r="I429" s="274">
        <v>7</v>
      </c>
      <c r="J429" s="167">
        <f t="shared" si="31"/>
        <v>7</v>
      </c>
      <c r="K429" s="190">
        <v>50</v>
      </c>
      <c r="L429" s="190">
        <v>50</v>
      </c>
      <c r="M429" s="190">
        <v>50</v>
      </c>
      <c r="N429" s="190">
        <f t="shared" si="32"/>
        <v>150</v>
      </c>
      <c r="O429" s="167">
        <f t="shared" si="33"/>
        <v>1050</v>
      </c>
      <c r="P429" s="132" t="s">
        <v>1031</v>
      </c>
    </row>
    <row r="430" spans="1:16" s="134" customFormat="1" ht="38.25" x14ac:dyDescent="0.2">
      <c r="A430" s="166" t="s">
        <v>1029</v>
      </c>
      <c r="B430" s="166" t="s">
        <v>288</v>
      </c>
      <c r="C430" s="123" t="s">
        <v>2950</v>
      </c>
      <c r="D430" s="133" t="s">
        <v>1053</v>
      </c>
      <c r="E430" s="135" t="s">
        <v>777</v>
      </c>
      <c r="F430" s="127">
        <v>211</v>
      </c>
      <c r="G430" s="276">
        <v>3519</v>
      </c>
      <c r="H430" s="127">
        <v>11</v>
      </c>
      <c r="I430" s="274">
        <v>15</v>
      </c>
      <c r="J430" s="167">
        <f t="shared" si="31"/>
        <v>15</v>
      </c>
      <c r="K430" s="190">
        <v>50</v>
      </c>
      <c r="L430" s="190">
        <v>50</v>
      </c>
      <c r="M430" s="190">
        <v>50</v>
      </c>
      <c r="N430" s="190">
        <f t="shared" si="32"/>
        <v>150</v>
      </c>
      <c r="O430" s="167">
        <f t="shared" si="33"/>
        <v>2250</v>
      </c>
      <c r="P430" s="132" t="s">
        <v>1031</v>
      </c>
    </row>
    <row r="431" spans="1:16" s="134" customFormat="1" ht="38.25" x14ac:dyDescent="0.2">
      <c r="A431" s="166" t="s">
        <v>1029</v>
      </c>
      <c r="B431" s="166" t="s">
        <v>288</v>
      </c>
      <c r="C431" s="123" t="s">
        <v>2950</v>
      </c>
      <c r="D431" s="133" t="s">
        <v>1054</v>
      </c>
      <c r="E431" s="135" t="s">
        <v>1055</v>
      </c>
      <c r="F431" s="127">
        <v>211</v>
      </c>
      <c r="G431" s="276">
        <v>3552</v>
      </c>
      <c r="H431" s="127">
        <v>11</v>
      </c>
      <c r="I431" s="274">
        <v>25</v>
      </c>
      <c r="J431" s="167">
        <f t="shared" si="31"/>
        <v>25</v>
      </c>
      <c r="K431" s="190">
        <v>50</v>
      </c>
      <c r="L431" s="190">
        <v>50</v>
      </c>
      <c r="M431" s="190">
        <v>50</v>
      </c>
      <c r="N431" s="190">
        <f t="shared" si="32"/>
        <v>150</v>
      </c>
      <c r="O431" s="167">
        <f t="shared" si="33"/>
        <v>3750</v>
      </c>
      <c r="P431" s="132" t="s">
        <v>1031</v>
      </c>
    </row>
    <row r="432" spans="1:16" s="134" customFormat="1" ht="38.25" x14ac:dyDescent="0.2">
      <c r="A432" s="166" t="s">
        <v>1029</v>
      </c>
      <c r="B432" s="166" t="s">
        <v>288</v>
      </c>
      <c r="C432" s="123" t="s">
        <v>2950</v>
      </c>
      <c r="D432" s="133" t="s">
        <v>1056</v>
      </c>
      <c r="E432" s="135" t="s">
        <v>1057</v>
      </c>
      <c r="F432" s="127">
        <v>211</v>
      </c>
      <c r="G432" s="276">
        <v>3503</v>
      </c>
      <c r="H432" s="127">
        <v>11</v>
      </c>
      <c r="I432" s="274">
        <v>50</v>
      </c>
      <c r="J432" s="167">
        <f t="shared" si="31"/>
        <v>50</v>
      </c>
      <c r="K432" s="190">
        <v>15</v>
      </c>
      <c r="L432" s="190">
        <v>15</v>
      </c>
      <c r="M432" s="190">
        <v>15</v>
      </c>
      <c r="N432" s="190">
        <f t="shared" si="32"/>
        <v>45</v>
      </c>
      <c r="O432" s="167">
        <f t="shared" si="33"/>
        <v>2250</v>
      </c>
      <c r="P432" s="132" t="s">
        <v>1031</v>
      </c>
    </row>
    <row r="433" spans="1:16" s="134" customFormat="1" ht="38.25" x14ac:dyDescent="0.2">
      <c r="A433" s="166" t="s">
        <v>1029</v>
      </c>
      <c r="B433" s="166" t="s">
        <v>288</v>
      </c>
      <c r="C433" s="123" t="s">
        <v>2950</v>
      </c>
      <c r="D433" s="133" t="s">
        <v>1058</v>
      </c>
      <c r="E433" s="135" t="s">
        <v>1057</v>
      </c>
      <c r="F433" s="127">
        <v>211</v>
      </c>
      <c r="G433" s="276">
        <v>26395</v>
      </c>
      <c r="H433" s="127">
        <v>11</v>
      </c>
      <c r="I433" s="274">
        <v>60</v>
      </c>
      <c r="J433" s="167">
        <f t="shared" si="31"/>
        <v>60</v>
      </c>
      <c r="K433" s="190">
        <v>200</v>
      </c>
      <c r="L433" s="190">
        <v>200</v>
      </c>
      <c r="M433" s="190">
        <v>200</v>
      </c>
      <c r="N433" s="190">
        <f t="shared" si="32"/>
        <v>600</v>
      </c>
      <c r="O433" s="167">
        <f t="shared" si="33"/>
        <v>36000</v>
      </c>
      <c r="P433" s="132" t="s">
        <v>1031</v>
      </c>
    </row>
    <row r="434" spans="1:16" s="134" customFormat="1" ht="38.25" x14ac:dyDescent="0.2">
      <c r="A434" s="166" t="s">
        <v>1029</v>
      </c>
      <c r="B434" s="166" t="s">
        <v>288</v>
      </c>
      <c r="C434" s="123" t="s">
        <v>2950</v>
      </c>
      <c r="D434" s="133" t="s">
        <v>1045</v>
      </c>
      <c r="E434" s="135" t="s">
        <v>1059</v>
      </c>
      <c r="F434" s="127">
        <v>211</v>
      </c>
      <c r="G434" s="136">
        <v>2405</v>
      </c>
      <c r="H434" s="127">
        <v>11</v>
      </c>
      <c r="I434" s="277">
        <v>5</v>
      </c>
      <c r="J434" s="167">
        <f t="shared" si="31"/>
        <v>5</v>
      </c>
      <c r="K434" s="190">
        <v>250</v>
      </c>
      <c r="L434" s="190">
        <v>250</v>
      </c>
      <c r="M434" s="190">
        <v>250</v>
      </c>
      <c r="N434" s="190">
        <f t="shared" si="32"/>
        <v>750</v>
      </c>
      <c r="O434" s="167">
        <f t="shared" si="33"/>
        <v>3750</v>
      </c>
      <c r="P434" s="132" t="s">
        <v>1031</v>
      </c>
    </row>
    <row r="435" spans="1:16" s="134" customFormat="1" ht="38.25" x14ac:dyDescent="0.2">
      <c r="A435" s="166" t="s">
        <v>1029</v>
      </c>
      <c r="B435" s="166" t="s">
        <v>288</v>
      </c>
      <c r="C435" s="123" t="s">
        <v>2950</v>
      </c>
      <c r="D435" s="133" t="s">
        <v>1042</v>
      </c>
      <c r="E435" s="135" t="s">
        <v>619</v>
      </c>
      <c r="F435" s="127">
        <v>211</v>
      </c>
      <c r="G435" s="136">
        <v>3602</v>
      </c>
      <c r="H435" s="127">
        <v>11</v>
      </c>
      <c r="I435" s="277">
        <v>40</v>
      </c>
      <c r="J435" s="167">
        <f t="shared" si="31"/>
        <v>40</v>
      </c>
      <c r="K435" s="190">
        <v>35</v>
      </c>
      <c r="L435" s="190">
        <v>35</v>
      </c>
      <c r="M435" s="190">
        <v>35</v>
      </c>
      <c r="N435" s="190">
        <f t="shared" si="32"/>
        <v>105</v>
      </c>
      <c r="O435" s="167">
        <f t="shared" si="33"/>
        <v>4200</v>
      </c>
      <c r="P435" s="132" t="s">
        <v>1031</v>
      </c>
    </row>
    <row r="436" spans="1:16" s="134" customFormat="1" ht="38.25" x14ac:dyDescent="0.2">
      <c r="A436" s="166" t="s">
        <v>1029</v>
      </c>
      <c r="B436" s="166" t="s">
        <v>288</v>
      </c>
      <c r="C436" s="123" t="s">
        <v>2950</v>
      </c>
      <c r="D436" s="133" t="s">
        <v>1060</v>
      </c>
      <c r="E436" s="135" t="s">
        <v>619</v>
      </c>
      <c r="F436" s="127">
        <v>211</v>
      </c>
      <c r="G436" s="136">
        <v>2312</v>
      </c>
      <c r="H436" s="127">
        <v>11</v>
      </c>
      <c r="I436" s="277">
        <v>40</v>
      </c>
      <c r="J436" s="167">
        <f t="shared" si="31"/>
        <v>40</v>
      </c>
      <c r="K436" s="190">
        <v>25</v>
      </c>
      <c r="L436" s="190">
        <v>25</v>
      </c>
      <c r="M436" s="190">
        <v>25</v>
      </c>
      <c r="N436" s="190">
        <f t="shared" si="32"/>
        <v>75</v>
      </c>
      <c r="O436" s="167">
        <f t="shared" si="33"/>
        <v>3000</v>
      </c>
      <c r="P436" s="132" t="s">
        <v>1031</v>
      </c>
    </row>
    <row r="437" spans="1:16" s="134" customFormat="1" ht="38.25" x14ac:dyDescent="0.2">
      <c r="A437" s="166" t="s">
        <v>1029</v>
      </c>
      <c r="B437" s="166" t="s">
        <v>288</v>
      </c>
      <c r="C437" s="123" t="s">
        <v>2950</v>
      </c>
      <c r="D437" s="133" t="s">
        <v>1061</v>
      </c>
      <c r="E437" s="135" t="s">
        <v>1062</v>
      </c>
      <c r="F437" s="127">
        <v>232</v>
      </c>
      <c r="G437" s="127">
        <v>4522</v>
      </c>
      <c r="H437" s="127">
        <v>11</v>
      </c>
      <c r="I437" s="167">
        <v>50</v>
      </c>
      <c r="J437" s="167">
        <f t="shared" si="31"/>
        <v>50</v>
      </c>
      <c r="K437" s="190">
        <v>25</v>
      </c>
      <c r="L437" s="190">
        <v>25</v>
      </c>
      <c r="M437" s="190">
        <v>25</v>
      </c>
      <c r="N437" s="190">
        <f t="shared" si="32"/>
        <v>75</v>
      </c>
      <c r="O437" s="167">
        <f t="shared" si="33"/>
        <v>3750</v>
      </c>
      <c r="P437" s="132" t="s">
        <v>1031</v>
      </c>
    </row>
    <row r="438" spans="1:16" s="134" customFormat="1" ht="38.25" x14ac:dyDescent="0.2">
      <c r="A438" s="166" t="s">
        <v>1029</v>
      </c>
      <c r="B438" s="166" t="s">
        <v>288</v>
      </c>
      <c r="C438" s="123" t="s">
        <v>2950</v>
      </c>
      <c r="D438" s="133" t="s">
        <v>1063</v>
      </c>
      <c r="E438" s="135" t="s">
        <v>1064</v>
      </c>
      <c r="F438" s="137">
        <v>233</v>
      </c>
      <c r="G438" s="136">
        <v>61142</v>
      </c>
      <c r="H438" s="127">
        <v>11</v>
      </c>
      <c r="I438" s="274">
        <v>200</v>
      </c>
      <c r="J438" s="167">
        <f t="shared" si="31"/>
        <v>200</v>
      </c>
      <c r="K438" s="190">
        <v>50</v>
      </c>
      <c r="L438" s="190">
        <v>0</v>
      </c>
      <c r="M438" s="190">
        <v>0</v>
      </c>
      <c r="N438" s="190">
        <f t="shared" si="32"/>
        <v>50</v>
      </c>
      <c r="O438" s="167">
        <f t="shared" si="33"/>
        <v>10000</v>
      </c>
      <c r="P438" s="132" t="s">
        <v>1031</v>
      </c>
    </row>
    <row r="439" spans="1:16" s="134" customFormat="1" ht="38.25" x14ac:dyDescent="0.2">
      <c r="A439" s="166" t="s">
        <v>1029</v>
      </c>
      <c r="B439" s="166" t="s">
        <v>288</v>
      </c>
      <c r="C439" s="123" t="s">
        <v>2950</v>
      </c>
      <c r="D439" s="133" t="s">
        <v>1065</v>
      </c>
      <c r="E439" s="135" t="s">
        <v>1064</v>
      </c>
      <c r="F439" s="137">
        <v>233</v>
      </c>
      <c r="G439" s="136">
        <v>60687</v>
      </c>
      <c r="H439" s="127">
        <v>11</v>
      </c>
      <c r="I439" s="274">
        <v>200</v>
      </c>
      <c r="J439" s="167">
        <f t="shared" si="31"/>
        <v>200</v>
      </c>
      <c r="K439" s="190">
        <v>50</v>
      </c>
      <c r="L439" s="190">
        <v>0</v>
      </c>
      <c r="M439" s="190">
        <v>0</v>
      </c>
      <c r="N439" s="190">
        <f t="shared" si="32"/>
        <v>50</v>
      </c>
      <c r="O439" s="167">
        <f t="shared" si="33"/>
        <v>10000</v>
      </c>
      <c r="P439" s="132" t="s">
        <v>1031</v>
      </c>
    </row>
    <row r="440" spans="1:16" s="134" customFormat="1" ht="38.25" x14ac:dyDescent="0.2">
      <c r="A440" s="166" t="s">
        <v>1029</v>
      </c>
      <c r="B440" s="166" t="s">
        <v>288</v>
      </c>
      <c r="C440" s="123" t="s">
        <v>2950</v>
      </c>
      <c r="D440" s="133" t="s">
        <v>1066</v>
      </c>
      <c r="E440" s="135" t="s">
        <v>1064</v>
      </c>
      <c r="F440" s="137">
        <v>233</v>
      </c>
      <c r="G440" s="136">
        <v>61141</v>
      </c>
      <c r="H440" s="127">
        <v>11</v>
      </c>
      <c r="I440" s="274">
        <v>200</v>
      </c>
      <c r="J440" s="167">
        <f t="shared" si="31"/>
        <v>200</v>
      </c>
      <c r="K440" s="190">
        <v>50</v>
      </c>
      <c r="L440" s="190">
        <v>0</v>
      </c>
      <c r="M440" s="190">
        <v>0</v>
      </c>
      <c r="N440" s="190">
        <f t="shared" si="32"/>
        <v>50</v>
      </c>
      <c r="O440" s="167">
        <f t="shared" si="33"/>
        <v>10000</v>
      </c>
      <c r="P440" s="132" t="s">
        <v>1031</v>
      </c>
    </row>
    <row r="441" spans="1:16" s="134" customFormat="1" ht="38.25" x14ac:dyDescent="0.2">
      <c r="A441" s="166" t="s">
        <v>1029</v>
      </c>
      <c r="B441" s="166" t="s">
        <v>288</v>
      </c>
      <c r="C441" s="123" t="s">
        <v>2950</v>
      </c>
      <c r="D441" s="133" t="s">
        <v>1067</v>
      </c>
      <c r="E441" s="135" t="s">
        <v>1064</v>
      </c>
      <c r="F441" s="137">
        <v>233</v>
      </c>
      <c r="G441" s="136">
        <v>62404</v>
      </c>
      <c r="H441" s="127">
        <v>11</v>
      </c>
      <c r="I441" s="274">
        <v>200</v>
      </c>
      <c r="J441" s="167">
        <f t="shared" si="31"/>
        <v>200</v>
      </c>
      <c r="K441" s="190">
        <v>50</v>
      </c>
      <c r="L441" s="190">
        <v>0</v>
      </c>
      <c r="M441" s="190">
        <v>0</v>
      </c>
      <c r="N441" s="190">
        <f t="shared" si="32"/>
        <v>50</v>
      </c>
      <c r="O441" s="167">
        <f t="shared" si="33"/>
        <v>10000</v>
      </c>
      <c r="P441" s="132" t="s">
        <v>1031</v>
      </c>
    </row>
    <row r="442" spans="1:16" s="134" customFormat="1" ht="38.25" x14ac:dyDescent="0.2">
      <c r="A442" s="166" t="s">
        <v>1029</v>
      </c>
      <c r="B442" s="166" t="s">
        <v>288</v>
      </c>
      <c r="C442" s="123" t="s">
        <v>2950</v>
      </c>
      <c r="D442" s="133" t="s">
        <v>1068</v>
      </c>
      <c r="E442" s="135" t="s">
        <v>826</v>
      </c>
      <c r="F442" s="137">
        <v>241</v>
      </c>
      <c r="G442" s="127">
        <v>1592</v>
      </c>
      <c r="H442" s="127">
        <v>11</v>
      </c>
      <c r="I442" s="167">
        <v>30</v>
      </c>
      <c r="J442" s="167">
        <f t="shared" si="31"/>
        <v>30</v>
      </c>
      <c r="K442" s="190">
        <v>0</v>
      </c>
      <c r="L442" s="190">
        <v>275</v>
      </c>
      <c r="M442" s="190">
        <v>0</v>
      </c>
      <c r="N442" s="190">
        <f t="shared" si="32"/>
        <v>275</v>
      </c>
      <c r="O442" s="167">
        <f t="shared" si="33"/>
        <v>8250</v>
      </c>
      <c r="P442" s="132" t="s">
        <v>1031</v>
      </c>
    </row>
    <row r="443" spans="1:16" s="134" customFormat="1" ht="38.25" x14ac:dyDescent="0.2">
      <c r="A443" s="166" t="s">
        <v>1029</v>
      </c>
      <c r="B443" s="166" t="s">
        <v>288</v>
      </c>
      <c r="C443" s="123" t="s">
        <v>2950</v>
      </c>
      <c r="D443" s="133" t="s">
        <v>1069</v>
      </c>
      <c r="E443" s="135" t="s">
        <v>826</v>
      </c>
      <c r="F443" s="137">
        <v>241</v>
      </c>
      <c r="G443" s="127">
        <v>1593</v>
      </c>
      <c r="H443" s="127">
        <v>11</v>
      </c>
      <c r="I443" s="167">
        <v>30</v>
      </c>
      <c r="J443" s="167">
        <f t="shared" si="31"/>
        <v>30</v>
      </c>
      <c r="K443" s="190">
        <v>0</v>
      </c>
      <c r="L443" s="190">
        <v>275</v>
      </c>
      <c r="M443" s="190">
        <v>0</v>
      </c>
      <c r="N443" s="190">
        <f t="shared" si="32"/>
        <v>275</v>
      </c>
      <c r="O443" s="167">
        <f t="shared" si="33"/>
        <v>8250</v>
      </c>
      <c r="P443" s="132" t="s">
        <v>1031</v>
      </c>
    </row>
    <row r="444" spans="1:16" s="134" customFormat="1" ht="38.25" x14ac:dyDescent="0.2">
      <c r="A444" s="166" t="s">
        <v>1029</v>
      </c>
      <c r="B444" s="166" t="s">
        <v>288</v>
      </c>
      <c r="C444" s="123" t="s">
        <v>2950</v>
      </c>
      <c r="D444" s="133" t="s">
        <v>1070</v>
      </c>
      <c r="E444" s="135" t="s">
        <v>1071</v>
      </c>
      <c r="F444" s="127">
        <v>243</v>
      </c>
      <c r="G444" s="278">
        <v>2204</v>
      </c>
      <c r="H444" s="127">
        <v>11</v>
      </c>
      <c r="I444" s="274">
        <v>2</v>
      </c>
      <c r="J444" s="167">
        <f t="shared" si="31"/>
        <v>2</v>
      </c>
      <c r="K444" s="190">
        <v>500</v>
      </c>
      <c r="L444" s="190">
        <v>0</v>
      </c>
      <c r="M444" s="190">
        <v>500</v>
      </c>
      <c r="N444" s="190">
        <f t="shared" si="32"/>
        <v>1000</v>
      </c>
      <c r="O444" s="167">
        <f t="shared" si="33"/>
        <v>2000</v>
      </c>
      <c r="P444" s="132" t="s">
        <v>1031</v>
      </c>
    </row>
    <row r="445" spans="1:16" s="134" customFormat="1" ht="38.25" x14ac:dyDescent="0.2">
      <c r="A445" s="166" t="s">
        <v>1029</v>
      </c>
      <c r="B445" s="166" t="s">
        <v>288</v>
      </c>
      <c r="C445" s="123" t="s">
        <v>2950</v>
      </c>
      <c r="D445" s="133" t="s">
        <v>1072</v>
      </c>
      <c r="E445" s="135" t="s">
        <v>1071</v>
      </c>
      <c r="F445" s="127">
        <v>243</v>
      </c>
      <c r="G445" s="278">
        <v>4811</v>
      </c>
      <c r="H445" s="127">
        <v>11</v>
      </c>
      <c r="I445" s="274">
        <v>2</v>
      </c>
      <c r="J445" s="167">
        <f t="shared" si="31"/>
        <v>2</v>
      </c>
      <c r="K445" s="190">
        <v>500</v>
      </c>
      <c r="L445" s="190">
        <v>0</v>
      </c>
      <c r="M445" s="190">
        <v>500</v>
      </c>
      <c r="N445" s="190">
        <f t="shared" si="32"/>
        <v>1000</v>
      </c>
      <c r="O445" s="167">
        <f t="shared" si="33"/>
        <v>2000</v>
      </c>
      <c r="P445" s="132" t="s">
        <v>1031</v>
      </c>
    </row>
    <row r="446" spans="1:16" s="134" customFormat="1" ht="38.25" x14ac:dyDescent="0.2">
      <c r="A446" s="166" t="s">
        <v>1029</v>
      </c>
      <c r="B446" s="166" t="s">
        <v>288</v>
      </c>
      <c r="C446" s="123" t="s">
        <v>2950</v>
      </c>
      <c r="D446" s="133" t="s">
        <v>1073</v>
      </c>
      <c r="E446" s="135" t="s">
        <v>1071</v>
      </c>
      <c r="F446" s="127">
        <v>243</v>
      </c>
      <c r="G446" s="278">
        <v>2188</v>
      </c>
      <c r="H446" s="127">
        <v>11</v>
      </c>
      <c r="I446" s="274">
        <v>2</v>
      </c>
      <c r="J446" s="167">
        <f t="shared" si="31"/>
        <v>2</v>
      </c>
      <c r="K446" s="190">
        <v>500</v>
      </c>
      <c r="L446" s="190">
        <v>0</v>
      </c>
      <c r="M446" s="190">
        <v>500</v>
      </c>
      <c r="N446" s="190">
        <f t="shared" si="32"/>
        <v>1000</v>
      </c>
      <c r="O446" s="167">
        <f t="shared" si="33"/>
        <v>2000</v>
      </c>
      <c r="P446" s="132" t="s">
        <v>1031</v>
      </c>
    </row>
    <row r="447" spans="1:16" s="134" customFormat="1" ht="38.25" x14ac:dyDescent="0.2">
      <c r="A447" s="166" t="s">
        <v>1029</v>
      </c>
      <c r="B447" s="166" t="s">
        <v>288</v>
      </c>
      <c r="C447" s="123" t="s">
        <v>2950</v>
      </c>
      <c r="D447" s="133" t="s">
        <v>1074</v>
      </c>
      <c r="E447" s="135" t="s">
        <v>1071</v>
      </c>
      <c r="F447" s="127">
        <v>243</v>
      </c>
      <c r="G447" s="278">
        <v>2187</v>
      </c>
      <c r="H447" s="127">
        <v>11</v>
      </c>
      <c r="I447" s="274">
        <v>2</v>
      </c>
      <c r="J447" s="167">
        <f t="shared" si="31"/>
        <v>2</v>
      </c>
      <c r="K447" s="190">
        <v>500</v>
      </c>
      <c r="L447" s="190">
        <v>0</v>
      </c>
      <c r="M447" s="190">
        <v>500</v>
      </c>
      <c r="N447" s="190">
        <f t="shared" si="32"/>
        <v>1000</v>
      </c>
      <c r="O447" s="167">
        <f t="shared" si="33"/>
        <v>2000</v>
      </c>
      <c r="P447" s="132" t="s">
        <v>1031</v>
      </c>
    </row>
    <row r="448" spans="1:16" s="134" customFormat="1" ht="38.25" x14ac:dyDescent="0.2">
      <c r="A448" s="166" t="s">
        <v>1029</v>
      </c>
      <c r="B448" s="166" t="s">
        <v>288</v>
      </c>
      <c r="C448" s="123" t="s">
        <v>2950</v>
      </c>
      <c r="D448" s="133" t="s">
        <v>1075</v>
      </c>
      <c r="E448" s="135" t="s">
        <v>1071</v>
      </c>
      <c r="F448" s="127">
        <v>243</v>
      </c>
      <c r="G448" s="278">
        <v>2190</v>
      </c>
      <c r="H448" s="127">
        <v>11</v>
      </c>
      <c r="I448" s="274">
        <v>2</v>
      </c>
      <c r="J448" s="167">
        <f t="shared" si="31"/>
        <v>2</v>
      </c>
      <c r="K448" s="190">
        <v>500</v>
      </c>
      <c r="L448" s="190">
        <v>0</v>
      </c>
      <c r="M448" s="190">
        <v>500</v>
      </c>
      <c r="N448" s="190">
        <f t="shared" si="32"/>
        <v>1000</v>
      </c>
      <c r="O448" s="167">
        <f t="shared" si="33"/>
        <v>2000</v>
      </c>
      <c r="P448" s="132" t="s">
        <v>1031</v>
      </c>
    </row>
    <row r="449" spans="1:16" s="134" customFormat="1" ht="38.25" x14ac:dyDescent="0.2">
      <c r="A449" s="166" t="s">
        <v>1029</v>
      </c>
      <c r="B449" s="166" t="s">
        <v>288</v>
      </c>
      <c r="C449" s="123" t="s">
        <v>2950</v>
      </c>
      <c r="D449" s="133" t="s">
        <v>1076</v>
      </c>
      <c r="E449" s="135" t="s">
        <v>1071</v>
      </c>
      <c r="F449" s="127">
        <v>243</v>
      </c>
      <c r="G449" s="276">
        <v>2191</v>
      </c>
      <c r="H449" s="127">
        <v>11</v>
      </c>
      <c r="I449" s="274">
        <v>2</v>
      </c>
      <c r="J449" s="167">
        <f t="shared" si="31"/>
        <v>2</v>
      </c>
      <c r="K449" s="190">
        <v>500</v>
      </c>
      <c r="L449" s="190">
        <v>0</v>
      </c>
      <c r="M449" s="190">
        <v>500</v>
      </c>
      <c r="N449" s="190">
        <f t="shared" si="32"/>
        <v>1000</v>
      </c>
      <c r="O449" s="167">
        <f t="shared" si="33"/>
        <v>2000</v>
      </c>
      <c r="P449" s="132" t="s">
        <v>1031</v>
      </c>
    </row>
    <row r="450" spans="1:16" s="134" customFormat="1" ht="38.25" x14ac:dyDescent="0.2">
      <c r="A450" s="166" t="s">
        <v>1029</v>
      </c>
      <c r="B450" s="166" t="s">
        <v>288</v>
      </c>
      <c r="C450" s="123" t="s">
        <v>2950</v>
      </c>
      <c r="D450" s="133" t="s">
        <v>1077</v>
      </c>
      <c r="E450" s="135" t="s">
        <v>1071</v>
      </c>
      <c r="F450" s="127">
        <v>243</v>
      </c>
      <c r="G450" s="276">
        <v>27884</v>
      </c>
      <c r="H450" s="127">
        <v>11</v>
      </c>
      <c r="I450" s="274">
        <v>2</v>
      </c>
      <c r="J450" s="167">
        <f t="shared" si="31"/>
        <v>2</v>
      </c>
      <c r="K450" s="190">
        <v>500</v>
      </c>
      <c r="L450" s="190">
        <v>0</v>
      </c>
      <c r="M450" s="190">
        <v>500</v>
      </c>
      <c r="N450" s="190">
        <f t="shared" si="32"/>
        <v>1000</v>
      </c>
      <c r="O450" s="167">
        <f t="shared" si="33"/>
        <v>2000</v>
      </c>
      <c r="P450" s="132" t="s">
        <v>1031</v>
      </c>
    </row>
    <row r="451" spans="1:16" s="134" customFormat="1" ht="38.25" x14ac:dyDescent="0.2">
      <c r="A451" s="166" t="s">
        <v>1029</v>
      </c>
      <c r="B451" s="166" t="s">
        <v>288</v>
      </c>
      <c r="C451" s="123" t="s">
        <v>2950</v>
      </c>
      <c r="D451" s="133" t="s">
        <v>1078</v>
      </c>
      <c r="E451" s="135" t="s">
        <v>1071</v>
      </c>
      <c r="F451" s="127">
        <v>243</v>
      </c>
      <c r="G451" s="276">
        <v>27886</v>
      </c>
      <c r="H451" s="127">
        <v>11</v>
      </c>
      <c r="I451" s="274">
        <v>2</v>
      </c>
      <c r="J451" s="167">
        <f t="shared" si="31"/>
        <v>2</v>
      </c>
      <c r="K451" s="190">
        <v>500</v>
      </c>
      <c r="L451" s="190">
        <v>0</v>
      </c>
      <c r="M451" s="190">
        <v>500</v>
      </c>
      <c r="N451" s="190">
        <f t="shared" si="32"/>
        <v>1000</v>
      </c>
      <c r="O451" s="167">
        <f t="shared" si="33"/>
        <v>2000</v>
      </c>
      <c r="P451" s="132" t="s">
        <v>1031</v>
      </c>
    </row>
    <row r="452" spans="1:16" s="134" customFormat="1" ht="38.25" x14ac:dyDescent="0.2">
      <c r="A452" s="166" t="s">
        <v>1029</v>
      </c>
      <c r="B452" s="166" t="s">
        <v>288</v>
      </c>
      <c r="C452" s="123" t="s">
        <v>2950</v>
      </c>
      <c r="D452" s="133" t="s">
        <v>1079</v>
      </c>
      <c r="E452" s="135" t="s">
        <v>1062</v>
      </c>
      <c r="F452" s="127">
        <v>243</v>
      </c>
      <c r="G452" s="276">
        <v>2120</v>
      </c>
      <c r="H452" s="127">
        <v>11</v>
      </c>
      <c r="I452" s="274">
        <v>12</v>
      </c>
      <c r="J452" s="167">
        <f t="shared" si="31"/>
        <v>12</v>
      </c>
      <c r="K452" s="190">
        <v>20</v>
      </c>
      <c r="L452" s="190">
        <v>20</v>
      </c>
      <c r="M452" s="190">
        <v>20</v>
      </c>
      <c r="N452" s="190">
        <f t="shared" si="32"/>
        <v>60</v>
      </c>
      <c r="O452" s="167">
        <f t="shared" si="33"/>
        <v>720</v>
      </c>
      <c r="P452" s="132" t="s">
        <v>1031</v>
      </c>
    </row>
    <row r="453" spans="1:16" s="134" customFormat="1" ht="38.25" x14ac:dyDescent="0.2">
      <c r="A453" s="166" t="s">
        <v>1029</v>
      </c>
      <c r="B453" s="166" t="s">
        <v>288</v>
      </c>
      <c r="C453" s="123" t="s">
        <v>2950</v>
      </c>
      <c r="D453" s="133" t="s">
        <v>1080</v>
      </c>
      <c r="E453" s="135" t="s">
        <v>621</v>
      </c>
      <c r="F453" s="127">
        <v>243</v>
      </c>
      <c r="G453" s="276">
        <v>51406</v>
      </c>
      <c r="H453" s="127">
        <v>11</v>
      </c>
      <c r="I453" s="274">
        <v>6</v>
      </c>
      <c r="J453" s="167">
        <f t="shared" si="31"/>
        <v>6</v>
      </c>
      <c r="K453" s="190">
        <v>6</v>
      </c>
      <c r="L453" s="190">
        <v>18</v>
      </c>
      <c r="M453" s="190">
        <v>15</v>
      </c>
      <c r="N453" s="190">
        <f t="shared" si="32"/>
        <v>39</v>
      </c>
      <c r="O453" s="167">
        <f t="shared" si="33"/>
        <v>234</v>
      </c>
      <c r="P453" s="132" t="s">
        <v>1031</v>
      </c>
    </row>
    <row r="454" spans="1:16" s="134" customFormat="1" ht="38.25" x14ac:dyDescent="0.2">
      <c r="A454" s="166" t="s">
        <v>1029</v>
      </c>
      <c r="B454" s="166" t="s">
        <v>288</v>
      </c>
      <c r="C454" s="123" t="s">
        <v>2950</v>
      </c>
      <c r="D454" s="133" t="s">
        <v>1081</v>
      </c>
      <c r="E454" s="135" t="s">
        <v>1082</v>
      </c>
      <c r="F454" s="127">
        <v>243</v>
      </c>
      <c r="G454" s="276">
        <v>26910</v>
      </c>
      <c r="H454" s="127">
        <v>11</v>
      </c>
      <c r="I454" s="274">
        <v>105</v>
      </c>
      <c r="J454" s="167">
        <f t="shared" si="31"/>
        <v>105</v>
      </c>
      <c r="K454" s="190">
        <v>10</v>
      </c>
      <c r="L454" s="190">
        <v>0</v>
      </c>
      <c r="M454" s="190">
        <v>10</v>
      </c>
      <c r="N454" s="190">
        <f t="shared" si="32"/>
        <v>20</v>
      </c>
      <c r="O454" s="167">
        <f t="shared" si="33"/>
        <v>2100</v>
      </c>
      <c r="P454" s="132" t="s">
        <v>1031</v>
      </c>
    </row>
    <row r="455" spans="1:16" s="134" customFormat="1" ht="38.25" x14ac:dyDescent="0.2">
      <c r="A455" s="166" t="s">
        <v>1029</v>
      </c>
      <c r="B455" s="166" t="s">
        <v>288</v>
      </c>
      <c r="C455" s="123" t="s">
        <v>2950</v>
      </c>
      <c r="D455" s="133" t="s">
        <v>1083</v>
      </c>
      <c r="E455" s="135" t="s">
        <v>1062</v>
      </c>
      <c r="F455" s="127">
        <v>243</v>
      </c>
      <c r="G455" s="136">
        <v>15237</v>
      </c>
      <c r="H455" s="127">
        <v>11</v>
      </c>
      <c r="I455" s="277">
        <v>10</v>
      </c>
      <c r="J455" s="167">
        <f t="shared" si="31"/>
        <v>10</v>
      </c>
      <c r="K455" s="190">
        <v>100</v>
      </c>
      <c r="L455" s="190">
        <v>0</v>
      </c>
      <c r="M455" s="190">
        <v>100</v>
      </c>
      <c r="N455" s="190">
        <f t="shared" si="32"/>
        <v>200</v>
      </c>
      <c r="O455" s="167">
        <f t="shared" si="33"/>
        <v>2000</v>
      </c>
      <c r="P455" s="132" t="s">
        <v>1031</v>
      </c>
    </row>
    <row r="456" spans="1:16" s="134" customFormat="1" ht="38.25" x14ac:dyDescent="0.2">
      <c r="A456" s="166" t="s">
        <v>1029</v>
      </c>
      <c r="B456" s="166" t="s">
        <v>288</v>
      </c>
      <c r="C456" s="123" t="s">
        <v>2950</v>
      </c>
      <c r="D456" s="133" t="s">
        <v>1084</v>
      </c>
      <c r="E456" s="135" t="s">
        <v>1071</v>
      </c>
      <c r="F456" s="127">
        <v>244</v>
      </c>
      <c r="G456" s="276">
        <v>2212</v>
      </c>
      <c r="H456" s="127">
        <v>11</v>
      </c>
      <c r="I456" s="274">
        <v>5</v>
      </c>
      <c r="J456" s="167">
        <f t="shared" si="31"/>
        <v>5</v>
      </c>
      <c r="K456" s="190">
        <v>150</v>
      </c>
      <c r="L456" s="190">
        <v>150</v>
      </c>
      <c r="M456" s="190">
        <v>150</v>
      </c>
      <c r="N456" s="190">
        <f t="shared" si="32"/>
        <v>450</v>
      </c>
      <c r="O456" s="167">
        <f t="shared" si="33"/>
        <v>2250</v>
      </c>
      <c r="P456" s="132" t="s">
        <v>1031</v>
      </c>
    </row>
    <row r="457" spans="1:16" s="134" customFormat="1" ht="38.25" x14ac:dyDescent="0.2">
      <c r="A457" s="166" t="s">
        <v>1029</v>
      </c>
      <c r="B457" s="166" t="s">
        <v>288</v>
      </c>
      <c r="C457" s="123" t="s">
        <v>2950</v>
      </c>
      <c r="D457" s="133" t="s">
        <v>1085</v>
      </c>
      <c r="E457" s="135" t="s">
        <v>1071</v>
      </c>
      <c r="F457" s="127">
        <v>244</v>
      </c>
      <c r="G457" s="276">
        <v>2213</v>
      </c>
      <c r="H457" s="127">
        <v>11</v>
      </c>
      <c r="I457" s="274">
        <v>2</v>
      </c>
      <c r="J457" s="167">
        <f t="shared" si="31"/>
        <v>2</v>
      </c>
      <c r="K457" s="190">
        <v>150</v>
      </c>
      <c r="L457" s="190">
        <v>150</v>
      </c>
      <c r="M457" s="190">
        <v>150</v>
      </c>
      <c r="N457" s="190">
        <f t="shared" si="32"/>
        <v>450</v>
      </c>
      <c r="O457" s="167">
        <f t="shared" si="33"/>
        <v>900</v>
      </c>
      <c r="P457" s="132" t="s">
        <v>1031</v>
      </c>
    </row>
    <row r="458" spans="1:16" s="134" customFormat="1" ht="38.25" x14ac:dyDescent="0.2">
      <c r="A458" s="166" t="s">
        <v>1029</v>
      </c>
      <c r="B458" s="166" t="s">
        <v>288</v>
      </c>
      <c r="C458" s="123" t="s">
        <v>2950</v>
      </c>
      <c r="D458" s="133" t="s">
        <v>1086</v>
      </c>
      <c r="E458" s="135" t="s">
        <v>1071</v>
      </c>
      <c r="F458" s="127">
        <v>244</v>
      </c>
      <c r="G458" s="276">
        <v>4797</v>
      </c>
      <c r="H458" s="127">
        <v>11</v>
      </c>
      <c r="I458" s="274">
        <v>25</v>
      </c>
      <c r="J458" s="167">
        <f t="shared" si="31"/>
        <v>25</v>
      </c>
      <c r="K458" s="190">
        <v>10</v>
      </c>
      <c r="L458" s="190"/>
      <c r="M458" s="190">
        <v>10</v>
      </c>
      <c r="N458" s="190">
        <f t="shared" si="32"/>
        <v>20</v>
      </c>
      <c r="O458" s="167">
        <f t="shared" si="33"/>
        <v>500</v>
      </c>
      <c r="P458" s="132" t="s">
        <v>1031</v>
      </c>
    </row>
    <row r="459" spans="1:16" s="134" customFormat="1" ht="38.25" x14ac:dyDescent="0.2">
      <c r="A459" s="166" t="s">
        <v>1029</v>
      </c>
      <c r="B459" s="166" t="s">
        <v>288</v>
      </c>
      <c r="C459" s="123" t="s">
        <v>2950</v>
      </c>
      <c r="D459" s="133" t="s">
        <v>1087</v>
      </c>
      <c r="E459" s="135" t="s">
        <v>1071</v>
      </c>
      <c r="F459" s="127">
        <v>244</v>
      </c>
      <c r="G459" s="276">
        <v>25941</v>
      </c>
      <c r="H459" s="127">
        <v>11</v>
      </c>
      <c r="I459" s="274">
        <v>3</v>
      </c>
      <c r="J459" s="167">
        <f t="shared" si="31"/>
        <v>3</v>
      </c>
      <c r="K459" s="190">
        <v>150</v>
      </c>
      <c r="L459" s="190">
        <v>150</v>
      </c>
      <c r="M459" s="190">
        <v>150</v>
      </c>
      <c r="N459" s="190">
        <f t="shared" si="32"/>
        <v>450</v>
      </c>
      <c r="O459" s="167">
        <f t="shared" si="33"/>
        <v>1350</v>
      </c>
      <c r="P459" s="132" t="s">
        <v>1031</v>
      </c>
    </row>
    <row r="460" spans="1:16" s="134" customFormat="1" ht="38.25" x14ac:dyDescent="0.2">
      <c r="A460" s="166" t="s">
        <v>1029</v>
      </c>
      <c r="B460" s="166" t="s">
        <v>288</v>
      </c>
      <c r="C460" s="123" t="s">
        <v>2950</v>
      </c>
      <c r="D460" s="133" t="s">
        <v>1088</v>
      </c>
      <c r="E460" s="135" t="s">
        <v>1071</v>
      </c>
      <c r="F460" s="127">
        <v>244</v>
      </c>
      <c r="G460" s="276">
        <v>59747</v>
      </c>
      <c r="H460" s="127">
        <v>11</v>
      </c>
      <c r="I460" s="274">
        <v>10</v>
      </c>
      <c r="J460" s="167">
        <f t="shared" si="31"/>
        <v>10</v>
      </c>
      <c r="K460" s="190">
        <v>100</v>
      </c>
      <c r="L460" s="190">
        <v>110</v>
      </c>
      <c r="M460" s="190">
        <v>110</v>
      </c>
      <c r="N460" s="190">
        <f t="shared" si="32"/>
        <v>320</v>
      </c>
      <c r="O460" s="167">
        <f t="shared" si="33"/>
        <v>3200</v>
      </c>
      <c r="P460" s="132" t="s">
        <v>1031</v>
      </c>
    </row>
    <row r="461" spans="1:16" s="134" customFormat="1" ht="38.25" x14ac:dyDescent="0.2">
      <c r="A461" s="166" t="s">
        <v>1029</v>
      </c>
      <c r="B461" s="166" t="s">
        <v>288</v>
      </c>
      <c r="C461" s="123" t="s">
        <v>2950</v>
      </c>
      <c r="D461" s="133" t="s">
        <v>1089</v>
      </c>
      <c r="E461" s="135" t="s">
        <v>1071</v>
      </c>
      <c r="F461" s="127">
        <v>244</v>
      </c>
      <c r="G461" s="276">
        <v>4793</v>
      </c>
      <c r="H461" s="127">
        <v>11</v>
      </c>
      <c r="I461" s="274">
        <v>25</v>
      </c>
      <c r="J461" s="167">
        <f t="shared" si="31"/>
        <v>25</v>
      </c>
      <c r="K461" s="190">
        <v>2</v>
      </c>
      <c r="L461" s="190">
        <v>0</v>
      </c>
      <c r="M461" s="190">
        <v>2</v>
      </c>
      <c r="N461" s="190">
        <f t="shared" si="32"/>
        <v>4</v>
      </c>
      <c r="O461" s="167">
        <f t="shared" si="33"/>
        <v>100</v>
      </c>
      <c r="P461" s="132" t="s">
        <v>1031</v>
      </c>
    </row>
    <row r="462" spans="1:16" s="134" customFormat="1" ht="38.25" x14ac:dyDescent="0.2">
      <c r="A462" s="166" t="s">
        <v>1029</v>
      </c>
      <c r="B462" s="166" t="s">
        <v>288</v>
      </c>
      <c r="C462" s="123" t="s">
        <v>2950</v>
      </c>
      <c r="D462" s="133" t="s">
        <v>1090</v>
      </c>
      <c r="E462" s="135" t="s">
        <v>1071</v>
      </c>
      <c r="F462" s="127">
        <v>244</v>
      </c>
      <c r="G462" s="276">
        <v>2209</v>
      </c>
      <c r="H462" s="127">
        <v>11</v>
      </c>
      <c r="I462" s="274">
        <v>15</v>
      </c>
      <c r="J462" s="167">
        <f t="shared" si="31"/>
        <v>15</v>
      </c>
      <c r="K462" s="190">
        <v>500</v>
      </c>
      <c r="L462" s="190">
        <v>0</v>
      </c>
      <c r="M462" s="190">
        <v>500</v>
      </c>
      <c r="N462" s="190">
        <f t="shared" si="32"/>
        <v>1000</v>
      </c>
      <c r="O462" s="167">
        <f t="shared" si="33"/>
        <v>15000</v>
      </c>
      <c r="P462" s="132" t="s">
        <v>1031</v>
      </c>
    </row>
    <row r="463" spans="1:16" s="134" customFormat="1" ht="38.25" x14ac:dyDescent="0.2">
      <c r="A463" s="166" t="s">
        <v>1029</v>
      </c>
      <c r="B463" s="166" t="s">
        <v>288</v>
      </c>
      <c r="C463" s="123" t="s">
        <v>2950</v>
      </c>
      <c r="D463" s="133" t="s">
        <v>1091</v>
      </c>
      <c r="E463" s="135" t="s">
        <v>1071</v>
      </c>
      <c r="F463" s="127">
        <v>244</v>
      </c>
      <c r="G463" s="276">
        <v>2210</v>
      </c>
      <c r="H463" s="127">
        <v>11</v>
      </c>
      <c r="I463" s="274">
        <v>15</v>
      </c>
      <c r="J463" s="167">
        <f t="shared" si="31"/>
        <v>15</v>
      </c>
      <c r="K463" s="190">
        <v>500</v>
      </c>
      <c r="L463" s="190">
        <v>0</v>
      </c>
      <c r="M463" s="190">
        <v>500</v>
      </c>
      <c r="N463" s="190">
        <f t="shared" si="32"/>
        <v>1000</v>
      </c>
      <c r="O463" s="167">
        <f t="shared" si="33"/>
        <v>15000</v>
      </c>
      <c r="P463" s="132" t="s">
        <v>1031</v>
      </c>
    </row>
    <row r="464" spans="1:16" s="134" customFormat="1" ht="38.25" x14ac:dyDescent="0.2">
      <c r="A464" s="166" t="s">
        <v>1029</v>
      </c>
      <c r="B464" s="166" t="s">
        <v>288</v>
      </c>
      <c r="C464" s="123" t="s">
        <v>2950</v>
      </c>
      <c r="D464" s="133" t="s">
        <v>1092</v>
      </c>
      <c r="E464" s="135" t="s">
        <v>1071</v>
      </c>
      <c r="F464" s="127">
        <v>244</v>
      </c>
      <c r="G464" s="276">
        <v>27753</v>
      </c>
      <c r="H464" s="127">
        <v>11</v>
      </c>
      <c r="I464" s="274">
        <v>8</v>
      </c>
      <c r="J464" s="167">
        <f t="shared" si="31"/>
        <v>8</v>
      </c>
      <c r="K464" s="190">
        <v>30</v>
      </c>
      <c r="L464" s="190">
        <v>0</v>
      </c>
      <c r="M464" s="190">
        <v>30</v>
      </c>
      <c r="N464" s="190">
        <f t="shared" si="32"/>
        <v>60</v>
      </c>
      <c r="O464" s="167">
        <f t="shared" si="33"/>
        <v>480</v>
      </c>
      <c r="P464" s="132" t="s">
        <v>1031</v>
      </c>
    </row>
    <row r="465" spans="1:16" s="134" customFormat="1" ht="38.25" x14ac:dyDescent="0.2">
      <c r="A465" s="166" t="s">
        <v>1029</v>
      </c>
      <c r="B465" s="166" t="s">
        <v>288</v>
      </c>
      <c r="C465" s="123" t="s">
        <v>2950</v>
      </c>
      <c r="D465" s="133" t="s">
        <v>1093</v>
      </c>
      <c r="E465" s="135" t="s">
        <v>1071</v>
      </c>
      <c r="F465" s="127">
        <v>244</v>
      </c>
      <c r="G465" s="276">
        <v>4893</v>
      </c>
      <c r="H465" s="127">
        <v>11</v>
      </c>
      <c r="I465" s="274">
        <v>4</v>
      </c>
      <c r="J465" s="167">
        <f t="shared" si="31"/>
        <v>4</v>
      </c>
      <c r="K465" s="190">
        <v>4</v>
      </c>
      <c r="L465" s="190">
        <v>4</v>
      </c>
      <c r="M465" s="190">
        <v>4</v>
      </c>
      <c r="N465" s="190">
        <f t="shared" si="32"/>
        <v>12</v>
      </c>
      <c r="O465" s="167">
        <f t="shared" si="33"/>
        <v>48</v>
      </c>
      <c r="P465" s="132" t="s">
        <v>1031</v>
      </c>
    </row>
    <row r="466" spans="1:16" s="134" customFormat="1" ht="38.25" x14ac:dyDescent="0.2">
      <c r="A466" s="166" t="s">
        <v>1029</v>
      </c>
      <c r="B466" s="166" t="s">
        <v>288</v>
      </c>
      <c r="C466" s="123" t="s">
        <v>2950</v>
      </c>
      <c r="D466" s="133" t="s">
        <v>1094</v>
      </c>
      <c r="E466" s="135" t="s">
        <v>1071</v>
      </c>
      <c r="F466" s="127">
        <v>244</v>
      </c>
      <c r="G466" s="276">
        <v>8199</v>
      </c>
      <c r="H466" s="127">
        <v>11</v>
      </c>
      <c r="I466" s="274">
        <v>30</v>
      </c>
      <c r="J466" s="167">
        <f t="shared" si="31"/>
        <v>30</v>
      </c>
      <c r="K466" s="190">
        <v>5</v>
      </c>
      <c r="L466" s="190">
        <v>5</v>
      </c>
      <c r="M466" s="190">
        <v>0</v>
      </c>
      <c r="N466" s="190">
        <f t="shared" si="32"/>
        <v>10</v>
      </c>
      <c r="O466" s="167">
        <f t="shared" si="33"/>
        <v>300</v>
      </c>
      <c r="P466" s="132" t="s">
        <v>1031</v>
      </c>
    </row>
    <row r="467" spans="1:16" s="134" customFormat="1" ht="38.25" x14ac:dyDescent="0.2">
      <c r="A467" s="166" t="s">
        <v>1029</v>
      </c>
      <c r="B467" s="166" t="s">
        <v>288</v>
      </c>
      <c r="C467" s="123" t="s">
        <v>2950</v>
      </c>
      <c r="D467" s="133" t="s">
        <v>1095</v>
      </c>
      <c r="E467" s="135" t="s">
        <v>1071</v>
      </c>
      <c r="F467" s="127">
        <v>267</v>
      </c>
      <c r="G467" s="276">
        <v>44158</v>
      </c>
      <c r="H467" s="127">
        <v>11</v>
      </c>
      <c r="I467" s="274">
        <v>635</v>
      </c>
      <c r="J467" s="167">
        <f t="shared" si="31"/>
        <v>635</v>
      </c>
      <c r="K467" s="190">
        <v>5</v>
      </c>
      <c r="L467" s="190">
        <v>5</v>
      </c>
      <c r="M467" s="190">
        <v>5</v>
      </c>
      <c r="N467" s="190">
        <f t="shared" si="32"/>
        <v>15</v>
      </c>
      <c r="O467" s="167">
        <f t="shared" si="33"/>
        <v>9525</v>
      </c>
      <c r="P467" s="132" t="s">
        <v>1031</v>
      </c>
    </row>
    <row r="468" spans="1:16" s="134" customFormat="1" ht="38.25" x14ac:dyDescent="0.2">
      <c r="A468" s="166" t="s">
        <v>1029</v>
      </c>
      <c r="B468" s="166" t="s">
        <v>288</v>
      </c>
      <c r="C468" s="123" t="s">
        <v>2950</v>
      </c>
      <c r="D468" s="133" t="s">
        <v>1096</v>
      </c>
      <c r="E468" s="135" t="s">
        <v>1071</v>
      </c>
      <c r="F468" s="127">
        <v>267</v>
      </c>
      <c r="G468" s="276">
        <v>28731</v>
      </c>
      <c r="H468" s="127">
        <v>11</v>
      </c>
      <c r="I468" s="274">
        <v>150</v>
      </c>
      <c r="J468" s="167">
        <f t="shared" si="31"/>
        <v>150</v>
      </c>
      <c r="K468" s="190">
        <v>6</v>
      </c>
      <c r="L468" s="190">
        <v>6</v>
      </c>
      <c r="M468" s="190">
        <v>5</v>
      </c>
      <c r="N468" s="190">
        <f t="shared" si="32"/>
        <v>17</v>
      </c>
      <c r="O468" s="167">
        <f t="shared" si="33"/>
        <v>2550</v>
      </c>
      <c r="P468" s="132" t="s">
        <v>1031</v>
      </c>
    </row>
    <row r="469" spans="1:16" s="134" customFormat="1" ht="38.25" x14ac:dyDescent="0.2">
      <c r="A469" s="166" t="s">
        <v>1029</v>
      </c>
      <c r="B469" s="166" t="s">
        <v>288</v>
      </c>
      <c r="C469" s="123" t="s">
        <v>2950</v>
      </c>
      <c r="D469" s="133" t="s">
        <v>1097</v>
      </c>
      <c r="E469" s="135" t="s">
        <v>1071</v>
      </c>
      <c r="F469" s="127">
        <v>267</v>
      </c>
      <c r="G469" s="276">
        <v>29138</v>
      </c>
      <c r="H469" s="127">
        <v>11</v>
      </c>
      <c r="I469" s="274">
        <v>125</v>
      </c>
      <c r="J469" s="167">
        <f t="shared" si="31"/>
        <v>125</v>
      </c>
      <c r="K469" s="190">
        <v>4</v>
      </c>
      <c r="L469" s="190">
        <v>4</v>
      </c>
      <c r="M469" s="190">
        <v>4</v>
      </c>
      <c r="N469" s="190">
        <f t="shared" si="32"/>
        <v>12</v>
      </c>
      <c r="O469" s="167">
        <f t="shared" si="33"/>
        <v>1500</v>
      </c>
      <c r="P469" s="132" t="s">
        <v>1031</v>
      </c>
    </row>
    <row r="470" spans="1:16" s="134" customFormat="1" ht="38.25" x14ac:dyDescent="0.2">
      <c r="A470" s="166" t="s">
        <v>1029</v>
      </c>
      <c r="B470" s="166" t="s">
        <v>288</v>
      </c>
      <c r="C470" s="123" t="s">
        <v>2950</v>
      </c>
      <c r="D470" s="133" t="s">
        <v>1098</v>
      </c>
      <c r="E470" s="135" t="s">
        <v>1071</v>
      </c>
      <c r="F470" s="127">
        <v>268</v>
      </c>
      <c r="G470" s="127">
        <v>4693</v>
      </c>
      <c r="H470" s="127">
        <v>11</v>
      </c>
      <c r="I470" s="274">
        <v>5</v>
      </c>
      <c r="J470" s="167">
        <f t="shared" si="31"/>
        <v>5</v>
      </c>
      <c r="K470" s="190">
        <v>150</v>
      </c>
      <c r="L470" s="190">
        <v>0</v>
      </c>
      <c r="M470" s="190">
        <v>150</v>
      </c>
      <c r="N470" s="190">
        <f t="shared" si="32"/>
        <v>300</v>
      </c>
      <c r="O470" s="167">
        <f t="shared" si="33"/>
        <v>1500</v>
      </c>
      <c r="P470" s="132" t="s">
        <v>1031</v>
      </c>
    </row>
    <row r="471" spans="1:16" s="134" customFormat="1" ht="38.25" x14ac:dyDescent="0.2">
      <c r="A471" s="166" t="s">
        <v>1029</v>
      </c>
      <c r="B471" s="166" t="s">
        <v>288</v>
      </c>
      <c r="C471" s="123" t="s">
        <v>2950</v>
      </c>
      <c r="D471" s="133" t="s">
        <v>1099</v>
      </c>
      <c r="E471" s="135" t="s">
        <v>1071</v>
      </c>
      <c r="F471" s="127">
        <v>268</v>
      </c>
      <c r="G471" s="127">
        <v>4694</v>
      </c>
      <c r="H471" s="127">
        <v>11</v>
      </c>
      <c r="I471" s="274">
        <v>5</v>
      </c>
      <c r="J471" s="167">
        <f t="shared" si="31"/>
        <v>5</v>
      </c>
      <c r="K471" s="190">
        <v>150</v>
      </c>
      <c r="L471" s="190">
        <v>0</v>
      </c>
      <c r="M471" s="190">
        <v>150</v>
      </c>
      <c r="N471" s="190">
        <f t="shared" si="32"/>
        <v>300</v>
      </c>
      <c r="O471" s="167">
        <f t="shared" si="33"/>
        <v>1500</v>
      </c>
      <c r="P471" s="132" t="s">
        <v>1031</v>
      </c>
    </row>
    <row r="472" spans="1:16" s="134" customFormat="1" ht="38.25" x14ac:dyDescent="0.2">
      <c r="A472" s="166" t="s">
        <v>1029</v>
      </c>
      <c r="B472" s="166" t="s">
        <v>288</v>
      </c>
      <c r="C472" s="123" t="s">
        <v>2950</v>
      </c>
      <c r="D472" s="133" t="s">
        <v>1100</v>
      </c>
      <c r="E472" s="135" t="s">
        <v>621</v>
      </c>
      <c r="F472" s="127">
        <v>268</v>
      </c>
      <c r="G472" s="127">
        <v>4542</v>
      </c>
      <c r="H472" s="127">
        <v>11</v>
      </c>
      <c r="I472" s="274">
        <v>40</v>
      </c>
      <c r="J472" s="167">
        <f t="shared" si="31"/>
        <v>40</v>
      </c>
      <c r="K472" s="190">
        <v>15</v>
      </c>
      <c r="L472" s="190">
        <v>0</v>
      </c>
      <c r="M472" s="190">
        <v>15</v>
      </c>
      <c r="N472" s="190">
        <f t="shared" si="32"/>
        <v>30</v>
      </c>
      <c r="O472" s="167">
        <f t="shared" si="33"/>
        <v>1200</v>
      </c>
      <c r="P472" s="132" t="s">
        <v>1031</v>
      </c>
    </row>
    <row r="473" spans="1:16" s="134" customFormat="1" ht="38.25" x14ac:dyDescent="0.2">
      <c r="A473" s="166" t="s">
        <v>1029</v>
      </c>
      <c r="B473" s="166" t="s">
        <v>288</v>
      </c>
      <c r="C473" s="123" t="s">
        <v>2950</v>
      </c>
      <c r="D473" s="133" t="s">
        <v>1101</v>
      </c>
      <c r="E473" s="135" t="s">
        <v>621</v>
      </c>
      <c r="F473" s="127">
        <v>291</v>
      </c>
      <c r="G473" s="276">
        <v>27888</v>
      </c>
      <c r="H473" s="127">
        <v>11</v>
      </c>
      <c r="I473" s="274">
        <v>7</v>
      </c>
      <c r="J473" s="167">
        <f t="shared" si="31"/>
        <v>7</v>
      </c>
      <c r="K473" s="190">
        <v>0</v>
      </c>
      <c r="L473" s="190">
        <v>150</v>
      </c>
      <c r="M473" s="190">
        <v>0</v>
      </c>
      <c r="N473" s="190">
        <f t="shared" si="32"/>
        <v>150</v>
      </c>
      <c r="O473" s="167">
        <f t="shared" si="33"/>
        <v>1050</v>
      </c>
      <c r="P473" s="132" t="s">
        <v>1031</v>
      </c>
    </row>
    <row r="474" spans="1:16" s="134" customFormat="1" ht="38.25" x14ac:dyDescent="0.2">
      <c r="A474" s="166" t="s">
        <v>1029</v>
      </c>
      <c r="B474" s="166" t="s">
        <v>288</v>
      </c>
      <c r="C474" s="123" t="s">
        <v>2950</v>
      </c>
      <c r="D474" s="133" t="s">
        <v>1102</v>
      </c>
      <c r="E474" s="135" t="s">
        <v>1071</v>
      </c>
      <c r="F474" s="127">
        <v>291</v>
      </c>
      <c r="G474" s="276">
        <v>2053</v>
      </c>
      <c r="H474" s="127">
        <v>11</v>
      </c>
      <c r="I474" s="274">
        <v>25</v>
      </c>
      <c r="J474" s="167">
        <f t="shared" si="31"/>
        <v>25</v>
      </c>
      <c r="K474" s="190">
        <v>0</v>
      </c>
      <c r="L474" s="190">
        <v>24</v>
      </c>
      <c r="M474" s="190">
        <v>0</v>
      </c>
      <c r="N474" s="190">
        <f t="shared" si="32"/>
        <v>24</v>
      </c>
      <c r="O474" s="167">
        <f t="shared" si="33"/>
        <v>600</v>
      </c>
      <c r="P474" s="132" t="s">
        <v>1031</v>
      </c>
    </row>
    <row r="475" spans="1:16" s="134" customFormat="1" ht="38.25" x14ac:dyDescent="0.2">
      <c r="A475" s="166" t="s">
        <v>1029</v>
      </c>
      <c r="B475" s="166" t="s">
        <v>288</v>
      </c>
      <c r="C475" s="123" t="s">
        <v>2950</v>
      </c>
      <c r="D475" s="133" t="s">
        <v>1103</v>
      </c>
      <c r="E475" s="135" t="s">
        <v>1071</v>
      </c>
      <c r="F475" s="127">
        <v>291</v>
      </c>
      <c r="G475" s="276">
        <v>2014</v>
      </c>
      <c r="H475" s="127">
        <v>11</v>
      </c>
      <c r="I475" s="274">
        <v>5</v>
      </c>
      <c r="J475" s="167">
        <f t="shared" ref="J475:J538" si="34">+I475</f>
        <v>5</v>
      </c>
      <c r="K475" s="190">
        <v>150</v>
      </c>
      <c r="L475" s="190">
        <v>0</v>
      </c>
      <c r="M475" s="190">
        <v>150</v>
      </c>
      <c r="N475" s="190">
        <f t="shared" ref="N475:N538" si="35">K475+L475+M475</f>
        <v>300</v>
      </c>
      <c r="O475" s="167">
        <f t="shared" ref="O475:O538" si="36">N475*J475</f>
        <v>1500</v>
      </c>
      <c r="P475" s="132" t="s">
        <v>1031</v>
      </c>
    </row>
    <row r="476" spans="1:16" s="134" customFormat="1" ht="38.25" x14ac:dyDescent="0.2">
      <c r="A476" s="166" t="s">
        <v>1029</v>
      </c>
      <c r="B476" s="166" t="s">
        <v>288</v>
      </c>
      <c r="C476" s="123" t="s">
        <v>2950</v>
      </c>
      <c r="D476" s="133" t="s">
        <v>1104</v>
      </c>
      <c r="E476" s="135" t="s">
        <v>1071</v>
      </c>
      <c r="F476" s="127">
        <v>291</v>
      </c>
      <c r="G476" s="276">
        <v>30345</v>
      </c>
      <c r="H476" s="127">
        <v>11</v>
      </c>
      <c r="I476" s="274">
        <v>5</v>
      </c>
      <c r="J476" s="167">
        <f t="shared" si="34"/>
        <v>5</v>
      </c>
      <c r="K476" s="190">
        <v>150</v>
      </c>
      <c r="L476" s="190">
        <v>0</v>
      </c>
      <c r="M476" s="190">
        <v>150</v>
      </c>
      <c r="N476" s="190">
        <f t="shared" si="35"/>
        <v>300</v>
      </c>
      <c r="O476" s="167">
        <f t="shared" si="36"/>
        <v>1500</v>
      </c>
      <c r="P476" s="132" t="s">
        <v>1031</v>
      </c>
    </row>
    <row r="477" spans="1:16" s="134" customFormat="1" ht="38.25" x14ac:dyDescent="0.2">
      <c r="A477" s="166" t="s">
        <v>1029</v>
      </c>
      <c r="B477" s="166" t="s">
        <v>288</v>
      </c>
      <c r="C477" s="123" t="s">
        <v>2950</v>
      </c>
      <c r="D477" s="133" t="s">
        <v>1105</v>
      </c>
      <c r="E477" s="135" t="s">
        <v>1071</v>
      </c>
      <c r="F477" s="127">
        <v>291</v>
      </c>
      <c r="G477" s="276">
        <v>2112</v>
      </c>
      <c r="H477" s="127">
        <v>11</v>
      </c>
      <c r="I477" s="274">
        <v>2</v>
      </c>
      <c r="J477" s="167">
        <f t="shared" si="34"/>
        <v>2</v>
      </c>
      <c r="K477" s="190">
        <v>0</v>
      </c>
      <c r="L477" s="190">
        <v>60</v>
      </c>
      <c r="M477" s="190">
        <v>0</v>
      </c>
      <c r="N477" s="190">
        <f t="shared" si="35"/>
        <v>60</v>
      </c>
      <c r="O477" s="167">
        <f t="shared" si="36"/>
        <v>120</v>
      </c>
      <c r="P477" s="132" t="s">
        <v>1031</v>
      </c>
    </row>
    <row r="478" spans="1:16" s="134" customFormat="1" ht="38.25" x14ac:dyDescent="0.2">
      <c r="A478" s="166" t="s">
        <v>1029</v>
      </c>
      <c r="B478" s="166" t="s">
        <v>288</v>
      </c>
      <c r="C478" s="123" t="s">
        <v>2950</v>
      </c>
      <c r="D478" s="133" t="s">
        <v>1106</v>
      </c>
      <c r="E478" s="135" t="s">
        <v>1071</v>
      </c>
      <c r="F478" s="127">
        <v>291</v>
      </c>
      <c r="G478" s="276">
        <v>36590</v>
      </c>
      <c r="H478" s="127">
        <v>11</v>
      </c>
      <c r="I478" s="274">
        <v>45</v>
      </c>
      <c r="J478" s="167">
        <f t="shared" si="34"/>
        <v>45</v>
      </c>
      <c r="K478" s="190">
        <v>0</v>
      </c>
      <c r="L478" s="190">
        <v>65</v>
      </c>
      <c r="M478" s="190">
        <v>0</v>
      </c>
      <c r="N478" s="190">
        <f t="shared" si="35"/>
        <v>65</v>
      </c>
      <c r="O478" s="167">
        <f t="shared" si="36"/>
        <v>2925</v>
      </c>
      <c r="P478" s="132" t="s">
        <v>1031</v>
      </c>
    </row>
    <row r="479" spans="1:16" s="134" customFormat="1" ht="38.25" x14ac:dyDescent="0.2">
      <c r="A479" s="166" t="s">
        <v>1029</v>
      </c>
      <c r="B479" s="166" t="s">
        <v>288</v>
      </c>
      <c r="C479" s="123" t="s">
        <v>2950</v>
      </c>
      <c r="D479" s="133" t="s">
        <v>1107</v>
      </c>
      <c r="E479" s="135" t="s">
        <v>621</v>
      </c>
      <c r="F479" s="127">
        <v>291</v>
      </c>
      <c r="G479" s="276">
        <v>21513</v>
      </c>
      <c r="H479" s="127">
        <v>11</v>
      </c>
      <c r="I479" s="274">
        <v>150</v>
      </c>
      <c r="J479" s="167">
        <f t="shared" si="34"/>
        <v>150</v>
      </c>
      <c r="K479" s="190">
        <v>0</v>
      </c>
      <c r="L479" s="190">
        <v>6</v>
      </c>
      <c r="M479" s="190">
        <v>0</v>
      </c>
      <c r="N479" s="190">
        <f t="shared" si="35"/>
        <v>6</v>
      </c>
      <c r="O479" s="167">
        <f t="shared" si="36"/>
        <v>900</v>
      </c>
      <c r="P479" s="132" t="s">
        <v>1031</v>
      </c>
    </row>
    <row r="480" spans="1:16" s="134" customFormat="1" ht="38.25" x14ac:dyDescent="0.2">
      <c r="A480" s="166" t="s">
        <v>1029</v>
      </c>
      <c r="B480" s="166" t="s">
        <v>288</v>
      </c>
      <c r="C480" s="123" t="s">
        <v>2950</v>
      </c>
      <c r="D480" s="133" t="s">
        <v>1108</v>
      </c>
      <c r="E480" s="135" t="s">
        <v>1071</v>
      </c>
      <c r="F480" s="127">
        <v>291</v>
      </c>
      <c r="G480" s="276">
        <v>55805</v>
      </c>
      <c r="H480" s="127">
        <v>11</v>
      </c>
      <c r="I480" s="274">
        <v>150</v>
      </c>
      <c r="J480" s="167">
        <f t="shared" si="34"/>
        <v>150</v>
      </c>
      <c r="K480" s="190">
        <v>0</v>
      </c>
      <c r="L480" s="190">
        <v>8</v>
      </c>
      <c r="M480" s="190">
        <v>0</v>
      </c>
      <c r="N480" s="190">
        <f t="shared" si="35"/>
        <v>8</v>
      </c>
      <c r="O480" s="167">
        <f t="shared" si="36"/>
        <v>1200</v>
      </c>
      <c r="P480" s="132" t="s">
        <v>1031</v>
      </c>
    </row>
    <row r="481" spans="1:16" s="134" customFormat="1" ht="38.25" x14ac:dyDescent="0.2">
      <c r="A481" s="166" t="s">
        <v>1029</v>
      </c>
      <c r="B481" s="166" t="s">
        <v>288</v>
      </c>
      <c r="C481" s="123" t="s">
        <v>2950</v>
      </c>
      <c r="D481" s="133" t="s">
        <v>1109</v>
      </c>
      <c r="E481" s="135" t="s">
        <v>1071</v>
      </c>
      <c r="F481" s="127">
        <v>291</v>
      </c>
      <c r="G481" s="276">
        <v>49094</v>
      </c>
      <c r="H481" s="127">
        <v>11</v>
      </c>
      <c r="I481" s="274">
        <v>200</v>
      </c>
      <c r="J481" s="167">
        <f t="shared" si="34"/>
        <v>200</v>
      </c>
      <c r="K481" s="190">
        <v>0</v>
      </c>
      <c r="L481" s="190">
        <v>8</v>
      </c>
      <c r="M481" s="190">
        <v>0</v>
      </c>
      <c r="N481" s="190">
        <f t="shared" si="35"/>
        <v>8</v>
      </c>
      <c r="O481" s="167">
        <f t="shared" si="36"/>
        <v>1600</v>
      </c>
      <c r="P481" s="132" t="s">
        <v>1031</v>
      </c>
    </row>
    <row r="482" spans="1:16" s="134" customFormat="1" ht="38.25" x14ac:dyDescent="0.2">
      <c r="A482" s="166" t="s">
        <v>1029</v>
      </c>
      <c r="B482" s="166" t="s">
        <v>288</v>
      </c>
      <c r="C482" s="123" t="s">
        <v>2950</v>
      </c>
      <c r="D482" s="133" t="s">
        <v>1110</v>
      </c>
      <c r="E482" s="135" t="s">
        <v>1071</v>
      </c>
      <c r="F482" s="127">
        <v>291</v>
      </c>
      <c r="G482" s="276">
        <v>46364</v>
      </c>
      <c r="H482" s="127">
        <v>11</v>
      </c>
      <c r="I482" s="274">
        <v>25</v>
      </c>
      <c r="J482" s="167">
        <f t="shared" si="34"/>
        <v>25</v>
      </c>
      <c r="K482" s="190">
        <v>0</v>
      </c>
      <c r="L482" s="190">
        <v>8</v>
      </c>
      <c r="M482" s="190">
        <v>0</v>
      </c>
      <c r="N482" s="190">
        <f t="shared" si="35"/>
        <v>8</v>
      </c>
      <c r="O482" s="167">
        <f t="shared" si="36"/>
        <v>200</v>
      </c>
      <c r="P482" s="132" t="s">
        <v>1031</v>
      </c>
    </row>
    <row r="483" spans="1:16" s="134" customFormat="1" ht="38.25" x14ac:dyDescent="0.2">
      <c r="A483" s="166" t="s">
        <v>1029</v>
      </c>
      <c r="B483" s="166" t="s">
        <v>288</v>
      </c>
      <c r="C483" s="123" t="s">
        <v>2950</v>
      </c>
      <c r="D483" s="133" t="s">
        <v>1111</v>
      </c>
      <c r="E483" s="135" t="s">
        <v>1071</v>
      </c>
      <c r="F483" s="127">
        <v>291</v>
      </c>
      <c r="G483" s="276">
        <v>33099</v>
      </c>
      <c r="H483" s="127">
        <v>11</v>
      </c>
      <c r="I483" s="274">
        <v>35</v>
      </c>
      <c r="J483" s="167">
        <f t="shared" si="34"/>
        <v>35</v>
      </c>
      <c r="K483" s="190">
        <v>0</v>
      </c>
      <c r="L483" s="190">
        <v>8</v>
      </c>
      <c r="M483" s="190">
        <v>0</v>
      </c>
      <c r="N483" s="190">
        <f t="shared" si="35"/>
        <v>8</v>
      </c>
      <c r="O483" s="167">
        <f t="shared" si="36"/>
        <v>280</v>
      </c>
      <c r="P483" s="132" t="s">
        <v>1031</v>
      </c>
    </row>
    <row r="484" spans="1:16" s="134" customFormat="1" ht="38.25" x14ac:dyDescent="0.2">
      <c r="A484" s="166" t="s">
        <v>1029</v>
      </c>
      <c r="B484" s="166" t="s">
        <v>288</v>
      </c>
      <c r="C484" s="123" t="s">
        <v>2950</v>
      </c>
      <c r="D484" s="133" t="s">
        <v>1112</v>
      </c>
      <c r="E484" s="135" t="s">
        <v>1071</v>
      </c>
      <c r="F484" s="127">
        <v>291</v>
      </c>
      <c r="G484" s="276">
        <v>2068</v>
      </c>
      <c r="H484" s="127">
        <v>11</v>
      </c>
      <c r="I484" s="274">
        <v>10</v>
      </c>
      <c r="J484" s="167">
        <f t="shared" si="34"/>
        <v>10</v>
      </c>
      <c r="K484" s="190">
        <v>0</v>
      </c>
      <c r="L484" s="190">
        <v>24</v>
      </c>
      <c r="M484" s="190">
        <v>0</v>
      </c>
      <c r="N484" s="190">
        <f t="shared" si="35"/>
        <v>24</v>
      </c>
      <c r="O484" s="167">
        <f t="shared" si="36"/>
        <v>240</v>
      </c>
      <c r="P484" s="132" t="s">
        <v>1031</v>
      </c>
    </row>
    <row r="485" spans="1:16" s="134" customFormat="1" ht="38.25" x14ac:dyDescent="0.2">
      <c r="A485" s="166" t="s">
        <v>1029</v>
      </c>
      <c r="B485" s="166" t="s">
        <v>288</v>
      </c>
      <c r="C485" s="123" t="s">
        <v>2950</v>
      </c>
      <c r="D485" s="133" t="s">
        <v>1113</v>
      </c>
      <c r="E485" s="135" t="s">
        <v>634</v>
      </c>
      <c r="F485" s="127">
        <v>291</v>
      </c>
      <c r="G485" s="276">
        <v>2113</v>
      </c>
      <c r="H485" s="127">
        <v>11</v>
      </c>
      <c r="I485" s="274">
        <v>35</v>
      </c>
      <c r="J485" s="167">
        <f t="shared" si="34"/>
        <v>35</v>
      </c>
      <c r="K485" s="190">
        <v>10</v>
      </c>
      <c r="L485" s="190">
        <v>0</v>
      </c>
      <c r="M485" s="190">
        <v>10</v>
      </c>
      <c r="N485" s="190">
        <f t="shared" si="35"/>
        <v>20</v>
      </c>
      <c r="O485" s="167">
        <f t="shared" si="36"/>
        <v>700</v>
      </c>
      <c r="P485" s="132" t="s">
        <v>1031</v>
      </c>
    </row>
    <row r="486" spans="1:16" s="134" customFormat="1" ht="38.25" x14ac:dyDescent="0.2">
      <c r="A486" s="166" t="s">
        <v>1029</v>
      </c>
      <c r="B486" s="166" t="s">
        <v>288</v>
      </c>
      <c r="C486" s="123" t="s">
        <v>2950</v>
      </c>
      <c r="D486" s="133" t="s">
        <v>1114</v>
      </c>
      <c r="E486" s="135" t="s">
        <v>1115</v>
      </c>
      <c r="F486" s="127">
        <v>291</v>
      </c>
      <c r="G486" s="276">
        <v>41711</v>
      </c>
      <c r="H486" s="127">
        <v>11</v>
      </c>
      <c r="I486" s="274">
        <v>10</v>
      </c>
      <c r="J486" s="167">
        <f t="shared" si="34"/>
        <v>10</v>
      </c>
      <c r="K486" s="190">
        <v>10</v>
      </c>
      <c r="L486" s="190">
        <v>10</v>
      </c>
      <c r="M486" s="190">
        <v>10</v>
      </c>
      <c r="N486" s="190">
        <f t="shared" si="35"/>
        <v>30</v>
      </c>
      <c r="O486" s="167">
        <f t="shared" si="36"/>
        <v>300</v>
      </c>
      <c r="P486" s="132" t="s">
        <v>1031</v>
      </c>
    </row>
    <row r="487" spans="1:16" s="134" customFormat="1" ht="38.25" x14ac:dyDescent="0.2">
      <c r="A487" s="166" t="s">
        <v>1029</v>
      </c>
      <c r="B487" s="166" t="s">
        <v>288</v>
      </c>
      <c r="C487" s="123" t="s">
        <v>2950</v>
      </c>
      <c r="D487" s="133" t="s">
        <v>1116</v>
      </c>
      <c r="E487" s="135" t="s">
        <v>634</v>
      </c>
      <c r="F487" s="127">
        <v>291</v>
      </c>
      <c r="G487" s="276">
        <v>2022</v>
      </c>
      <c r="H487" s="127">
        <v>11</v>
      </c>
      <c r="I487" s="274">
        <v>10</v>
      </c>
      <c r="J487" s="167">
        <f t="shared" si="34"/>
        <v>10</v>
      </c>
      <c r="K487" s="190">
        <v>15</v>
      </c>
      <c r="L487" s="190">
        <v>15</v>
      </c>
      <c r="M487" s="190">
        <v>15</v>
      </c>
      <c r="N487" s="190">
        <f t="shared" si="35"/>
        <v>45</v>
      </c>
      <c r="O487" s="167">
        <f t="shared" si="36"/>
        <v>450</v>
      </c>
      <c r="P487" s="132" t="s">
        <v>1031</v>
      </c>
    </row>
    <row r="488" spans="1:16" s="134" customFormat="1" ht="38.25" x14ac:dyDescent="0.2">
      <c r="A488" s="166" t="s">
        <v>1029</v>
      </c>
      <c r="B488" s="166" t="s">
        <v>288</v>
      </c>
      <c r="C488" s="123" t="s">
        <v>2950</v>
      </c>
      <c r="D488" s="133" t="s">
        <v>1117</v>
      </c>
      <c r="E488" s="135" t="s">
        <v>634</v>
      </c>
      <c r="F488" s="127">
        <v>291</v>
      </c>
      <c r="G488" s="276">
        <v>49078</v>
      </c>
      <c r="H488" s="127">
        <v>11</v>
      </c>
      <c r="I488" s="274">
        <v>7</v>
      </c>
      <c r="J488" s="167">
        <f t="shared" si="34"/>
        <v>7</v>
      </c>
      <c r="K488" s="190">
        <v>15</v>
      </c>
      <c r="L488" s="190">
        <v>15</v>
      </c>
      <c r="M488" s="190">
        <v>15</v>
      </c>
      <c r="N488" s="190">
        <f t="shared" si="35"/>
        <v>45</v>
      </c>
      <c r="O488" s="167">
        <f t="shared" si="36"/>
        <v>315</v>
      </c>
      <c r="P488" s="132" t="s">
        <v>1031</v>
      </c>
    </row>
    <row r="489" spans="1:16" s="134" customFormat="1" ht="38.25" x14ac:dyDescent="0.2">
      <c r="A489" s="166" t="s">
        <v>1029</v>
      </c>
      <c r="B489" s="166" t="s">
        <v>288</v>
      </c>
      <c r="C489" s="123" t="s">
        <v>2950</v>
      </c>
      <c r="D489" s="133" t="s">
        <v>1118</v>
      </c>
      <c r="E489" s="135" t="s">
        <v>634</v>
      </c>
      <c r="F489" s="127">
        <v>291</v>
      </c>
      <c r="G489" s="276">
        <v>49079</v>
      </c>
      <c r="H489" s="127">
        <v>11</v>
      </c>
      <c r="I489" s="274">
        <v>8</v>
      </c>
      <c r="J489" s="167">
        <f t="shared" si="34"/>
        <v>8</v>
      </c>
      <c r="K489" s="190">
        <v>12</v>
      </c>
      <c r="L489" s="190">
        <v>12</v>
      </c>
      <c r="M489" s="190">
        <v>12</v>
      </c>
      <c r="N489" s="190">
        <f t="shared" si="35"/>
        <v>36</v>
      </c>
      <c r="O489" s="167">
        <f t="shared" si="36"/>
        <v>288</v>
      </c>
      <c r="P489" s="132" t="s">
        <v>1031</v>
      </c>
    </row>
    <row r="490" spans="1:16" s="134" customFormat="1" ht="38.25" x14ac:dyDescent="0.2">
      <c r="A490" s="166" t="s">
        <v>1029</v>
      </c>
      <c r="B490" s="166" t="s">
        <v>288</v>
      </c>
      <c r="C490" s="123" t="s">
        <v>2950</v>
      </c>
      <c r="D490" s="133" t="s">
        <v>1119</v>
      </c>
      <c r="E490" s="135" t="s">
        <v>634</v>
      </c>
      <c r="F490" s="127">
        <v>291</v>
      </c>
      <c r="G490" s="276">
        <v>20336</v>
      </c>
      <c r="H490" s="127">
        <v>11</v>
      </c>
      <c r="I490" s="274">
        <v>20</v>
      </c>
      <c r="J490" s="167">
        <f t="shared" si="34"/>
        <v>20</v>
      </c>
      <c r="K490" s="190">
        <v>12</v>
      </c>
      <c r="L490" s="190">
        <v>12</v>
      </c>
      <c r="M490" s="190">
        <v>12</v>
      </c>
      <c r="N490" s="190">
        <f t="shared" si="35"/>
        <v>36</v>
      </c>
      <c r="O490" s="167">
        <f t="shared" si="36"/>
        <v>720</v>
      </c>
      <c r="P490" s="132" t="s">
        <v>1031</v>
      </c>
    </row>
    <row r="491" spans="1:16" s="134" customFormat="1" ht="38.25" x14ac:dyDescent="0.2">
      <c r="A491" s="166" t="s">
        <v>1029</v>
      </c>
      <c r="B491" s="166" t="s">
        <v>288</v>
      </c>
      <c r="C491" s="123" t="s">
        <v>2950</v>
      </c>
      <c r="D491" s="133" t="s">
        <v>1120</v>
      </c>
      <c r="E491" s="135" t="s">
        <v>1115</v>
      </c>
      <c r="F491" s="127">
        <v>291</v>
      </c>
      <c r="G491" s="276">
        <v>20331</v>
      </c>
      <c r="H491" s="127">
        <v>11</v>
      </c>
      <c r="I491" s="274">
        <v>23</v>
      </c>
      <c r="J491" s="167">
        <f t="shared" si="34"/>
        <v>23</v>
      </c>
      <c r="K491" s="190">
        <v>10</v>
      </c>
      <c r="L491" s="190">
        <v>10</v>
      </c>
      <c r="M491" s="190">
        <v>10</v>
      </c>
      <c r="N491" s="190">
        <f t="shared" si="35"/>
        <v>30</v>
      </c>
      <c r="O491" s="167">
        <f t="shared" si="36"/>
        <v>690</v>
      </c>
      <c r="P491" s="132" t="s">
        <v>1031</v>
      </c>
    </row>
    <row r="492" spans="1:16" s="134" customFormat="1" ht="38.25" x14ac:dyDescent="0.2">
      <c r="A492" s="166" t="s">
        <v>1029</v>
      </c>
      <c r="B492" s="166" t="s">
        <v>288</v>
      </c>
      <c r="C492" s="123" t="s">
        <v>2950</v>
      </c>
      <c r="D492" s="133" t="s">
        <v>1121</v>
      </c>
      <c r="E492" s="135" t="s">
        <v>1115</v>
      </c>
      <c r="F492" s="127">
        <v>291</v>
      </c>
      <c r="G492" s="276">
        <v>20334</v>
      </c>
      <c r="H492" s="127">
        <v>11</v>
      </c>
      <c r="I492" s="274">
        <v>26</v>
      </c>
      <c r="J492" s="167">
        <f t="shared" si="34"/>
        <v>26</v>
      </c>
      <c r="K492" s="190">
        <v>10</v>
      </c>
      <c r="L492" s="190">
        <v>10</v>
      </c>
      <c r="M492" s="190">
        <v>10</v>
      </c>
      <c r="N492" s="190">
        <f t="shared" si="35"/>
        <v>30</v>
      </c>
      <c r="O492" s="167">
        <f t="shared" si="36"/>
        <v>780</v>
      </c>
      <c r="P492" s="132" t="s">
        <v>1031</v>
      </c>
    </row>
    <row r="493" spans="1:16" s="134" customFormat="1" ht="38.25" x14ac:dyDescent="0.2">
      <c r="A493" s="166" t="s">
        <v>1029</v>
      </c>
      <c r="B493" s="166" t="s">
        <v>288</v>
      </c>
      <c r="C493" s="123" t="s">
        <v>2950</v>
      </c>
      <c r="D493" s="133" t="s">
        <v>1122</v>
      </c>
      <c r="E493" s="135" t="s">
        <v>634</v>
      </c>
      <c r="F493" s="127">
        <v>291</v>
      </c>
      <c r="G493" s="276">
        <v>34769</v>
      </c>
      <c r="H493" s="127">
        <v>11</v>
      </c>
      <c r="I493" s="274">
        <v>3</v>
      </c>
      <c r="J493" s="167">
        <f t="shared" si="34"/>
        <v>3</v>
      </c>
      <c r="K493" s="190">
        <v>5</v>
      </c>
      <c r="L493" s="190">
        <v>5</v>
      </c>
      <c r="M493" s="190">
        <v>5</v>
      </c>
      <c r="N493" s="190">
        <f t="shared" si="35"/>
        <v>15</v>
      </c>
      <c r="O493" s="167">
        <f t="shared" si="36"/>
        <v>45</v>
      </c>
      <c r="P493" s="132" t="s">
        <v>1031</v>
      </c>
    </row>
    <row r="494" spans="1:16" s="134" customFormat="1" ht="38.25" x14ac:dyDescent="0.2">
      <c r="A494" s="166" t="s">
        <v>1029</v>
      </c>
      <c r="B494" s="166" t="s">
        <v>288</v>
      </c>
      <c r="C494" s="123" t="s">
        <v>2950</v>
      </c>
      <c r="D494" s="133" t="s">
        <v>1123</v>
      </c>
      <c r="E494" s="135" t="s">
        <v>621</v>
      </c>
      <c r="F494" s="127">
        <v>291</v>
      </c>
      <c r="G494" s="276">
        <v>22194</v>
      </c>
      <c r="H494" s="127">
        <v>11</v>
      </c>
      <c r="I494" s="274">
        <v>300</v>
      </c>
      <c r="J494" s="167">
        <f t="shared" si="34"/>
        <v>300</v>
      </c>
      <c r="K494" s="190">
        <v>5</v>
      </c>
      <c r="L494" s="190">
        <v>0</v>
      </c>
      <c r="M494" s="190">
        <v>5</v>
      </c>
      <c r="N494" s="190">
        <f t="shared" si="35"/>
        <v>10</v>
      </c>
      <c r="O494" s="167">
        <f t="shared" si="36"/>
        <v>3000</v>
      </c>
      <c r="P494" s="132" t="s">
        <v>1031</v>
      </c>
    </row>
    <row r="495" spans="1:16" s="134" customFormat="1" ht="38.25" x14ac:dyDescent="0.2">
      <c r="A495" s="166" t="s">
        <v>1029</v>
      </c>
      <c r="B495" s="166" t="s">
        <v>288</v>
      </c>
      <c r="C495" s="123" t="s">
        <v>2950</v>
      </c>
      <c r="D495" s="133" t="s">
        <v>1124</v>
      </c>
      <c r="E495" s="135" t="s">
        <v>634</v>
      </c>
      <c r="F495" s="127">
        <v>291</v>
      </c>
      <c r="G495" s="276">
        <v>2092</v>
      </c>
      <c r="H495" s="127">
        <v>11</v>
      </c>
      <c r="I495" s="274">
        <v>8</v>
      </c>
      <c r="J495" s="167">
        <f t="shared" si="34"/>
        <v>8</v>
      </c>
      <c r="K495" s="190">
        <v>48</v>
      </c>
      <c r="L495" s="190">
        <v>0</v>
      </c>
      <c r="M495" s="190">
        <v>48</v>
      </c>
      <c r="N495" s="190">
        <f t="shared" si="35"/>
        <v>96</v>
      </c>
      <c r="O495" s="167">
        <f t="shared" si="36"/>
        <v>768</v>
      </c>
      <c r="P495" s="132" t="s">
        <v>1031</v>
      </c>
    </row>
    <row r="496" spans="1:16" s="134" customFormat="1" ht="38.25" x14ac:dyDescent="0.2">
      <c r="A496" s="166" t="s">
        <v>1029</v>
      </c>
      <c r="B496" s="166" t="s">
        <v>288</v>
      </c>
      <c r="C496" s="123" t="s">
        <v>2950</v>
      </c>
      <c r="D496" s="133" t="s">
        <v>1125</v>
      </c>
      <c r="E496" s="135" t="s">
        <v>621</v>
      </c>
      <c r="F496" s="127">
        <v>291</v>
      </c>
      <c r="G496" s="276">
        <v>35823</v>
      </c>
      <c r="H496" s="127">
        <v>11</v>
      </c>
      <c r="I496" s="274">
        <v>15</v>
      </c>
      <c r="J496" s="167">
        <f t="shared" si="34"/>
        <v>15</v>
      </c>
      <c r="K496" s="190">
        <v>48</v>
      </c>
      <c r="L496" s="190">
        <v>0</v>
      </c>
      <c r="M496" s="190">
        <v>48</v>
      </c>
      <c r="N496" s="190">
        <f t="shared" si="35"/>
        <v>96</v>
      </c>
      <c r="O496" s="167">
        <f t="shared" si="36"/>
        <v>1440</v>
      </c>
      <c r="P496" s="132" t="s">
        <v>1031</v>
      </c>
    </row>
    <row r="497" spans="1:16" s="134" customFormat="1" ht="38.25" x14ac:dyDescent="0.2">
      <c r="A497" s="166" t="s">
        <v>1029</v>
      </c>
      <c r="B497" s="166" t="s">
        <v>288</v>
      </c>
      <c r="C497" s="123" t="s">
        <v>2950</v>
      </c>
      <c r="D497" s="133" t="s">
        <v>1126</v>
      </c>
      <c r="E497" s="135" t="s">
        <v>1127</v>
      </c>
      <c r="F497" s="127">
        <v>291</v>
      </c>
      <c r="G497" s="276">
        <v>5379</v>
      </c>
      <c r="H497" s="127">
        <v>11</v>
      </c>
      <c r="I497" s="274">
        <v>20</v>
      </c>
      <c r="J497" s="167">
        <f t="shared" si="34"/>
        <v>20</v>
      </c>
      <c r="K497" s="190">
        <v>24</v>
      </c>
      <c r="L497" s="190">
        <v>48</v>
      </c>
      <c r="M497" s="190">
        <v>24</v>
      </c>
      <c r="N497" s="190">
        <f t="shared" si="35"/>
        <v>96</v>
      </c>
      <c r="O497" s="167">
        <f t="shared" si="36"/>
        <v>1920</v>
      </c>
      <c r="P497" s="132" t="s">
        <v>1031</v>
      </c>
    </row>
    <row r="498" spans="1:16" s="134" customFormat="1" ht="38.25" x14ac:dyDescent="0.2">
      <c r="A498" s="166" t="s">
        <v>1029</v>
      </c>
      <c r="B498" s="166" t="s">
        <v>288</v>
      </c>
      <c r="C498" s="123" t="s">
        <v>2950</v>
      </c>
      <c r="D498" s="133" t="s">
        <v>1128</v>
      </c>
      <c r="E498" s="135" t="s">
        <v>773</v>
      </c>
      <c r="F498" s="127">
        <v>291</v>
      </c>
      <c r="G498" s="276">
        <v>5378</v>
      </c>
      <c r="H498" s="127">
        <v>11</v>
      </c>
      <c r="I498" s="274">
        <v>10</v>
      </c>
      <c r="J498" s="167">
        <f t="shared" si="34"/>
        <v>10</v>
      </c>
      <c r="K498" s="190">
        <v>24</v>
      </c>
      <c r="L498" s="190">
        <v>48</v>
      </c>
      <c r="M498" s="190">
        <v>24</v>
      </c>
      <c r="N498" s="190">
        <f t="shared" si="35"/>
        <v>96</v>
      </c>
      <c r="O498" s="167">
        <f t="shared" si="36"/>
        <v>960</v>
      </c>
      <c r="P498" s="132" t="s">
        <v>1031</v>
      </c>
    </row>
    <row r="499" spans="1:16" s="134" customFormat="1" ht="38.25" x14ac:dyDescent="0.2">
      <c r="A499" s="166" t="s">
        <v>1029</v>
      </c>
      <c r="B499" s="166" t="s">
        <v>288</v>
      </c>
      <c r="C499" s="123" t="s">
        <v>2950</v>
      </c>
      <c r="D499" s="133" t="s">
        <v>1129</v>
      </c>
      <c r="E499" s="135" t="s">
        <v>1071</v>
      </c>
      <c r="F499" s="127">
        <v>291</v>
      </c>
      <c r="G499" s="276">
        <v>2063</v>
      </c>
      <c r="H499" s="127">
        <v>11</v>
      </c>
      <c r="I499" s="274">
        <v>7</v>
      </c>
      <c r="J499" s="167">
        <f t="shared" si="34"/>
        <v>7</v>
      </c>
      <c r="K499" s="190">
        <v>60</v>
      </c>
      <c r="L499" s="190">
        <v>0</v>
      </c>
      <c r="M499" s="190">
        <v>0</v>
      </c>
      <c r="N499" s="190">
        <f t="shared" si="35"/>
        <v>60</v>
      </c>
      <c r="O499" s="167">
        <f t="shared" si="36"/>
        <v>420</v>
      </c>
      <c r="P499" s="132" t="s">
        <v>1031</v>
      </c>
    </row>
    <row r="500" spans="1:16" s="134" customFormat="1" ht="38.25" x14ac:dyDescent="0.2">
      <c r="A500" s="166" t="s">
        <v>1029</v>
      </c>
      <c r="B500" s="166" t="s">
        <v>288</v>
      </c>
      <c r="C500" s="123" t="s">
        <v>2950</v>
      </c>
      <c r="D500" s="133" t="s">
        <v>1130</v>
      </c>
      <c r="E500" s="135" t="s">
        <v>621</v>
      </c>
      <c r="F500" s="127">
        <v>291</v>
      </c>
      <c r="G500" s="276">
        <v>27948</v>
      </c>
      <c r="H500" s="127">
        <v>11</v>
      </c>
      <c r="I500" s="274">
        <v>15</v>
      </c>
      <c r="J500" s="167">
        <f t="shared" si="34"/>
        <v>15</v>
      </c>
      <c r="K500" s="190">
        <v>60</v>
      </c>
      <c r="L500" s="190">
        <v>60</v>
      </c>
      <c r="M500" s="190">
        <v>60</v>
      </c>
      <c r="N500" s="190">
        <f t="shared" si="35"/>
        <v>180</v>
      </c>
      <c r="O500" s="167">
        <f t="shared" si="36"/>
        <v>2700</v>
      </c>
      <c r="P500" s="132" t="s">
        <v>1031</v>
      </c>
    </row>
    <row r="501" spans="1:16" s="134" customFormat="1" ht="38.25" x14ac:dyDescent="0.2">
      <c r="A501" s="166" t="s">
        <v>1029</v>
      </c>
      <c r="B501" s="166" t="s">
        <v>288</v>
      </c>
      <c r="C501" s="123" t="s">
        <v>2950</v>
      </c>
      <c r="D501" s="133" t="s">
        <v>1131</v>
      </c>
      <c r="E501" s="135" t="s">
        <v>187</v>
      </c>
      <c r="F501" s="127">
        <v>291</v>
      </c>
      <c r="G501" s="276">
        <v>34579</v>
      </c>
      <c r="H501" s="127">
        <v>11</v>
      </c>
      <c r="I501" s="274">
        <v>4</v>
      </c>
      <c r="J501" s="167">
        <f t="shared" si="34"/>
        <v>4</v>
      </c>
      <c r="K501" s="190">
        <v>24</v>
      </c>
      <c r="L501" s="190">
        <v>24</v>
      </c>
      <c r="M501" s="190">
        <v>24</v>
      </c>
      <c r="N501" s="190">
        <f t="shared" si="35"/>
        <v>72</v>
      </c>
      <c r="O501" s="167">
        <f t="shared" si="36"/>
        <v>288</v>
      </c>
      <c r="P501" s="132" t="s">
        <v>1031</v>
      </c>
    </row>
    <row r="502" spans="1:16" s="134" customFormat="1" ht="38.25" x14ac:dyDescent="0.2">
      <c r="A502" s="166" t="s">
        <v>1029</v>
      </c>
      <c r="B502" s="166" t="s">
        <v>288</v>
      </c>
      <c r="C502" s="123" t="s">
        <v>2950</v>
      </c>
      <c r="D502" s="133" t="s">
        <v>1132</v>
      </c>
      <c r="E502" s="135" t="s">
        <v>1071</v>
      </c>
      <c r="F502" s="127">
        <v>291</v>
      </c>
      <c r="G502" s="276">
        <v>2025</v>
      </c>
      <c r="H502" s="127">
        <v>11</v>
      </c>
      <c r="I502" s="274">
        <v>10</v>
      </c>
      <c r="J502" s="167">
        <f t="shared" si="34"/>
        <v>10</v>
      </c>
      <c r="K502" s="190">
        <v>24</v>
      </c>
      <c r="L502" s="190">
        <v>24</v>
      </c>
      <c r="M502" s="190">
        <v>24</v>
      </c>
      <c r="N502" s="190">
        <f t="shared" si="35"/>
        <v>72</v>
      </c>
      <c r="O502" s="167">
        <f t="shared" si="36"/>
        <v>720</v>
      </c>
      <c r="P502" s="132" t="s">
        <v>1031</v>
      </c>
    </row>
    <row r="503" spans="1:16" s="134" customFormat="1" ht="38.25" x14ac:dyDescent="0.2">
      <c r="A503" s="166" t="s">
        <v>1029</v>
      </c>
      <c r="B503" s="166" t="s">
        <v>288</v>
      </c>
      <c r="C503" s="123" t="s">
        <v>2950</v>
      </c>
      <c r="D503" s="133" t="s">
        <v>1133</v>
      </c>
      <c r="E503" s="135" t="s">
        <v>1071</v>
      </c>
      <c r="F503" s="127">
        <v>291</v>
      </c>
      <c r="G503" s="276">
        <v>2111</v>
      </c>
      <c r="H503" s="127">
        <v>11</v>
      </c>
      <c r="I503" s="274">
        <v>20</v>
      </c>
      <c r="J503" s="167">
        <f t="shared" si="34"/>
        <v>20</v>
      </c>
      <c r="K503" s="190">
        <v>5</v>
      </c>
      <c r="L503" s="190">
        <v>5</v>
      </c>
      <c r="M503" s="190">
        <v>5</v>
      </c>
      <c r="N503" s="190">
        <f t="shared" si="35"/>
        <v>15</v>
      </c>
      <c r="O503" s="167">
        <f t="shared" si="36"/>
        <v>300</v>
      </c>
      <c r="P503" s="132" t="s">
        <v>1031</v>
      </c>
    </row>
    <row r="504" spans="1:16" s="134" customFormat="1" ht="38.25" x14ac:dyDescent="0.2">
      <c r="A504" s="166" t="s">
        <v>1029</v>
      </c>
      <c r="B504" s="166" t="s">
        <v>288</v>
      </c>
      <c r="C504" s="123" t="s">
        <v>2950</v>
      </c>
      <c r="D504" s="133" t="s">
        <v>1134</v>
      </c>
      <c r="E504" s="135" t="s">
        <v>1071</v>
      </c>
      <c r="F504" s="127">
        <v>291</v>
      </c>
      <c r="G504" s="276">
        <v>2070</v>
      </c>
      <c r="H504" s="127">
        <v>11</v>
      </c>
      <c r="I504" s="274">
        <v>18</v>
      </c>
      <c r="J504" s="167">
        <f t="shared" si="34"/>
        <v>18</v>
      </c>
      <c r="K504" s="190">
        <v>24</v>
      </c>
      <c r="L504" s="190">
        <v>0</v>
      </c>
      <c r="M504" s="190">
        <v>24</v>
      </c>
      <c r="N504" s="190">
        <f t="shared" si="35"/>
        <v>48</v>
      </c>
      <c r="O504" s="167">
        <f t="shared" si="36"/>
        <v>864</v>
      </c>
      <c r="P504" s="132" t="s">
        <v>1031</v>
      </c>
    </row>
    <row r="505" spans="1:16" s="134" customFormat="1" ht="38.25" x14ac:dyDescent="0.2">
      <c r="A505" s="166" t="s">
        <v>1029</v>
      </c>
      <c r="B505" s="166" t="s">
        <v>288</v>
      </c>
      <c r="C505" s="123" t="s">
        <v>2950</v>
      </c>
      <c r="D505" s="133" t="s">
        <v>1135</v>
      </c>
      <c r="E505" s="135" t="s">
        <v>634</v>
      </c>
      <c r="F505" s="127">
        <v>291</v>
      </c>
      <c r="G505" s="276">
        <v>2127</v>
      </c>
      <c r="H505" s="127">
        <v>11</v>
      </c>
      <c r="I505" s="274">
        <v>25</v>
      </c>
      <c r="J505" s="167">
        <f t="shared" si="34"/>
        <v>25</v>
      </c>
      <c r="K505" s="190">
        <v>15</v>
      </c>
      <c r="L505" s="190">
        <v>15</v>
      </c>
      <c r="M505" s="190">
        <v>15</v>
      </c>
      <c r="N505" s="190">
        <f t="shared" si="35"/>
        <v>45</v>
      </c>
      <c r="O505" s="167">
        <f t="shared" si="36"/>
        <v>1125</v>
      </c>
      <c r="P505" s="132" t="s">
        <v>1031</v>
      </c>
    </row>
    <row r="506" spans="1:16" s="134" customFormat="1" ht="38.25" x14ac:dyDescent="0.2">
      <c r="A506" s="166" t="s">
        <v>1029</v>
      </c>
      <c r="B506" s="166" t="s">
        <v>288</v>
      </c>
      <c r="C506" s="123" t="s">
        <v>2950</v>
      </c>
      <c r="D506" s="133" t="s">
        <v>1136</v>
      </c>
      <c r="E506" s="135" t="s">
        <v>634</v>
      </c>
      <c r="F506" s="127">
        <v>291</v>
      </c>
      <c r="G506" s="276">
        <v>30320</v>
      </c>
      <c r="H506" s="127">
        <v>11</v>
      </c>
      <c r="I506" s="274">
        <v>12</v>
      </c>
      <c r="J506" s="167">
        <f t="shared" si="34"/>
        <v>12</v>
      </c>
      <c r="K506" s="190">
        <v>20</v>
      </c>
      <c r="L506" s="190">
        <v>20</v>
      </c>
      <c r="M506" s="190">
        <v>20</v>
      </c>
      <c r="N506" s="190">
        <f t="shared" si="35"/>
        <v>60</v>
      </c>
      <c r="O506" s="167">
        <f t="shared" si="36"/>
        <v>720</v>
      </c>
      <c r="P506" s="132" t="s">
        <v>1031</v>
      </c>
    </row>
    <row r="507" spans="1:16" s="134" customFormat="1" ht="38.25" x14ac:dyDescent="0.2">
      <c r="A507" s="166" t="s">
        <v>1029</v>
      </c>
      <c r="B507" s="166" t="s">
        <v>288</v>
      </c>
      <c r="C507" s="123" t="s">
        <v>2950</v>
      </c>
      <c r="D507" s="133" t="s">
        <v>1137</v>
      </c>
      <c r="E507" s="135" t="s">
        <v>634</v>
      </c>
      <c r="F507" s="127">
        <v>291</v>
      </c>
      <c r="G507" s="276">
        <v>58031</v>
      </c>
      <c r="H507" s="127">
        <v>11</v>
      </c>
      <c r="I507" s="274">
        <v>8</v>
      </c>
      <c r="J507" s="167">
        <f t="shared" si="34"/>
        <v>8</v>
      </c>
      <c r="K507" s="190">
        <v>20</v>
      </c>
      <c r="L507" s="190">
        <v>20</v>
      </c>
      <c r="M507" s="190">
        <v>20</v>
      </c>
      <c r="N507" s="190">
        <f t="shared" si="35"/>
        <v>60</v>
      </c>
      <c r="O507" s="167">
        <f t="shared" si="36"/>
        <v>480</v>
      </c>
      <c r="P507" s="132" t="s">
        <v>1031</v>
      </c>
    </row>
    <row r="508" spans="1:16" s="134" customFormat="1" ht="38.25" x14ac:dyDescent="0.2">
      <c r="A508" s="166" t="s">
        <v>1029</v>
      </c>
      <c r="B508" s="166" t="s">
        <v>288</v>
      </c>
      <c r="C508" s="123" t="s">
        <v>2950</v>
      </c>
      <c r="D508" s="133" t="s">
        <v>1138</v>
      </c>
      <c r="E508" s="135" t="s">
        <v>634</v>
      </c>
      <c r="F508" s="127">
        <v>291</v>
      </c>
      <c r="G508" s="276">
        <v>2056</v>
      </c>
      <c r="H508" s="127">
        <v>11</v>
      </c>
      <c r="I508" s="274">
        <v>8</v>
      </c>
      <c r="J508" s="167">
        <f t="shared" si="34"/>
        <v>8</v>
      </c>
      <c r="K508" s="190">
        <v>20</v>
      </c>
      <c r="L508" s="190">
        <v>20</v>
      </c>
      <c r="M508" s="190">
        <v>20</v>
      </c>
      <c r="N508" s="190">
        <f t="shared" si="35"/>
        <v>60</v>
      </c>
      <c r="O508" s="167">
        <f t="shared" si="36"/>
        <v>480</v>
      </c>
      <c r="P508" s="132" t="s">
        <v>1031</v>
      </c>
    </row>
    <row r="509" spans="1:16" s="134" customFormat="1" ht="38.25" x14ac:dyDescent="0.2">
      <c r="A509" s="166" t="s">
        <v>1029</v>
      </c>
      <c r="B509" s="166" t="s">
        <v>288</v>
      </c>
      <c r="C509" s="123" t="s">
        <v>2950</v>
      </c>
      <c r="D509" s="133" t="s">
        <v>1139</v>
      </c>
      <c r="E509" s="135" t="s">
        <v>1071</v>
      </c>
      <c r="F509" s="127">
        <v>291</v>
      </c>
      <c r="G509" s="276">
        <v>21558</v>
      </c>
      <c r="H509" s="127">
        <v>11</v>
      </c>
      <c r="I509" s="274">
        <v>5</v>
      </c>
      <c r="J509" s="167">
        <f t="shared" si="34"/>
        <v>5</v>
      </c>
      <c r="K509" s="190">
        <v>48</v>
      </c>
      <c r="L509" s="190">
        <v>0</v>
      </c>
      <c r="M509" s="190">
        <v>48</v>
      </c>
      <c r="N509" s="190">
        <f t="shared" si="35"/>
        <v>96</v>
      </c>
      <c r="O509" s="167">
        <f t="shared" si="36"/>
        <v>480</v>
      </c>
      <c r="P509" s="132" t="s">
        <v>1031</v>
      </c>
    </row>
    <row r="510" spans="1:16" s="134" customFormat="1" ht="38.25" x14ac:dyDescent="0.2">
      <c r="A510" s="166" t="s">
        <v>1029</v>
      </c>
      <c r="B510" s="166" t="s">
        <v>288</v>
      </c>
      <c r="C510" s="123" t="s">
        <v>2950</v>
      </c>
      <c r="D510" s="133" t="s">
        <v>1140</v>
      </c>
      <c r="E510" s="135" t="s">
        <v>634</v>
      </c>
      <c r="F510" s="127">
        <v>291</v>
      </c>
      <c r="G510" s="276">
        <v>2058</v>
      </c>
      <c r="H510" s="127">
        <v>11</v>
      </c>
      <c r="I510" s="274">
        <v>15</v>
      </c>
      <c r="J510" s="167">
        <f t="shared" si="34"/>
        <v>15</v>
      </c>
      <c r="K510" s="190">
        <v>150</v>
      </c>
      <c r="L510" s="190">
        <v>0</v>
      </c>
      <c r="M510" s="190">
        <v>150</v>
      </c>
      <c r="N510" s="190">
        <f t="shared" si="35"/>
        <v>300</v>
      </c>
      <c r="O510" s="167">
        <f t="shared" si="36"/>
        <v>4500</v>
      </c>
      <c r="P510" s="132" t="s">
        <v>1031</v>
      </c>
    </row>
    <row r="511" spans="1:16" s="134" customFormat="1" ht="38.25" x14ac:dyDescent="0.2">
      <c r="A511" s="166" t="s">
        <v>1029</v>
      </c>
      <c r="B511" s="166" t="s">
        <v>288</v>
      </c>
      <c r="C511" s="123" t="s">
        <v>2950</v>
      </c>
      <c r="D511" s="133" t="s">
        <v>1141</v>
      </c>
      <c r="E511" s="135" t="s">
        <v>634</v>
      </c>
      <c r="F511" s="127">
        <v>291</v>
      </c>
      <c r="G511" s="276">
        <v>2062</v>
      </c>
      <c r="H511" s="127">
        <v>11</v>
      </c>
      <c r="I511" s="274">
        <v>18</v>
      </c>
      <c r="J511" s="167">
        <f t="shared" si="34"/>
        <v>18</v>
      </c>
      <c r="K511" s="190">
        <v>150</v>
      </c>
      <c r="L511" s="190">
        <v>0</v>
      </c>
      <c r="M511" s="190">
        <v>150</v>
      </c>
      <c r="N511" s="190">
        <f t="shared" si="35"/>
        <v>300</v>
      </c>
      <c r="O511" s="167">
        <f t="shared" si="36"/>
        <v>5400</v>
      </c>
      <c r="P511" s="132" t="s">
        <v>1031</v>
      </c>
    </row>
    <row r="512" spans="1:16" s="134" customFormat="1" ht="38.25" x14ac:dyDescent="0.2">
      <c r="A512" s="166" t="s">
        <v>1029</v>
      </c>
      <c r="B512" s="166" t="s">
        <v>288</v>
      </c>
      <c r="C512" s="123" t="s">
        <v>2950</v>
      </c>
      <c r="D512" s="133" t="s">
        <v>1142</v>
      </c>
      <c r="E512" s="135" t="s">
        <v>634</v>
      </c>
      <c r="F512" s="127">
        <v>291</v>
      </c>
      <c r="G512" s="276">
        <v>2061</v>
      </c>
      <c r="H512" s="127">
        <v>11</v>
      </c>
      <c r="I512" s="274">
        <v>12</v>
      </c>
      <c r="J512" s="167">
        <f t="shared" si="34"/>
        <v>12</v>
      </c>
      <c r="K512" s="190">
        <v>150</v>
      </c>
      <c r="L512" s="190">
        <v>0</v>
      </c>
      <c r="M512" s="190">
        <v>150</v>
      </c>
      <c r="N512" s="190">
        <f t="shared" si="35"/>
        <v>300</v>
      </c>
      <c r="O512" s="167">
        <f t="shared" si="36"/>
        <v>3600</v>
      </c>
      <c r="P512" s="132" t="s">
        <v>1031</v>
      </c>
    </row>
    <row r="513" spans="1:16" s="134" customFormat="1" ht="38.25" x14ac:dyDescent="0.2">
      <c r="A513" s="166" t="s">
        <v>1029</v>
      </c>
      <c r="B513" s="166" t="s">
        <v>288</v>
      </c>
      <c r="C513" s="123" t="s">
        <v>2950</v>
      </c>
      <c r="D513" s="133" t="s">
        <v>1143</v>
      </c>
      <c r="E513" s="135" t="s">
        <v>1062</v>
      </c>
      <c r="F513" s="127">
        <v>291</v>
      </c>
      <c r="G513" s="276">
        <v>2114</v>
      </c>
      <c r="H513" s="127">
        <v>11</v>
      </c>
      <c r="I513" s="274">
        <v>8</v>
      </c>
      <c r="J513" s="167">
        <f t="shared" si="34"/>
        <v>8</v>
      </c>
      <c r="K513" s="190">
        <v>24</v>
      </c>
      <c r="L513" s="190">
        <v>0</v>
      </c>
      <c r="M513" s="190">
        <v>24</v>
      </c>
      <c r="N513" s="190">
        <f t="shared" si="35"/>
        <v>48</v>
      </c>
      <c r="O513" s="167">
        <f t="shared" si="36"/>
        <v>384</v>
      </c>
      <c r="P513" s="132" t="s">
        <v>1031</v>
      </c>
    </row>
    <row r="514" spans="1:16" s="134" customFormat="1" ht="118.5" customHeight="1" x14ac:dyDescent="0.2">
      <c r="A514" s="166" t="s">
        <v>1029</v>
      </c>
      <c r="B514" s="166" t="s">
        <v>288</v>
      </c>
      <c r="C514" s="123" t="s">
        <v>2950</v>
      </c>
      <c r="D514" s="133" t="s">
        <v>1144</v>
      </c>
      <c r="E514" s="135" t="s">
        <v>1062</v>
      </c>
      <c r="F514" s="127">
        <v>291</v>
      </c>
      <c r="G514" s="276">
        <v>2091</v>
      </c>
      <c r="H514" s="127">
        <v>11</v>
      </c>
      <c r="I514" s="274">
        <v>10</v>
      </c>
      <c r="J514" s="167">
        <f t="shared" si="34"/>
        <v>10</v>
      </c>
      <c r="K514" s="190">
        <v>94</v>
      </c>
      <c r="L514" s="190">
        <v>0</v>
      </c>
      <c r="M514" s="190">
        <v>94</v>
      </c>
      <c r="N514" s="190">
        <f t="shared" si="35"/>
        <v>188</v>
      </c>
      <c r="O514" s="167">
        <f t="shared" si="36"/>
        <v>1880</v>
      </c>
      <c r="P514" s="132" t="s">
        <v>1031</v>
      </c>
    </row>
    <row r="515" spans="1:16" s="134" customFormat="1" ht="118.5" customHeight="1" x14ac:dyDescent="0.2">
      <c r="A515" s="166" t="s">
        <v>1029</v>
      </c>
      <c r="B515" s="166" t="s">
        <v>288</v>
      </c>
      <c r="C515" s="123" t="s">
        <v>2950</v>
      </c>
      <c r="D515" s="133" t="s">
        <v>1145</v>
      </c>
      <c r="E515" s="135" t="s">
        <v>1071</v>
      </c>
      <c r="F515" s="127">
        <v>291</v>
      </c>
      <c r="G515" s="276">
        <v>20329</v>
      </c>
      <c r="H515" s="127">
        <v>11</v>
      </c>
      <c r="I515" s="274">
        <v>16</v>
      </c>
      <c r="J515" s="167">
        <f t="shared" si="34"/>
        <v>16</v>
      </c>
      <c r="K515" s="190">
        <v>24</v>
      </c>
      <c r="L515" s="190">
        <v>0</v>
      </c>
      <c r="M515" s="190">
        <v>24</v>
      </c>
      <c r="N515" s="190">
        <f t="shared" si="35"/>
        <v>48</v>
      </c>
      <c r="O515" s="167">
        <f t="shared" si="36"/>
        <v>768</v>
      </c>
      <c r="P515" s="132" t="s">
        <v>1031</v>
      </c>
    </row>
    <row r="516" spans="1:16" s="134" customFormat="1" ht="118.5" customHeight="1" x14ac:dyDescent="0.2">
      <c r="A516" s="166" t="s">
        <v>1029</v>
      </c>
      <c r="B516" s="166" t="s">
        <v>288</v>
      </c>
      <c r="C516" s="123" t="s">
        <v>2950</v>
      </c>
      <c r="D516" s="133" t="s">
        <v>1146</v>
      </c>
      <c r="E516" s="135" t="s">
        <v>1071</v>
      </c>
      <c r="F516" s="127">
        <v>291</v>
      </c>
      <c r="G516" s="276">
        <v>2110</v>
      </c>
      <c r="H516" s="127">
        <v>11</v>
      </c>
      <c r="I516" s="274">
        <v>14</v>
      </c>
      <c r="J516" s="167">
        <f t="shared" si="34"/>
        <v>14</v>
      </c>
      <c r="K516" s="190">
        <v>24</v>
      </c>
      <c r="L516" s="190">
        <v>0</v>
      </c>
      <c r="M516" s="190">
        <v>0</v>
      </c>
      <c r="N516" s="190">
        <f t="shared" si="35"/>
        <v>24</v>
      </c>
      <c r="O516" s="167">
        <f t="shared" si="36"/>
        <v>336</v>
      </c>
      <c r="P516" s="132" t="s">
        <v>1031</v>
      </c>
    </row>
    <row r="517" spans="1:16" s="134" customFormat="1" ht="118.5" customHeight="1" x14ac:dyDescent="0.2">
      <c r="A517" s="166" t="s">
        <v>1029</v>
      </c>
      <c r="B517" s="166" t="s">
        <v>288</v>
      </c>
      <c r="C517" s="123" t="s">
        <v>2950</v>
      </c>
      <c r="D517" s="133" t="s">
        <v>1147</v>
      </c>
      <c r="E517" s="135" t="s">
        <v>634</v>
      </c>
      <c r="F517" s="127">
        <v>291</v>
      </c>
      <c r="G517" s="276">
        <v>39509</v>
      </c>
      <c r="H517" s="127">
        <v>11</v>
      </c>
      <c r="I517" s="274">
        <v>13</v>
      </c>
      <c r="J517" s="167">
        <f t="shared" si="34"/>
        <v>13</v>
      </c>
      <c r="K517" s="190">
        <v>0</v>
      </c>
      <c r="L517" s="190">
        <v>24</v>
      </c>
      <c r="M517" s="190">
        <v>0</v>
      </c>
      <c r="N517" s="190">
        <f t="shared" si="35"/>
        <v>24</v>
      </c>
      <c r="O517" s="167">
        <f t="shared" si="36"/>
        <v>312</v>
      </c>
      <c r="P517" s="132" t="s">
        <v>1031</v>
      </c>
    </row>
    <row r="518" spans="1:16" s="134" customFormat="1" ht="118.5" customHeight="1" x14ac:dyDescent="0.2">
      <c r="A518" s="166" t="s">
        <v>1029</v>
      </c>
      <c r="B518" s="166" t="s">
        <v>288</v>
      </c>
      <c r="C518" s="123" t="s">
        <v>2950</v>
      </c>
      <c r="D518" s="133" t="s">
        <v>1148</v>
      </c>
      <c r="E518" s="135" t="s">
        <v>1071</v>
      </c>
      <c r="F518" s="127">
        <v>291</v>
      </c>
      <c r="G518" s="276">
        <v>21432</v>
      </c>
      <c r="H518" s="127">
        <v>11</v>
      </c>
      <c r="I518" s="274">
        <v>2</v>
      </c>
      <c r="J518" s="167">
        <f t="shared" si="34"/>
        <v>2</v>
      </c>
      <c r="K518" s="190">
        <v>0</v>
      </c>
      <c r="L518" s="190">
        <v>24</v>
      </c>
      <c r="M518" s="190">
        <v>0</v>
      </c>
      <c r="N518" s="190">
        <f t="shared" si="35"/>
        <v>24</v>
      </c>
      <c r="O518" s="167">
        <f t="shared" si="36"/>
        <v>48</v>
      </c>
      <c r="P518" s="132" t="s">
        <v>1031</v>
      </c>
    </row>
    <row r="519" spans="1:16" s="134" customFormat="1" ht="118.5" customHeight="1" x14ac:dyDescent="0.2">
      <c r="A519" s="166" t="s">
        <v>1029</v>
      </c>
      <c r="B519" s="166" t="s">
        <v>288</v>
      </c>
      <c r="C519" s="123" t="s">
        <v>2950</v>
      </c>
      <c r="D519" s="133" t="s">
        <v>1149</v>
      </c>
      <c r="E519" s="135" t="s">
        <v>1071</v>
      </c>
      <c r="F519" s="127">
        <v>291</v>
      </c>
      <c r="G519" s="276">
        <v>24469</v>
      </c>
      <c r="H519" s="127">
        <v>11</v>
      </c>
      <c r="I519" s="274">
        <v>4</v>
      </c>
      <c r="J519" s="167">
        <f t="shared" si="34"/>
        <v>4</v>
      </c>
      <c r="K519" s="190">
        <v>0</v>
      </c>
      <c r="L519" s="190">
        <v>48</v>
      </c>
      <c r="M519" s="190">
        <v>0</v>
      </c>
      <c r="N519" s="190">
        <f t="shared" si="35"/>
        <v>48</v>
      </c>
      <c r="O519" s="167">
        <f t="shared" si="36"/>
        <v>192</v>
      </c>
      <c r="P519" s="132" t="s">
        <v>1031</v>
      </c>
    </row>
    <row r="520" spans="1:16" s="134" customFormat="1" ht="118.5" customHeight="1" x14ac:dyDescent="0.2">
      <c r="A520" s="166" t="s">
        <v>1029</v>
      </c>
      <c r="B520" s="166" t="s">
        <v>288</v>
      </c>
      <c r="C520" s="123" t="s">
        <v>2950</v>
      </c>
      <c r="D520" s="133" t="s">
        <v>1150</v>
      </c>
      <c r="E520" s="135" t="s">
        <v>1071</v>
      </c>
      <c r="F520" s="127">
        <v>291</v>
      </c>
      <c r="G520" s="276">
        <v>13813</v>
      </c>
      <c r="H520" s="127">
        <v>11</v>
      </c>
      <c r="I520" s="274">
        <v>11</v>
      </c>
      <c r="J520" s="167">
        <f t="shared" si="34"/>
        <v>11</v>
      </c>
      <c r="K520" s="190">
        <v>48</v>
      </c>
      <c r="L520" s="190">
        <v>0</v>
      </c>
      <c r="M520" s="190">
        <v>0</v>
      </c>
      <c r="N520" s="190">
        <f t="shared" si="35"/>
        <v>48</v>
      </c>
      <c r="O520" s="167">
        <f t="shared" si="36"/>
        <v>528</v>
      </c>
      <c r="P520" s="132" t="s">
        <v>1031</v>
      </c>
    </row>
    <row r="521" spans="1:16" s="134" customFormat="1" ht="118.5" customHeight="1" x14ac:dyDescent="0.2">
      <c r="A521" s="166" t="s">
        <v>1029</v>
      </c>
      <c r="B521" s="166" t="s">
        <v>288</v>
      </c>
      <c r="C521" s="123" t="s">
        <v>2950</v>
      </c>
      <c r="D521" s="133" t="s">
        <v>1151</v>
      </c>
      <c r="E521" s="135" t="s">
        <v>1071</v>
      </c>
      <c r="F521" s="127">
        <v>291</v>
      </c>
      <c r="G521" s="276">
        <v>20343</v>
      </c>
      <c r="H521" s="127">
        <v>11</v>
      </c>
      <c r="I521" s="274">
        <v>12</v>
      </c>
      <c r="J521" s="167">
        <f t="shared" si="34"/>
        <v>12</v>
      </c>
      <c r="K521" s="190">
        <v>48</v>
      </c>
      <c r="L521" s="190">
        <v>0</v>
      </c>
      <c r="M521" s="190">
        <v>0</v>
      </c>
      <c r="N521" s="190">
        <f t="shared" si="35"/>
        <v>48</v>
      </c>
      <c r="O521" s="167">
        <f t="shared" si="36"/>
        <v>576</v>
      </c>
      <c r="P521" s="132" t="s">
        <v>1031</v>
      </c>
    </row>
    <row r="522" spans="1:16" s="134" customFormat="1" ht="118.5" customHeight="1" x14ac:dyDescent="0.2">
      <c r="A522" s="166" t="s">
        <v>1029</v>
      </c>
      <c r="B522" s="166" t="s">
        <v>288</v>
      </c>
      <c r="C522" s="123" t="s">
        <v>2950</v>
      </c>
      <c r="D522" s="133" t="s">
        <v>1152</v>
      </c>
      <c r="E522" s="135" t="s">
        <v>1071</v>
      </c>
      <c r="F522" s="127">
        <v>291</v>
      </c>
      <c r="G522" s="276">
        <v>30628</v>
      </c>
      <c r="H522" s="127">
        <v>11</v>
      </c>
      <c r="I522" s="274">
        <v>2</v>
      </c>
      <c r="J522" s="167">
        <f t="shared" si="34"/>
        <v>2</v>
      </c>
      <c r="K522" s="190">
        <v>150</v>
      </c>
      <c r="L522" s="190">
        <v>0</v>
      </c>
      <c r="M522" s="190">
        <v>0</v>
      </c>
      <c r="N522" s="190">
        <f t="shared" si="35"/>
        <v>150</v>
      </c>
      <c r="O522" s="167">
        <f t="shared" si="36"/>
        <v>300</v>
      </c>
      <c r="P522" s="132" t="s">
        <v>1031</v>
      </c>
    </row>
    <row r="523" spans="1:16" s="134" customFormat="1" ht="118.5" customHeight="1" x14ac:dyDescent="0.2">
      <c r="A523" s="166" t="s">
        <v>1029</v>
      </c>
      <c r="B523" s="166" t="s">
        <v>288</v>
      </c>
      <c r="C523" s="123" t="s">
        <v>2950</v>
      </c>
      <c r="D523" s="133" t="s">
        <v>1153</v>
      </c>
      <c r="E523" s="135" t="s">
        <v>1071</v>
      </c>
      <c r="F523" s="127">
        <v>291</v>
      </c>
      <c r="G523" s="276">
        <v>2024</v>
      </c>
      <c r="H523" s="127">
        <v>11</v>
      </c>
      <c r="I523" s="274">
        <v>8</v>
      </c>
      <c r="J523" s="167">
        <f t="shared" si="34"/>
        <v>8</v>
      </c>
      <c r="K523" s="190">
        <v>48</v>
      </c>
      <c r="L523" s="190">
        <v>0</v>
      </c>
      <c r="M523" s="190">
        <v>0</v>
      </c>
      <c r="N523" s="190">
        <f t="shared" si="35"/>
        <v>48</v>
      </c>
      <c r="O523" s="167">
        <f t="shared" si="36"/>
        <v>384</v>
      </c>
      <c r="P523" s="132" t="s">
        <v>1031</v>
      </c>
    </row>
    <row r="524" spans="1:16" s="134" customFormat="1" ht="118.5" customHeight="1" x14ac:dyDescent="0.2">
      <c r="A524" s="166" t="s">
        <v>1029</v>
      </c>
      <c r="B524" s="166" t="s">
        <v>288</v>
      </c>
      <c r="C524" s="123" t="s">
        <v>2950</v>
      </c>
      <c r="D524" s="133" t="s">
        <v>1154</v>
      </c>
      <c r="E524" s="135" t="s">
        <v>1071</v>
      </c>
      <c r="F524" s="127">
        <v>291</v>
      </c>
      <c r="G524" s="276">
        <v>25918</v>
      </c>
      <c r="H524" s="127">
        <v>11</v>
      </c>
      <c r="I524" s="274">
        <v>12</v>
      </c>
      <c r="J524" s="167">
        <f t="shared" si="34"/>
        <v>12</v>
      </c>
      <c r="K524" s="190">
        <v>94</v>
      </c>
      <c r="L524" s="190">
        <v>0</v>
      </c>
      <c r="M524" s="190">
        <v>0</v>
      </c>
      <c r="N524" s="190">
        <f t="shared" si="35"/>
        <v>94</v>
      </c>
      <c r="O524" s="167">
        <f t="shared" si="36"/>
        <v>1128</v>
      </c>
      <c r="P524" s="132" t="s">
        <v>1031</v>
      </c>
    </row>
    <row r="525" spans="1:16" s="134" customFormat="1" ht="118.5" customHeight="1" x14ac:dyDescent="0.2">
      <c r="A525" s="166" t="s">
        <v>1029</v>
      </c>
      <c r="B525" s="166" t="s">
        <v>288</v>
      </c>
      <c r="C525" s="123" t="s">
        <v>2950</v>
      </c>
      <c r="D525" s="133" t="s">
        <v>1155</v>
      </c>
      <c r="E525" s="135" t="s">
        <v>1071</v>
      </c>
      <c r="F525" s="127">
        <v>291</v>
      </c>
      <c r="G525" s="276">
        <v>31136</v>
      </c>
      <c r="H525" s="127">
        <v>11</v>
      </c>
      <c r="I525" s="274">
        <v>20</v>
      </c>
      <c r="J525" s="167">
        <f t="shared" si="34"/>
        <v>20</v>
      </c>
      <c r="K525" s="190">
        <v>150</v>
      </c>
      <c r="L525" s="190">
        <v>0</v>
      </c>
      <c r="M525" s="190">
        <v>0</v>
      </c>
      <c r="N525" s="190">
        <f t="shared" si="35"/>
        <v>150</v>
      </c>
      <c r="O525" s="167">
        <f t="shared" si="36"/>
        <v>3000</v>
      </c>
      <c r="P525" s="132" t="s">
        <v>1031</v>
      </c>
    </row>
    <row r="526" spans="1:16" s="134" customFormat="1" ht="118.5" customHeight="1" x14ac:dyDescent="0.2">
      <c r="A526" s="166" t="s">
        <v>1029</v>
      </c>
      <c r="B526" s="166" t="s">
        <v>288</v>
      </c>
      <c r="C526" s="123" t="s">
        <v>2950</v>
      </c>
      <c r="D526" s="133" t="s">
        <v>1156</v>
      </c>
      <c r="E526" s="135" t="s">
        <v>1071</v>
      </c>
      <c r="F526" s="127">
        <v>291</v>
      </c>
      <c r="G526" s="276">
        <v>4525</v>
      </c>
      <c r="H526" s="127">
        <v>11</v>
      </c>
      <c r="I526" s="274">
        <v>60</v>
      </c>
      <c r="J526" s="167">
        <f t="shared" si="34"/>
        <v>60</v>
      </c>
      <c r="K526" s="190">
        <v>48</v>
      </c>
      <c r="L526" s="190">
        <v>0</v>
      </c>
      <c r="M526" s="190">
        <v>0</v>
      </c>
      <c r="N526" s="190">
        <f t="shared" si="35"/>
        <v>48</v>
      </c>
      <c r="O526" s="167">
        <f t="shared" si="36"/>
        <v>2880</v>
      </c>
      <c r="P526" s="132" t="s">
        <v>1031</v>
      </c>
    </row>
    <row r="527" spans="1:16" s="134" customFormat="1" ht="118.5" customHeight="1" x14ac:dyDescent="0.2">
      <c r="A527" s="166" t="s">
        <v>1029</v>
      </c>
      <c r="B527" s="166" t="s">
        <v>288</v>
      </c>
      <c r="C527" s="123" t="s">
        <v>2950</v>
      </c>
      <c r="D527" s="133" t="s">
        <v>1157</v>
      </c>
      <c r="E527" s="135" t="s">
        <v>1071</v>
      </c>
      <c r="F527" s="127">
        <v>291</v>
      </c>
      <c r="G527" s="276">
        <v>2079</v>
      </c>
      <c r="H527" s="127">
        <v>11</v>
      </c>
      <c r="I527" s="274">
        <v>150</v>
      </c>
      <c r="J527" s="167">
        <f t="shared" si="34"/>
        <v>150</v>
      </c>
      <c r="K527" s="190">
        <v>48</v>
      </c>
      <c r="L527" s="190">
        <v>0</v>
      </c>
      <c r="M527" s="190">
        <v>0</v>
      </c>
      <c r="N527" s="190">
        <f t="shared" si="35"/>
        <v>48</v>
      </c>
      <c r="O527" s="167">
        <f t="shared" si="36"/>
        <v>7200</v>
      </c>
      <c r="P527" s="132" t="s">
        <v>1031</v>
      </c>
    </row>
    <row r="528" spans="1:16" s="134" customFormat="1" ht="118.5" customHeight="1" x14ac:dyDescent="0.2">
      <c r="A528" s="166" t="s">
        <v>1029</v>
      </c>
      <c r="B528" s="166" t="s">
        <v>288</v>
      </c>
      <c r="C528" s="123" t="s">
        <v>2950</v>
      </c>
      <c r="D528" s="133" t="s">
        <v>1158</v>
      </c>
      <c r="E528" s="135" t="s">
        <v>1071</v>
      </c>
      <c r="F528" s="127">
        <v>291</v>
      </c>
      <c r="G528" s="276">
        <v>33094</v>
      </c>
      <c r="H528" s="127">
        <v>11</v>
      </c>
      <c r="I528" s="274">
        <v>60</v>
      </c>
      <c r="J528" s="167">
        <f t="shared" si="34"/>
        <v>60</v>
      </c>
      <c r="K528" s="190">
        <v>24</v>
      </c>
      <c r="L528" s="190">
        <v>0</v>
      </c>
      <c r="M528" s="190">
        <v>0</v>
      </c>
      <c r="N528" s="190">
        <f t="shared" si="35"/>
        <v>24</v>
      </c>
      <c r="O528" s="167">
        <f t="shared" si="36"/>
        <v>1440</v>
      </c>
      <c r="P528" s="132" t="s">
        <v>1031</v>
      </c>
    </row>
    <row r="529" spans="1:16" s="134" customFormat="1" ht="118.5" customHeight="1" x14ac:dyDescent="0.2">
      <c r="A529" s="166" t="s">
        <v>1029</v>
      </c>
      <c r="B529" s="166" t="s">
        <v>288</v>
      </c>
      <c r="C529" s="123" t="s">
        <v>2950</v>
      </c>
      <c r="D529" s="133" t="s">
        <v>1159</v>
      </c>
      <c r="E529" s="135" t="s">
        <v>1071</v>
      </c>
      <c r="F529" s="127">
        <v>291</v>
      </c>
      <c r="G529" s="276">
        <v>28301</v>
      </c>
      <c r="H529" s="127">
        <v>11</v>
      </c>
      <c r="I529" s="274">
        <v>1000</v>
      </c>
      <c r="J529" s="167">
        <f t="shared" si="34"/>
        <v>1000</v>
      </c>
      <c r="K529" s="190">
        <v>2</v>
      </c>
      <c r="L529" s="190">
        <v>0</v>
      </c>
      <c r="M529" s="190">
        <v>0</v>
      </c>
      <c r="N529" s="190">
        <f t="shared" si="35"/>
        <v>2</v>
      </c>
      <c r="O529" s="167">
        <f t="shared" si="36"/>
        <v>2000</v>
      </c>
      <c r="P529" s="132" t="s">
        <v>1031</v>
      </c>
    </row>
    <row r="530" spans="1:16" s="134" customFormat="1" ht="118.5" customHeight="1" x14ac:dyDescent="0.2">
      <c r="A530" s="166" t="s">
        <v>1029</v>
      </c>
      <c r="B530" s="166" t="s">
        <v>288</v>
      </c>
      <c r="C530" s="123" t="s">
        <v>2950</v>
      </c>
      <c r="D530" s="133" t="s">
        <v>1160</v>
      </c>
      <c r="E530" s="135" t="s">
        <v>634</v>
      </c>
      <c r="F530" s="127">
        <v>291</v>
      </c>
      <c r="G530" s="276">
        <v>40360</v>
      </c>
      <c r="H530" s="127">
        <v>11</v>
      </c>
      <c r="I530" s="274">
        <v>1130</v>
      </c>
      <c r="J530" s="167">
        <f t="shared" si="34"/>
        <v>1130</v>
      </c>
      <c r="K530" s="190">
        <v>2</v>
      </c>
      <c r="L530" s="190">
        <v>0</v>
      </c>
      <c r="M530" s="190">
        <v>0</v>
      </c>
      <c r="N530" s="190">
        <f t="shared" si="35"/>
        <v>2</v>
      </c>
      <c r="O530" s="167">
        <f t="shared" si="36"/>
        <v>2260</v>
      </c>
      <c r="P530" s="132" t="s">
        <v>1031</v>
      </c>
    </row>
    <row r="531" spans="1:16" s="134" customFormat="1" ht="118.5" customHeight="1" x14ac:dyDescent="0.2">
      <c r="A531" s="166" t="s">
        <v>1029</v>
      </c>
      <c r="B531" s="166" t="s">
        <v>288</v>
      </c>
      <c r="C531" s="123" t="s">
        <v>2950</v>
      </c>
      <c r="D531" s="133" t="s">
        <v>1161</v>
      </c>
      <c r="E531" s="135" t="s">
        <v>634</v>
      </c>
      <c r="F531" s="127">
        <v>291</v>
      </c>
      <c r="G531" s="136">
        <v>2036</v>
      </c>
      <c r="H531" s="127">
        <v>11</v>
      </c>
      <c r="I531" s="277">
        <v>20</v>
      </c>
      <c r="J531" s="167">
        <f t="shared" si="34"/>
        <v>20</v>
      </c>
      <c r="K531" s="190">
        <v>6</v>
      </c>
      <c r="L531" s="190">
        <v>0</v>
      </c>
      <c r="M531" s="190">
        <v>0</v>
      </c>
      <c r="N531" s="190">
        <f t="shared" si="35"/>
        <v>6</v>
      </c>
      <c r="O531" s="167">
        <f t="shared" si="36"/>
        <v>120</v>
      </c>
      <c r="P531" s="132" t="s">
        <v>1031</v>
      </c>
    </row>
    <row r="532" spans="1:16" s="134" customFormat="1" ht="118.5" customHeight="1" x14ac:dyDescent="0.2">
      <c r="A532" s="166" t="s">
        <v>1029</v>
      </c>
      <c r="B532" s="166" t="s">
        <v>288</v>
      </c>
      <c r="C532" s="123" t="s">
        <v>2950</v>
      </c>
      <c r="D532" s="133" t="s">
        <v>1162</v>
      </c>
      <c r="E532" s="135" t="s">
        <v>1127</v>
      </c>
      <c r="F532" s="127">
        <v>291</v>
      </c>
      <c r="G532" s="136">
        <v>5379</v>
      </c>
      <c r="H532" s="127">
        <v>11</v>
      </c>
      <c r="I532" s="277">
        <v>15</v>
      </c>
      <c r="J532" s="167">
        <f t="shared" si="34"/>
        <v>15</v>
      </c>
      <c r="K532" s="190">
        <v>24</v>
      </c>
      <c r="L532" s="190">
        <v>0</v>
      </c>
      <c r="M532" s="190">
        <v>0</v>
      </c>
      <c r="N532" s="190">
        <f t="shared" si="35"/>
        <v>24</v>
      </c>
      <c r="O532" s="167">
        <f t="shared" si="36"/>
        <v>360</v>
      </c>
      <c r="P532" s="132" t="s">
        <v>1031</v>
      </c>
    </row>
    <row r="533" spans="1:16" s="134" customFormat="1" ht="118.5" customHeight="1" x14ac:dyDescent="0.2">
      <c r="A533" s="166" t="s">
        <v>1029</v>
      </c>
      <c r="B533" s="166" t="s">
        <v>288</v>
      </c>
      <c r="C533" s="123" t="s">
        <v>2950</v>
      </c>
      <c r="D533" s="133" t="s">
        <v>1163</v>
      </c>
      <c r="E533" s="135" t="s">
        <v>1064</v>
      </c>
      <c r="F533" s="127">
        <v>291</v>
      </c>
      <c r="G533" s="136">
        <v>28384</v>
      </c>
      <c r="H533" s="127">
        <v>11</v>
      </c>
      <c r="I533" s="277">
        <v>8</v>
      </c>
      <c r="J533" s="167">
        <f t="shared" si="34"/>
        <v>8</v>
      </c>
      <c r="K533" s="190">
        <v>25</v>
      </c>
      <c r="L533" s="190">
        <v>0</v>
      </c>
      <c r="M533" s="190">
        <v>0</v>
      </c>
      <c r="N533" s="190">
        <f t="shared" si="35"/>
        <v>25</v>
      </c>
      <c r="O533" s="167">
        <f t="shared" si="36"/>
        <v>200</v>
      </c>
      <c r="P533" s="132" t="s">
        <v>1031</v>
      </c>
    </row>
    <row r="534" spans="1:16" s="134" customFormat="1" ht="118.5" customHeight="1" x14ac:dyDescent="0.2">
      <c r="A534" s="166" t="s">
        <v>1029</v>
      </c>
      <c r="B534" s="166" t="s">
        <v>288</v>
      </c>
      <c r="C534" s="123" t="s">
        <v>2950</v>
      </c>
      <c r="D534" s="133" t="s">
        <v>1164</v>
      </c>
      <c r="E534" s="135" t="s">
        <v>1071</v>
      </c>
      <c r="F534" s="127">
        <v>291</v>
      </c>
      <c r="G534" s="136">
        <v>34579</v>
      </c>
      <c r="H534" s="127">
        <v>11</v>
      </c>
      <c r="I534" s="277">
        <v>50</v>
      </c>
      <c r="J534" s="167">
        <f t="shared" si="34"/>
        <v>50</v>
      </c>
      <c r="K534" s="190">
        <v>25</v>
      </c>
      <c r="L534" s="190">
        <v>0</v>
      </c>
      <c r="M534" s="190">
        <v>0</v>
      </c>
      <c r="N534" s="190">
        <f t="shared" si="35"/>
        <v>25</v>
      </c>
      <c r="O534" s="167">
        <f t="shared" si="36"/>
        <v>1250</v>
      </c>
      <c r="P534" s="132" t="s">
        <v>1031</v>
      </c>
    </row>
    <row r="535" spans="1:16" s="134" customFormat="1" ht="118.5" customHeight="1" x14ac:dyDescent="0.2">
      <c r="A535" s="166" t="s">
        <v>1029</v>
      </c>
      <c r="B535" s="166" t="s">
        <v>288</v>
      </c>
      <c r="C535" s="123" t="s">
        <v>2950</v>
      </c>
      <c r="D535" s="133" t="s">
        <v>1165</v>
      </c>
      <c r="E535" s="135" t="s">
        <v>1071</v>
      </c>
      <c r="F535" s="127">
        <v>291</v>
      </c>
      <c r="G535" s="276">
        <v>47850</v>
      </c>
      <c r="H535" s="127">
        <v>11</v>
      </c>
      <c r="I535" s="274">
        <v>150</v>
      </c>
      <c r="J535" s="167">
        <f t="shared" si="34"/>
        <v>150</v>
      </c>
      <c r="K535" s="190">
        <v>30</v>
      </c>
      <c r="L535" s="190">
        <v>0</v>
      </c>
      <c r="M535" s="190">
        <v>0</v>
      </c>
      <c r="N535" s="190">
        <f t="shared" si="35"/>
        <v>30</v>
      </c>
      <c r="O535" s="167">
        <f t="shared" si="36"/>
        <v>4500</v>
      </c>
      <c r="P535" s="132" t="s">
        <v>1031</v>
      </c>
    </row>
    <row r="536" spans="1:16" s="134" customFormat="1" ht="118.5" customHeight="1" x14ac:dyDescent="0.2">
      <c r="A536" s="166" t="s">
        <v>1029</v>
      </c>
      <c r="B536" s="166" t="s">
        <v>288</v>
      </c>
      <c r="C536" s="123" t="s">
        <v>2950</v>
      </c>
      <c r="D536" s="133" t="s">
        <v>1166</v>
      </c>
      <c r="E536" s="135" t="s">
        <v>1071</v>
      </c>
      <c r="F536" s="127">
        <v>291</v>
      </c>
      <c r="G536" s="276">
        <v>38841</v>
      </c>
      <c r="H536" s="127">
        <v>11</v>
      </c>
      <c r="I536" s="274">
        <v>80</v>
      </c>
      <c r="J536" s="167">
        <f t="shared" si="34"/>
        <v>80</v>
      </c>
      <c r="K536" s="190">
        <v>5</v>
      </c>
      <c r="L536" s="190">
        <v>0</v>
      </c>
      <c r="M536" s="190">
        <v>0</v>
      </c>
      <c r="N536" s="190">
        <f t="shared" si="35"/>
        <v>5</v>
      </c>
      <c r="O536" s="167">
        <f t="shared" si="36"/>
        <v>400</v>
      </c>
      <c r="P536" s="132" t="s">
        <v>1031</v>
      </c>
    </row>
    <row r="537" spans="1:16" s="134" customFormat="1" ht="118.5" customHeight="1" x14ac:dyDescent="0.2">
      <c r="A537" s="166" t="s">
        <v>1029</v>
      </c>
      <c r="B537" s="166" t="s">
        <v>288</v>
      </c>
      <c r="C537" s="123" t="s">
        <v>2950</v>
      </c>
      <c r="D537" s="133" t="s">
        <v>1167</v>
      </c>
      <c r="E537" s="135" t="s">
        <v>1071</v>
      </c>
      <c r="F537" s="127">
        <v>291</v>
      </c>
      <c r="G537" s="276">
        <v>27909</v>
      </c>
      <c r="H537" s="127">
        <v>11</v>
      </c>
      <c r="I537" s="274">
        <v>110</v>
      </c>
      <c r="J537" s="167">
        <f t="shared" si="34"/>
        <v>110</v>
      </c>
      <c r="K537" s="190">
        <v>10</v>
      </c>
      <c r="L537" s="190">
        <v>0</v>
      </c>
      <c r="M537" s="190">
        <v>0</v>
      </c>
      <c r="N537" s="190">
        <f t="shared" si="35"/>
        <v>10</v>
      </c>
      <c r="O537" s="167">
        <f t="shared" si="36"/>
        <v>1100</v>
      </c>
      <c r="P537" s="132" t="s">
        <v>1031</v>
      </c>
    </row>
    <row r="538" spans="1:16" s="134" customFormat="1" ht="118.5" customHeight="1" x14ac:dyDescent="0.2">
      <c r="A538" s="166" t="s">
        <v>1029</v>
      </c>
      <c r="B538" s="166" t="s">
        <v>288</v>
      </c>
      <c r="C538" s="123" t="s">
        <v>2950</v>
      </c>
      <c r="D538" s="133" t="s">
        <v>1168</v>
      </c>
      <c r="E538" s="135" t="s">
        <v>1071</v>
      </c>
      <c r="F538" s="127">
        <v>291</v>
      </c>
      <c r="G538" s="279">
        <v>53946</v>
      </c>
      <c r="H538" s="127">
        <v>11</v>
      </c>
      <c r="I538" s="274">
        <v>125</v>
      </c>
      <c r="J538" s="167">
        <f t="shared" si="34"/>
        <v>125</v>
      </c>
      <c r="K538" s="190">
        <v>12</v>
      </c>
      <c r="L538" s="190">
        <v>0</v>
      </c>
      <c r="M538" s="190">
        <v>0</v>
      </c>
      <c r="N538" s="190">
        <f t="shared" si="35"/>
        <v>12</v>
      </c>
      <c r="O538" s="167">
        <f t="shared" si="36"/>
        <v>1500</v>
      </c>
      <c r="P538" s="132" t="s">
        <v>1031</v>
      </c>
    </row>
    <row r="539" spans="1:16" s="134" customFormat="1" ht="118.5" customHeight="1" x14ac:dyDescent="0.2">
      <c r="A539" s="166" t="s">
        <v>1029</v>
      </c>
      <c r="B539" s="166" t="s">
        <v>288</v>
      </c>
      <c r="C539" s="123" t="s">
        <v>2950</v>
      </c>
      <c r="D539" s="133" t="s">
        <v>1169</v>
      </c>
      <c r="E539" s="135" t="s">
        <v>1071</v>
      </c>
      <c r="F539" s="127">
        <v>291</v>
      </c>
      <c r="G539" s="279">
        <v>47731</v>
      </c>
      <c r="H539" s="127">
        <v>11</v>
      </c>
      <c r="I539" s="274">
        <v>15</v>
      </c>
      <c r="J539" s="167">
        <f t="shared" ref="J539:J555" si="37">+I539</f>
        <v>15</v>
      </c>
      <c r="K539" s="190">
        <v>12</v>
      </c>
      <c r="L539" s="190">
        <v>0</v>
      </c>
      <c r="M539" s="190">
        <v>0</v>
      </c>
      <c r="N539" s="190">
        <f t="shared" ref="N539:N555" si="38">K539+L539+M539</f>
        <v>12</v>
      </c>
      <c r="O539" s="167">
        <f t="shared" ref="O539:O555" si="39">N539*J539</f>
        <v>180</v>
      </c>
      <c r="P539" s="132" t="s">
        <v>1031</v>
      </c>
    </row>
    <row r="540" spans="1:16" s="134" customFormat="1" ht="118.5" customHeight="1" x14ac:dyDescent="0.2">
      <c r="A540" s="166" t="s">
        <v>1029</v>
      </c>
      <c r="B540" s="166" t="s">
        <v>288</v>
      </c>
      <c r="C540" s="123" t="s">
        <v>2950</v>
      </c>
      <c r="D540" s="133" t="s">
        <v>1170</v>
      </c>
      <c r="E540" s="135" t="s">
        <v>1071</v>
      </c>
      <c r="F540" s="127">
        <v>291</v>
      </c>
      <c r="G540" s="279">
        <v>5392</v>
      </c>
      <c r="H540" s="127">
        <v>11</v>
      </c>
      <c r="I540" s="274">
        <v>25</v>
      </c>
      <c r="J540" s="167">
        <f t="shared" si="37"/>
        <v>25</v>
      </c>
      <c r="K540" s="190">
        <v>12</v>
      </c>
      <c r="L540" s="190">
        <v>0</v>
      </c>
      <c r="M540" s="190">
        <v>0</v>
      </c>
      <c r="N540" s="190">
        <f t="shared" si="38"/>
        <v>12</v>
      </c>
      <c r="O540" s="167">
        <f t="shared" si="39"/>
        <v>300</v>
      </c>
      <c r="P540" s="132" t="s">
        <v>1031</v>
      </c>
    </row>
    <row r="541" spans="1:16" s="134" customFormat="1" ht="118.5" customHeight="1" x14ac:dyDescent="0.2">
      <c r="A541" s="166" t="s">
        <v>1029</v>
      </c>
      <c r="B541" s="166" t="s">
        <v>288</v>
      </c>
      <c r="C541" s="123" t="s">
        <v>2950</v>
      </c>
      <c r="D541" s="133" t="s">
        <v>1170</v>
      </c>
      <c r="E541" s="135" t="s">
        <v>1071</v>
      </c>
      <c r="F541" s="127">
        <v>291</v>
      </c>
      <c r="G541" s="279">
        <v>5392</v>
      </c>
      <c r="H541" s="127">
        <v>11</v>
      </c>
      <c r="I541" s="274">
        <v>25</v>
      </c>
      <c r="J541" s="167">
        <f t="shared" si="37"/>
        <v>25</v>
      </c>
      <c r="K541" s="190">
        <v>12</v>
      </c>
      <c r="L541" s="190">
        <v>0</v>
      </c>
      <c r="M541" s="190">
        <v>0</v>
      </c>
      <c r="N541" s="190">
        <f t="shared" si="38"/>
        <v>12</v>
      </c>
      <c r="O541" s="167">
        <f t="shared" si="39"/>
        <v>300</v>
      </c>
      <c r="P541" s="132" t="s">
        <v>1031</v>
      </c>
    </row>
    <row r="542" spans="1:16" s="134" customFormat="1" ht="118.5" customHeight="1" x14ac:dyDescent="0.2">
      <c r="A542" s="166" t="s">
        <v>1029</v>
      </c>
      <c r="B542" s="166" t="s">
        <v>288</v>
      </c>
      <c r="C542" s="123" t="s">
        <v>2950</v>
      </c>
      <c r="D542" s="133" t="s">
        <v>1171</v>
      </c>
      <c r="E542" s="135" t="s">
        <v>719</v>
      </c>
      <c r="F542" s="127">
        <v>292</v>
      </c>
      <c r="G542" s="276">
        <v>42957</v>
      </c>
      <c r="H542" s="127">
        <v>11</v>
      </c>
      <c r="I542" s="274">
        <v>25</v>
      </c>
      <c r="J542" s="167">
        <f t="shared" si="37"/>
        <v>25</v>
      </c>
      <c r="K542" s="190">
        <v>25</v>
      </c>
      <c r="L542" s="190">
        <v>0</v>
      </c>
      <c r="M542" s="190">
        <v>25</v>
      </c>
      <c r="N542" s="190">
        <f t="shared" si="38"/>
        <v>50</v>
      </c>
      <c r="O542" s="167">
        <f t="shared" si="39"/>
        <v>1250</v>
      </c>
      <c r="P542" s="132" t="s">
        <v>1031</v>
      </c>
    </row>
    <row r="543" spans="1:16" s="134" customFormat="1" ht="118.5" customHeight="1" x14ac:dyDescent="0.2">
      <c r="A543" s="166" t="s">
        <v>1029</v>
      </c>
      <c r="B543" s="166" t="s">
        <v>288</v>
      </c>
      <c r="C543" s="123" t="s">
        <v>2950</v>
      </c>
      <c r="D543" s="133" t="s">
        <v>1172</v>
      </c>
      <c r="E543" s="135" t="s">
        <v>773</v>
      </c>
      <c r="F543" s="127">
        <v>292</v>
      </c>
      <c r="G543" s="276">
        <v>43770</v>
      </c>
      <c r="H543" s="127">
        <v>11</v>
      </c>
      <c r="I543" s="274">
        <v>30</v>
      </c>
      <c r="J543" s="167">
        <f t="shared" si="37"/>
        <v>30</v>
      </c>
      <c r="K543" s="190">
        <v>32</v>
      </c>
      <c r="L543" s="190">
        <v>32</v>
      </c>
      <c r="M543" s="190">
        <v>32</v>
      </c>
      <c r="N543" s="190">
        <f t="shared" si="38"/>
        <v>96</v>
      </c>
      <c r="O543" s="167">
        <f t="shared" si="39"/>
        <v>2880</v>
      </c>
      <c r="P543" s="132" t="s">
        <v>1031</v>
      </c>
    </row>
    <row r="544" spans="1:16" s="134" customFormat="1" ht="118.5" customHeight="1" x14ac:dyDescent="0.2">
      <c r="A544" s="166" t="s">
        <v>1029</v>
      </c>
      <c r="B544" s="166" t="s">
        <v>288</v>
      </c>
      <c r="C544" s="123" t="s">
        <v>2950</v>
      </c>
      <c r="D544" s="133" t="s">
        <v>1173</v>
      </c>
      <c r="E544" s="135" t="s">
        <v>619</v>
      </c>
      <c r="F544" s="127">
        <v>292</v>
      </c>
      <c r="G544" s="276">
        <v>42697</v>
      </c>
      <c r="H544" s="127">
        <v>11</v>
      </c>
      <c r="I544" s="274">
        <v>15</v>
      </c>
      <c r="J544" s="167">
        <f t="shared" si="37"/>
        <v>15</v>
      </c>
      <c r="K544" s="190">
        <v>35</v>
      </c>
      <c r="L544" s="190">
        <v>35</v>
      </c>
      <c r="M544" s="190">
        <v>35</v>
      </c>
      <c r="N544" s="190">
        <f t="shared" si="38"/>
        <v>105</v>
      </c>
      <c r="O544" s="167">
        <f t="shared" si="39"/>
        <v>1575</v>
      </c>
      <c r="P544" s="132" t="s">
        <v>1031</v>
      </c>
    </row>
    <row r="545" spans="1:16" s="134" customFormat="1" ht="118.5" customHeight="1" x14ac:dyDescent="0.2">
      <c r="A545" s="166" t="s">
        <v>1029</v>
      </c>
      <c r="B545" s="166" t="s">
        <v>288</v>
      </c>
      <c r="C545" s="123" t="s">
        <v>2950</v>
      </c>
      <c r="D545" s="133" t="s">
        <v>1174</v>
      </c>
      <c r="E545" s="135" t="s">
        <v>1175</v>
      </c>
      <c r="F545" s="127">
        <v>292</v>
      </c>
      <c r="G545" s="276">
        <v>2860</v>
      </c>
      <c r="H545" s="127">
        <v>11</v>
      </c>
      <c r="I545" s="274">
        <v>12</v>
      </c>
      <c r="J545" s="167">
        <f t="shared" si="37"/>
        <v>12</v>
      </c>
      <c r="K545" s="190">
        <v>15</v>
      </c>
      <c r="L545" s="190">
        <v>15</v>
      </c>
      <c r="M545" s="190">
        <v>15</v>
      </c>
      <c r="N545" s="190">
        <f t="shared" si="38"/>
        <v>45</v>
      </c>
      <c r="O545" s="167">
        <f t="shared" si="39"/>
        <v>540</v>
      </c>
      <c r="P545" s="132" t="s">
        <v>1031</v>
      </c>
    </row>
    <row r="546" spans="1:16" s="134" customFormat="1" ht="118.5" customHeight="1" x14ac:dyDescent="0.2">
      <c r="A546" s="166" t="s">
        <v>1029</v>
      </c>
      <c r="B546" s="166" t="s">
        <v>288</v>
      </c>
      <c r="C546" s="123" t="s">
        <v>2950</v>
      </c>
      <c r="D546" s="133" t="s">
        <v>1176</v>
      </c>
      <c r="E546" s="135" t="s">
        <v>1177</v>
      </c>
      <c r="F546" s="127">
        <v>292</v>
      </c>
      <c r="G546" s="276">
        <v>28968</v>
      </c>
      <c r="H546" s="127">
        <v>11</v>
      </c>
      <c r="I546" s="274">
        <v>48</v>
      </c>
      <c r="J546" s="167">
        <f t="shared" si="37"/>
        <v>48</v>
      </c>
      <c r="K546" s="190">
        <v>45</v>
      </c>
      <c r="L546" s="190">
        <v>45</v>
      </c>
      <c r="M546" s="190">
        <v>45</v>
      </c>
      <c r="N546" s="190">
        <f t="shared" si="38"/>
        <v>135</v>
      </c>
      <c r="O546" s="167">
        <f t="shared" si="39"/>
        <v>6480</v>
      </c>
      <c r="P546" s="132" t="s">
        <v>1031</v>
      </c>
    </row>
    <row r="547" spans="1:16" s="134" customFormat="1" ht="118.5" customHeight="1" x14ac:dyDescent="0.2">
      <c r="A547" s="166" t="s">
        <v>1029</v>
      </c>
      <c r="B547" s="166" t="s">
        <v>288</v>
      </c>
      <c r="C547" s="123" t="s">
        <v>2950</v>
      </c>
      <c r="D547" s="133" t="s">
        <v>1178</v>
      </c>
      <c r="E547" s="135" t="s">
        <v>719</v>
      </c>
      <c r="F547" s="127">
        <v>292</v>
      </c>
      <c r="G547" s="276">
        <v>38058</v>
      </c>
      <c r="H547" s="127">
        <v>11</v>
      </c>
      <c r="I547" s="274">
        <v>35</v>
      </c>
      <c r="J547" s="167">
        <f t="shared" si="37"/>
        <v>35</v>
      </c>
      <c r="K547" s="190">
        <v>25</v>
      </c>
      <c r="L547" s="190">
        <v>25</v>
      </c>
      <c r="M547" s="190">
        <v>25</v>
      </c>
      <c r="N547" s="190">
        <f t="shared" si="38"/>
        <v>75</v>
      </c>
      <c r="O547" s="167">
        <f t="shared" si="39"/>
        <v>2625</v>
      </c>
      <c r="P547" s="132" t="s">
        <v>1031</v>
      </c>
    </row>
    <row r="548" spans="1:16" s="134" customFormat="1" ht="118.5" customHeight="1" x14ac:dyDescent="0.2">
      <c r="A548" s="166" t="s">
        <v>1029</v>
      </c>
      <c r="B548" s="166" t="s">
        <v>288</v>
      </c>
      <c r="C548" s="123" t="s">
        <v>2950</v>
      </c>
      <c r="D548" s="133" t="s">
        <v>1179</v>
      </c>
      <c r="E548" s="135" t="s">
        <v>1071</v>
      </c>
      <c r="F548" s="127">
        <v>293</v>
      </c>
      <c r="G548" s="127">
        <v>27206</v>
      </c>
      <c r="H548" s="127">
        <v>11</v>
      </c>
      <c r="I548" s="167">
        <v>600</v>
      </c>
      <c r="J548" s="167">
        <f t="shared" si="37"/>
        <v>600</v>
      </c>
      <c r="K548" s="190">
        <v>4</v>
      </c>
      <c r="L548" s="190">
        <v>0</v>
      </c>
      <c r="M548" s="190">
        <v>0</v>
      </c>
      <c r="N548" s="190">
        <f t="shared" si="38"/>
        <v>4</v>
      </c>
      <c r="O548" s="167">
        <f t="shared" si="39"/>
        <v>2400</v>
      </c>
      <c r="P548" s="132" t="s">
        <v>1031</v>
      </c>
    </row>
    <row r="549" spans="1:16" s="134" customFormat="1" ht="118.5" customHeight="1" x14ac:dyDescent="0.2">
      <c r="A549" s="166" t="s">
        <v>1029</v>
      </c>
      <c r="B549" s="166" t="s">
        <v>288</v>
      </c>
      <c r="C549" s="123" t="s">
        <v>2950</v>
      </c>
      <c r="D549" s="133" t="s">
        <v>1180</v>
      </c>
      <c r="E549" s="135" t="s">
        <v>1071</v>
      </c>
      <c r="F549" s="127">
        <v>296</v>
      </c>
      <c r="G549" s="127">
        <v>42131</v>
      </c>
      <c r="H549" s="127">
        <v>11</v>
      </c>
      <c r="I549" s="167">
        <v>300</v>
      </c>
      <c r="J549" s="167">
        <f t="shared" si="37"/>
        <v>300</v>
      </c>
      <c r="K549" s="190">
        <v>5</v>
      </c>
      <c r="L549" s="190">
        <v>0</v>
      </c>
      <c r="M549" s="190">
        <v>0</v>
      </c>
      <c r="N549" s="190">
        <f t="shared" si="38"/>
        <v>5</v>
      </c>
      <c r="O549" s="167">
        <f t="shared" si="39"/>
        <v>1500</v>
      </c>
      <c r="P549" s="132" t="s">
        <v>1031</v>
      </c>
    </row>
    <row r="550" spans="1:16" s="134" customFormat="1" ht="118.5" customHeight="1" x14ac:dyDescent="0.2">
      <c r="A550" s="166" t="s">
        <v>1029</v>
      </c>
      <c r="B550" s="166" t="s">
        <v>288</v>
      </c>
      <c r="C550" s="123" t="s">
        <v>2950</v>
      </c>
      <c r="D550" s="133" t="s">
        <v>1181</v>
      </c>
      <c r="E550" s="135" t="s">
        <v>1071</v>
      </c>
      <c r="F550" s="127">
        <v>297</v>
      </c>
      <c r="G550" s="127">
        <v>30755</v>
      </c>
      <c r="H550" s="127">
        <v>11</v>
      </c>
      <c r="I550" s="167">
        <v>50</v>
      </c>
      <c r="J550" s="167">
        <f t="shared" si="37"/>
        <v>50</v>
      </c>
      <c r="K550" s="190">
        <v>48</v>
      </c>
      <c r="L550" s="190">
        <v>0</v>
      </c>
      <c r="M550" s="190">
        <v>0</v>
      </c>
      <c r="N550" s="190">
        <f t="shared" si="38"/>
        <v>48</v>
      </c>
      <c r="O550" s="167">
        <f t="shared" si="39"/>
        <v>2400</v>
      </c>
      <c r="P550" s="132" t="s">
        <v>1031</v>
      </c>
    </row>
    <row r="551" spans="1:16" s="134" customFormat="1" ht="118.5" customHeight="1" x14ac:dyDescent="0.2">
      <c r="A551" s="166" t="s">
        <v>1029</v>
      </c>
      <c r="B551" s="166" t="s">
        <v>288</v>
      </c>
      <c r="C551" s="123" t="s">
        <v>2950</v>
      </c>
      <c r="D551" s="133" t="s">
        <v>1182</v>
      </c>
      <c r="E551" s="135" t="s">
        <v>621</v>
      </c>
      <c r="F551" s="276">
        <v>299</v>
      </c>
      <c r="G551" s="276">
        <v>47570</v>
      </c>
      <c r="H551" s="127">
        <v>11</v>
      </c>
      <c r="I551" s="167">
        <v>5</v>
      </c>
      <c r="J551" s="167">
        <f t="shared" si="37"/>
        <v>5</v>
      </c>
      <c r="K551" s="190">
        <v>50</v>
      </c>
      <c r="L551" s="190">
        <v>0</v>
      </c>
      <c r="M551" s="190">
        <v>50</v>
      </c>
      <c r="N551" s="190">
        <f t="shared" si="38"/>
        <v>100</v>
      </c>
      <c r="O551" s="167">
        <f t="shared" si="39"/>
        <v>500</v>
      </c>
      <c r="P551" s="132" t="s">
        <v>1031</v>
      </c>
    </row>
    <row r="552" spans="1:16" s="134" customFormat="1" ht="118.5" customHeight="1" x14ac:dyDescent="0.2">
      <c r="A552" s="166" t="s">
        <v>1029</v>
      </c>
      <c r="B552" s="166" t="s">
        <v>288</v>
      </c>
      <c r="C552" s="123" t="s">
        <v>2950</v>
      </c>
      <c r="D552" s="133" t="s">
        <v>1183</v>
      </c>
      <c r="E552" s="135" t="s">
        <v>621</v>
      </c>
      <c r="F552" s="276">
        <v>299</v>
      </c>
      <c r="G552" s="276">
        <v>35857</v>
      </c>
      <c r="H552" s="127">
        <v>11</v>
      </c>
      <c r="I552" s="167">
        <v>5</v>
      </c>
      <c r="J552" s="167">
        <f t="shared" si="37"/>
        <v>5</v>
      </c>
      <c r="K552" s="190">
        <v>50</v>
      </c>
      <c r="L552" s="190">
        <v>0</v>
      </c>
      <c r="M552" s="190">
        <v>50</v>
      </c>
      <c r="N552" s="190">
        <f t="shared" si="38"/>
        <v>100</v>
      </c>
      <c r="O552" s="167">
        <f t="shared" si="39"/>
        <v>500</v>
      </c>
      <c r="P552" s="132" t="s">
        <v>1031</v>
      </c>
    </row>
    <row r="553" spans="1:16" s="134" customFormat="1" ht="118.5" customHeight="1" x14ac:dyDescent="0.2">
      <c r="A553" s="166" t="s">
        <v>1029</v>
      </c>
      <c r="B553" s="166" t="s">
        <v>288</v>
      </c>
      <c r="C553" s="123" t="s">
        <v>2950</v>
      </c>
      <c r="D553" s="133" t="s">
        <v>1184</v>
      </c>
      <c r="E553" s="135" t="s">
        <v>1071</v>
      </c>
      <c r="F553" s="127">
        <v>322</v>
      </c>
      <c r="G553" s="127">
        <v>39061</v>
      </c>
      <c r="H553" s="127">
        <v>11</v>
      </c>
      <c r="I553" s="167">
        <v>750</v>
      </c>
      <c r="J553" s="167">
        <f t="shared" si="37"/>
        <v>750</v>
      </c>
      <c r="K553" s="190">
        <v>24</v>
      </c>
      <c r="L553" s="190">
        <v>0</v>
      </c>
      <c r="M553" s="190">
        <v>0</v>
      </c>
      <c r="N553" s="190">
        <f t="shared" si="38"/>
        <v>24</v>
      </c>
      <c r="O553" s="167">
        <f t="shared" si="39"/>
        <v>18000</v>
      </c>
      <c r="P553" s="132" t="s">
        <v>1031</v>
      </c>
    </row>
    <row r="554" spans="1:16" s="134" customFormat="1" ht="118.5" customHeight="1" x14ac:dyDescent="0.2">
      <c r="A554" s="166" t="s">
        <v>1029</v>
      </c>
      <c r="B554" s="166" t="s">
        <v>288</v>
      </c>
      <c r="C554" s="123" t="s">
        <v>2950</v>
      </c>
      <c r="D554" s="133" t="s">
        <v>1185</v>
      </c>
      <c r="E554" s="135" t="s">
        <v>1064</v>
      </c>
      <c r="F554" s="127">
        <v>328</v>
      </c>
      <c r="G554" s="127">
        <v>27769</v>
      </c>
      <c r="H554" s="127">
        <v>11</v>
      </c>
      <c r="I554" s="167">
        <v>750</v>
      </c>
      <c r="J554" s="167">
        <f t="shared" si="37"/>
        <v>750</v>
      </c>
      <c r="K554" s="190">
        <v>5</v>
      </c>
      <c r="L554" s="190">
        <v>0</v>
      </c>
      <c r="M554" s="190">
        <v>0</v>
      </c>
      <c r="N554" s="190">
        <f t="shared" si="38"/>
        <v>5</v>
      </c>
      <c r="O554" s="167">
        <f t="shared" si="39"/>
        <v>3750</v>
      </c>
      <c r="P554" s="132" t="s">
        <v>1031</v>
      </c>
    </row>
    <row r="555" spans="1:16" s="134" customFormat="1" ht="118.5" customHeight="1" thickBot="1" x14ac:dyDescent="0.25">
      <c r="A555" s="172" t="s">
        <v>1029</v>
      </c>
      <c r="B555" s="172" t="s">
        <v>288</v>
      </c>
      <c r="C555" s="123" t="s">
        <v>2950</v>
      </c>
      <c r="D555" s="146" t="s">
        <v>1186</v>
      </c>
      <c r="E555" s="280" t="s">
        <v>1071</v>
      </c>
      <c r="F555" s="142">
        <v>329</v>
      </c>
      <c r="G555" s="142">
        <v>31788</v>
      </c>
      <c r="H555" s="142">
        <v>11</v>
      </c>
      <c r="I555" s="173">
        <v>800</v>
      </c>
      <c r="J555" s="173">
        <f t="shared" si="37"/>
        <v>800</v>
      </c>
      <c r="K555" s="192">
        <v>24</v>
      </c>
      <c r="L555" s="192">
        <v>0</v>
      </c>
      <c r="M555" s="192">
        <v>0</v>
      </c>
      <c r="N555" s="192">
        <f t="shared" si="38"/>
        <v>24</v>
      </c>
      <c r="O555" s="173">
        <f t="shared" si="39"/>
        <v>19200</v>
      </c>
      <c r="P555" s="145" t="s">
        <v>1031</v>
      </c>
    </row>
    <row r="556" spans="1:16" s="187" customFormat="1" ht="20.25" customHeight="1" thickBot="1" x14ac:dyDescent="0.25">
      <c r="A556" s="281"/>
      <c r="B556" s="282"/>
      <c r="C556" s="283"/>
      <c r="D556" s="193" t="s">
        <v>1187</v>
      </c>
      <c r="E556" s="193"/>
      <c r="F556" s="194"/>
      <c r="G556" s="194"/>
      <c r="H556" s="194"/>
      <c r="I556" s="194"/>
      <c r="J556" s="194"/>
      <c r="K556" s="194"/>
      <c r="L556" s="194"/>
      <c r="M556" s="194"/>
      <c r="N556" s="194"/>
      <c r="O556" s="195">
        <f>SUM(O410:O555)</f>
        <v>984771</v>
      </c>
      <c r="P556" s="196"/>
    </row>
    <row r="557" spans="1:16" ht="12.75" thickBot="1" x14ac:dyDescent="0.25">
      <c r="A557" s="1119"/>
      <c r="B557" s="1119"/>
      <c r="C557" s="1119"/>
      <c r="D557" s="1119"/>
      <c r="E557" s="1119"/>
      <c r="F557" s="1119"/>
      <c r="G557" s="1119"/>
      <c r="H557" s="1119"/>
      <c r="I557" s="1119"/>
      <c r="J557" s="1119"/>
      <c r="K557" s="1119"/>
      <c r="L557" s="1119"/>
      <c r="M557" s="1119"/>
      <c r="N557" s="1119"/>
      <c r="O557" s="1119"/>
      <c r="P557" s="1119"/>
    </row>
    <row r="558" spans="1:16" s="187" customFormat="1" ht="15" x14ac:dyDescent="0.2">
      <c r="A558" s="284" t="s">
        <v>162</v>
      </c>
      <c r="B558" s="285"/>
      <c r="C558" s="285"/>
      <c r="D558" s="198"/>
      <c r="E558" s="198"/>
      <c r="F558" s="285"/>
      <c r="G558" s="285"/>
      <c r="H558" s="285"/>
      <c r="I558" s="285"/>
      <c r="J558" s="285"/>
      <c r="K558" s="285"/>
      <c r="L558" s="285"/>
      <c r="M558" s="285"/>
      <c r="N558" s="285"/>
      <c r="O558" s="285"/>
      <c r="P558" s="286"/>
    </row>
    <row r="559" spans="1:16" ht="25.5" x14ac:dyDescent="0.2">
      <c r="A559" s="166" t="s">
        <v>1188</v>
      </c>
      <c r="B559" s="166" t="s">
        <v>293</v>
      </c>
      <c r="C559" s="132" t="s">
        <v>293</v>
      </c>
      <c r="D559" s="133" t="s">
        <v>1189</v>
      </c>
      <c r="E559" s="133" t="s">
        <v>1190</v>
      </c>
      <c r="F559" s="127">
        <v>155</v>
      </c>
      <c r="G559" s="127" t="s">
        <v>605</v>
      </c>
      <c r="H559" s="127">
        <v>11</v>
      </c>
      <c r="I559" s="167">
        <v>200</v>
      </c>
      <c r="J559" s="167">
        <v>200</v>
      </c>
      <c r="K559" s="190">
        <v>4</v>
      </c>
      <c r="L559" s="190">
        <v>4</v>
      </c>
      <c r="M559" s="190">
        <v>4</v>
      </c>
      <c r="N559" s="190">
        <v>12</v>
      </c>
      <c r="O559" s="167">
        <v>2400</v>
      </c>
      <c r="P559" s="132" t="s">
        <v>293</v>
      </c>
    </row>
    <row r="560" spans="1:16" ht="25.5" x14ac:dyDescent="0.2">
      <c r="A560" s="166" t="s">
        <v>1188</v>
      </c>
      <c r="B560" s="166" t="s">
        <v>293</v>
      </c>
      <c r="C560" s="132" t="s">
        <v>293</v>
      </c>
      <c r="D560" s="133" t="s">
        <v>1191</v>
      </c>
      <c r="E560" s="133" t="s">
        <v>1190</v>
      </c>
      <c r="F560" s="127">
        <v>122</v>
      </c>
      <c r="G560" s="127" t="s">
        <v>605</v>
      </c>
      <c r="H560" s="127">
        <v>11</v>
      </c>
      <c r="I560" s="167">
        <v>4500</v>
      </c>
      <c r="J560" s="167">
        <v>4500</v>
      </c>
      <c r="K560" s="190">
        <v>4</v>
      </c>
      <c r="L560" s="190">
        <v>4</v>
      </c>
      <c r="M560" s="190">
        <v>4</v>
      </c>
      <c r="N560" s="190">
        <v>12</v>
      </c>
      <c r="O560" s="167">
        <v>54000</v>
      </c>
      <c r="P560" s="132" t="s">
        <v>293</v>
      </c>
    </row>
    <row r="561" spans="1:16" ht="25.5" x14ac:dyDescent="0.2">
      <c r="A561" s="166" t="s">
        <v>1188</v>
      </c>
      <c r="B561" s="166" t="s">
        <v>293</v>
      </c>
      <c r="C561" s="132" t="s">
        <v>293</v>
      </c>
      <c r="D561" s="133" t="s">
        <v>1192</v>
      </c>
      <c r="E561" s="133" t="s">
        <v>605</v>
      </c>
      <c r="F561" s="127">
        <v>133</v>
      </c>
      <c r="G561" s="127" t="s">
        <v>605</v>
      </c>
      <c r="H561" s="127">
        <v>11</v>
      </c>
      <c r="I561" s="167">
        <v>220</v>
      </c>
      <c r="J561" s="167">
        <v>220</v>
      </c>
      <c r="K561" s="190">
        <v>15</v>
      </c>
      <c r="L561" s="190">
        <v>25</v>
      </c>
      <c r="M561" s="190">
        <v>15</v>
      </c>
      <c r="N561" s="190">
        <v>55</v>
      </c>
      <c r="O561" s="167">
        <v>12100</v>
      </c>
      <c r="P561" s="132" t="s">
        <v>293</v>
      </c>
    </row>
    <row r="562" spans="1:16" ht="25.5" x14ac:dyDescent="0.2">
      <c r="A562" s="166" t="s">
        <v>1188</v>
      </c>
      <c r="B562" s="166" t="s">
        <v>293</v>
      </c>
      <c r="C562" s="132" t="s">
        <v>293</v>
      </c>
      <c r="D562" s="133" t="s">
        <v>916</v>
      </c>
      <c r="E562" s="133" t="s">
        <v>605</v>
      </c>
      <c r="F562" s="127">
        <v>136</v>
      </c>
      <c r="G562" s="127" t="s">
        <v>605</v>
      </c>
      <c r="H562" s="127">
        <v>11</v>
      </c>
      <c r="I562" s="167">
        <v>220</v>
      </c>
      <c r="J562" s="167">
        <v>220</v>
      </c>
      <c r="K562" s="190">
        <v>4</v>
      </c>
      <c r="L562" s="190">
        <v>11</v>
      </c>
      <c r="M562" s="190">
        <v>10</v>
      </c>
      <c r="N562" s="190">
        <v>25</v>
      </c>
      <c r="O562" s="167">
        <v>5500</v>
      </c>
      <c r="P562" s="132" t="s">
        <v>293</v>
      </c>
    </row>
    <row r="563" spans="1:16" ht="25.5" x14ac:dyDescent="0.2">
      <c r="A563" s="166" t="s">
        <v>1188</v>
      </c>
      <c r="B563" s="166" t="s">
        <v>293</v>
      </c>
      <c r="C563" s="132" t="s">
        <v>293</v>
      </c>
      <c r="D563" s="133" t="s">
        <v>1193</v>
      </c>
      <c r="E563" s="133" t="s">
        <v>1190</v>
      </c>
      <c r="F563" s="127">
        <v>185</v>
      </c>
      <c r="G563" s="127">
        <v>77110</v>
      </c>
      <c r="H563" s="127">
        <v>11</v>
      </c>
      <c r="I563" s="167">
        <v>2000</v>
      </c>
      <c r="J563" s="167">
        <v>2000</v>
      </c>
      <c r="K563" s="190">
        <v>0</v>
      </c>
      <c r="L563" s="190">
        <v>1</v>
      </c>
      <c r="M563" s="190">
        <v>0</v>
      </c>
      <c r="N563" s="190">
        <v>1</v>
      </c>
      <c r="O563" s="167">
        <v>2000</v>
      </c>
      <c r="P563" s="132" t="s">
        <v>293</v>
      </c>
    </row>
    <row r="564" spans="1:16" ht="47.25" customHeight="1" x14ac:dyDescent="0.2">
      <c r="A564" s="166" t="s">
        <v>1188</v>
      </c>
      <c r="B564" s="166" t="s">
        <v>293</v>
      </c>
      <c r="C564" s="132" t="s">
        <v>293</v>
      </c>
      <c r="D564" s="133" t="s">
        <v>1194</v>
      </c>
      <c r="E564" s="133" t="s">
        <v>1190</v>
      </c>
      <c r="F564" s="127">
        <v>185</v>
      </c>
      <c r="G564" s="127">
        <v>117593</v>
      </c>
      <c r="H564" s="127">
        <v>11</v>
      </c>
      <c r="I564" s="167">
        <v>3000</v>
      </c>
      <c r="J564" s="167">
        <v>3000</v>
      </c>
      <c r="K564" s="190">
        <v>1</v>
      </c>
      <c r="L564" s="190">
        <v>0</v>
      </c>
      <c r="M564" s="190">
        <v>0</v>
      </c>
      <c r="N564" s="190">
        <v>1</v>
      </c>
      <c r="O564" s="167">
        <v>3000</v>
      </c>
      <c r="P564" s="132" t="s">
        <v>293</v>
      </c>
    </row>
    <row r="565" spans="1:16" ht="25.5" x14ac:dyDescent="0.2">
      <c r="A565" s="166" t="s">
        <v>1188</v>
      </c>
      <c r="B565" s="166" t="s">
        <v>293</v>
      </c>
      <c r="C565" s="132" t="s">
        <v>293</v>
      </c>
      <c r="D565" s="133" t="s">
        <v>1195</v>
      </c>
      <c r="E565" s="133" t="s">
        <v>1190</v>
      </c>
      <c r="F565" s="127">
        <v>185</v>
      </c>
      <c r="G565" s="127">
        <v>109926</v>
      </c>
      <c r="H565" s="127">
        <v>11</v>
      </c>
      <c r="I565" s="167">
        <v>5000</v>
      </c>
      <c r="J565" s="167">
        <v>5000</v>
      </c>
      <c r="K565" s="190">
        <v>0</v>
      </c>
      <c r="L565" s="190">
        <v>1</v>
      </c>
      <c r="M565" s="190">
        <v>0</v>
      </c>
      <c r="N565" s="190">
        <v>1</v>
      </c>
      <c r="O565" s="167">
        <v>5000</v>
      </c>
      <c r="P565" s="132" t="s">
        <v>293</v>
      </c>
    </row>
    <row r="566" spans="1:16" ht="25.5" x14ac:dyDescent="0.2">
      <c r="A566" s="166" t="s">
        <v>1188</v>
      </c>
      <c r="B566" s="166" t="s">
        <v>293</v>
      </c>
      <c r="C566" s="132" t="s">
        <v>293</v>
      </c>
      <c r="D566" s="133" t="s">
        <v>1196</v>
      </c>
      <c r="E566" s="133" t="s">
        <v>1190</v>
      </c>
      <c r="F566" s="127">
        <v>185</v>
      </c>
      <c r="G566" s="127">
        <v>90501</v>
      </c>
      <c r="H566" s="127">
        <v>11</v>
      </c>
      <c r="I566" s="167">
        <v>2000</v>
      </c>
      <c r="J566" s="167">
        <v>2000</v>
      </c>
      <c r="K566" s="190">
        <v>0</v>
      </c>
      <c r="L566" s="190">
        <v>1</v>
      </c>
      <c r="M566" s="190"/>
      <c r="N566" s="190">
        <v>1</v>
      </c>
      <c r="O566" s="167">
        <v>2000</v>
      </c>
      <c r="P566" s="132" t="s">
        <v>293</v>
      </c>
    </row>
    <row r="567" spans="1:16" ht="25.5" x14ac:dyDescent="0.2">
      <c r="A567" s="166" t="s">
        <v>1188</v>
      </c>
      <c r="B567" s="166" t="s">
        <v>293</v>
      </c>
      <c r="C567" s="132" t="s">
        <v>293</v>
      </c>
      <c r="D567" s="133" t="s">
        <v>1197</v>
      </c>
      <c r="E567" s="133" t="s">
        <v>1190</v>
      </c>
      <c r="F567" s="127">
        <v>185</v>
      </c>
      <c r="G567" s="127">
        <v>87877</v>
      </c>
      <c r="H567" s="127">
        <v>11</v>
      </c>
      <c r="I567" s="167">
        <v>7000</v>
      </c>
      <c r="J567" s="167">
        <v>7000</v>
      </c>
      <c r="K567" s="190">
        <v>0</v>
      </c>
      <c r="L567" s="190">
        <v>1</v>
      </c>
      <c r="M567" s="190">
        <v>0</v>
      </c>
      <c r="N567" s="190">
        <v>1</v>
      </c>
      <c r="O567" s="167">
        <v>7000</v>
      </c>
      <c r="P567" s="132" t="s">
        <v>293</v>
      </c>
    </row>
    <row r="568" spans="1:16" ht="25.5" x14ac:dyDescent="0.2">
      <c r="A568" s="166" t="s">
        <v>1188</v>
      </c>
      <c r="B568" s="166" t="s">
        <v>293</v>
      </c>
      <c r="C568" s="132" t="s">
        <v>293</v>
      </c>
      <c r="D568" s="133" t="s">
        <v>1198</v>
      </c>
      <c r="E568" s="133" t="s">
        <v>1190</v>
      </c>
      <c r="F568" s="127">
        <v>185</v>
      </c>
      <c r="G568" s="127">
        <v>90274</v>
      </c>
      <c r="H568" s="127">
        <v>11</v>
      </c>
      <c r="I568" s="167">
        <v>2000</v>
      </c>
      <c r="J568" s="167">
        <v>2000</v>
      </c>
      <c r="K568" s="190">
        <v>0</v>
      </c>
      <c r="L568" s="190">
        <v>0</v>
      </c>
      <c r="M568" s="190">
        <v>1</v>
      </c>
      <c r="N568" s="190">
        <v>1</v>
      </c>
      <c r="O568" s="167">
        <v>2000</v>
      </c>
      <c r="P568" s="132" t="s">
        <v>293</v>
      </c>
    </row>
    <row r="569" spans="1:16" ht="25.5" x14ac:dyDescent="0.2">
      <c r="A569" s="166" t="s">
        <v>1188</v>
      </c>
      <c r="B569" s="166" t="s">
        <v>293</v>
      </c>
      <c r="C569" s="132" t="s">
        <v>293</v>
      </c>
      <c r="D569" s="133" t="s">
        <v>1199</v>
      </c>
      <c r="E569" s="133" t="s">
        <v>1190</v>
      </c>
      <c r="F569" s="127">
        <v>185</v>
      </c>
      <c r="G569" s="127">
        <v>48506</v>
      </c>
      <c r="H569" s="127">
        <v>11</v>
      </c>
      <c r="I569" s="167">
        <v>5000</v>
      </c>
      <c r="J569" s="167">
        <v>5000</v>
      </c>
      <c r="K569" s="190">
        <v>1</v>
      </c>
      <c r="L569" s="190">
        <v>0</v>
      </c>
      <c r="M569" s="190">
        <v>0</v>
      </c>
      <c r="N569" s="190">
        <v>1</v>
      </c>
      <c r="O569" s="167">
        <v>5000</v>
      </c>
      <c r="P569" s="132" t="s">
        <v>293</v>
      </c>
    </row>
    <row r="570" spans="1:16" ht="25.5" x14ac:dyDescent="0.2">
      <c r="A570" s="166" t="s">
        <v>1188</v>
      </c>
      <c r="B570" s="166" t="s">
        <v>293</v>
      </c>
      <c r="C570" s="132" t="s">
        <v>293</v>
      </c>
      <c r="D570" s="133" t="s">
        <v>1200</v>
      </c>
      <c r="E570" s="133" t="s">
        <v>1190</v>
      </c>
      <c r="F570" s="127">
        <v>185</v>
      </c>
      <c r="G570" s="127">
        <v>78843</v>
      </c>
      <c r="H570" s="127">
        <v>11</v>
      </c>
      <c r="I570" s="167">
        <v>4000</v>
      </c>
      <c r="J570" s="167">
        <v>4000</v>
      </c>
      <c r="K570" s="190">
        <v>0</v>
      </c>
      <c r="L570" s="190">
        <v>1</v>
      </c>
      <c r="M570" s="190">
        <v>0</v>
      </c>
      <c r="N570" s="190">
        <v>1</v>
      </c>
      <c r="O570" s="167">
        <v>4000</v>
      </c>
      <c r="P570" s="132" t="s">
        <v>293</v>
      </c>
    </row>
    <row r="571" spans="1:16" ht="25.5" x14ac:dyDescent="0.2">
      <c r="A571" s="166" t="s">
        <v>1188</v>
      </c>
      <c r="B571" s="166" t="s">
        <v>293</v>
      </c>
      <c r="C571" s="132" t="s">
        <v>293</v>
      </c>
      <c r="D571" s="133" t="s">
        <v>1201</v>
      </c>
      <c r="E571" s="133" t="s">
        <v>1190</v>
      </c>
      <c r="F571" s="127">
        <v>185</v>
      </c>
      <c r="G571" s="127">
        <v>5158</v>
      </c>
      <c r="H571" s="127">
        <v>11</v>
      </c>
      <c r="I571" s="167">
        <v>2000</v>
      </c>
      <c r="J571" s="167">
        <v>2000</v>
      </c>
      <c r="K571" s="190">
        <v>0</v>
      </c>
      <c r="L571" s="190">
        <v>1</v>
      </c>
      <c r="M571" s="190">
        <v>0</v>
      </c>
      <c r="N571" s="190">
        <v>1</v>
      </c>
      <c r="O571" s="167">
        <v>2000</v>
      </c>
      <c r="P571" s="132" t="s">
        <v>293</v>
      </c>
    </row>
    <row r="572" spans="1:16" ht="25.5" x14ac:dyDescent="0.2">
      <c r="A572" s="166" t="s">
        <v>1188</v>
      </c>
      <c r="B572" s="166" t="s">
        <v>293</v>
      </c>
      <c r="C572" s="132" t="s">
        <v>293</v>
      </c>
      <c r="D572" s="133" t="s">
        <v>1202</v>
      </c>
      <c r="E572" s="133" t="s">
        <v>1190</v>
      </c>
      <c r="F572" s="127">
        <v>185</v>
      </c>
      <c r="G572" s="127">
        <v>3031</v>
      </c>
      <c r="H572" s="127">
        <v>11</v>
      </c>
      <c r="I572" s="167">
        <v>10000</v>
      </c>
      <c r="J572" s="167">
        <v>10000</v>
      </c>
      <c r="K572" s="190">
        <v>0</v>
      </c>
      <c r="L572" s="190">
        <v>1</v>
      </c>
      <c r="M572" s="190">
        <v>0</v>
      </c>
      <c r="N572" s="190">
        <v>1</v>
      </c>
      <c r="O572" s="167">
        <v>10000</v>
      </c>
      <c r="P572" s="132" t="s">
        <v>293</v>
      </c>
    </row>
    <row r="573" spans="1:16" ht="25.5" x14ac:dyDescent="0.2">
      <c r="A573" s="166" t="s">
        <v>1188</v>
      </c>
      <c r="B573" s="166" t="s">
        <v>293</v>
      </c>
      <c r="C573" s="132" t="s">
        <v>293</v>
      </c>
      <c r="D573" s="133" t="s">
        <v>1203</v>
      </c>
      <c r="E573" s="133" t="s">
        <v>1190</v>
      </c>
      <c r="F573" s="127">
        <v>185</v>
      </c>
      <c r="G573" s="127">
        <v>5175</v>
      </c>
      <c r="H573" s="127">
        <v>11</v>
      </c>
      <c r="I573" s="167">
        <v>3000</v>
      </c>
      <c r="J573" s="167">
        <v>3000</v>
      </c>
      <c r="K573" s="190">
        <v>0</v>
      </c>
      <c r="L573" s="190">
        <v>1</v>
      </c>
      <c r="M573" s="190">
        <v>0</v>
      </c>
      <c r="N573" s="190">
        <v>1</v>
      </c>
      <c r="O573" s="167">
        <v>3000</v>
      </c>
      <c r="P573" s="132" t="s">
        <v>293</v>
      </c>
    </row>
    <row r="574" spans="1:16" ht="25.5" x14ac:dyDescent="0.2">
      <c r="A574" s="166" t="s">
        <v>1188</v>
      </c>
      <c r="B574" s="166" t="s">
        <v>293</v>
      </c>
      <c r="C574" s="132" t="s">
        <v>293</v>
      </c>
      <c r="D574" s="133" t="s">
        <v>1204</v>
      </c>
      <c r="E574" s="133" t="s">
        <v>1190</v>
      </c>
      <c r="F574" s="127">
        <v>185</v>
      </c>
      <c r="G574" s="127">
        <v>126539</v>
      </c>
      <c r="H574" s="127">
        <v>11</v>
      </c>
      <c r="I574" s="167">
        <v>2000</v>
      </c>
      <c r="J574" s="167">
        <v>2000</v>
      </c>
      <c r="K574" s="190">
        <v>0</v>
      </c>
      <c r="L574" s="190">
        <v>1</v>
      </c>
      <c r="M574" s="190">
        <v>0</v>
      </c>
      <c r="N574" s="190">
        <v>1</v>
      </c>
      <c r="O574" s="167">
        <v>2000</v>
      </c>
      <c r="P574" s="132" t="s">
        <v>293</v>
      </c>
    </row>
    <row r="575" spans="1:16" ht="25.5" x14ac:dyDescent="0.2">
      <c r="A575" s="166" t="s">
        <v>1188</v>
      </c>
      <c r="B575" s="166" t="s">
        <v>293</v>
      </c>
      <c r="C575" s="132" t="s">
        <v>293</v>
      </c>
      <c r="D575" s="133" t="s">
        <v>1205</v>
      </c>
      <c r="E575" s="133" t="s">
        <v>1190</v>
      </c>
      <c r="F575" s="127">
        <v>185</v>
      </c>
      <c r="G575" s="127">
        <v>81481</v>
      </c>
      <c r="H575" s="127">
        <v>11</v>
      </c>
      <c r="I575" s="167">
        <v>4000</v>
      </c>
      <c r="J575" s="167">
        <v>4000</v>
      </c>
      <c r="K575" s="190">
        <v>0</v>
      </c>
      <c r="L575" s="190">
        <v>1</v>
      </c>
      <c r="M575" s="190">
        <v>0</v>
      </c>
      <c r="N575" s="190">
        <v>1</v>
      </c>
      <c r="O575" s="167">
        <v>4000</v>
      </c>
      <c r="P575" s="132" t="s">
        <v>293</v>
      </c>
    </row>
    <row r="576" spans="1:16" ht="25.5" x14ac:dyDescent="0.2">
      <c r="A576" s="166" t="s">
        <v>1188</v>
      </c>
      <c r="B576" s="166" t="s">
        <v>293</v>
      </c>
      <c r="C576" s="132" t="s">
        <v>293</v>
      </c>
      <c r="D576" s="133" t="s">
        <v>1196</v>
      </c>
      <c r="E576" s="133" t="s">
        <v>1190</v>
      </c>
      <c r="F576" s="127">
        <v>185</v>
      </c>
      <c r="G576" s="127">
        <v>90501</v>
      </c>
      <c r="H576" s="127">
        <v>11</v>
      </c>
      <c r="I576" s="167">
        <v>2000</v>
      </c>
      <c r="J576" s="167">
        <v>2000</v>
      </c>
      <c r="K576" s="190">
        <v>0</v>
      </c>
      <c r="L576" s="190">
        <v>0</v>
      </c>
      <c r="M576" s="190">
        <v>1</v>
      </c>
      <c r="N576" s="190">
        <v>1</v>
      </c>
      <c r="O576" s="167">
        <v>2000</v>
      </c>
      <c r="P576" s="132" t="s">
        <v>293</v>
      </c>
    </row>
    <row r="577" spans="1:16" ht="25.5" x14ac:dyDescent="0.2">
      <c r="A577" s="166" t="s">
        <v>1188</v>
      </c>
      <c r="B577" s="166" t="s">
        <v>293</v>
      </c>
      <c r="C577" s="132" t="s">
        <v>293</v>
      </c>
      <c r="D577" s="133" t="s">
        <v>1206</v>
      </c>
      <c r="E577" s="133" t="s">
        <v>1190</v>
      </c>
      <c r="F577" s="127">
        <v>185</v>
      </c>
      <c r="G577" s="127">
        <v>117304</v>
      </c>
      <c r="H577" s="127">
        <v>11</v>
      </c>
      <c r="I577" s="167">
        <v>3500</v>
      </c>
      <c r="J577" s="167">
        <v>3500</v>
      </c>
      <c r="K577" s="190">
        <v>0</v>
      </c>
      <c r="L577" s="190">
        <v>0</v>
      </c>
      <c r="M577" s="190">
        <v>1</v>
      </c>
      <c r="N577" s="190">
        <v>1</v>
      </c>
      <c r="O577" s="167">
        <v>3500</v>
      </c>
      <c r="P577" s="132" t="s">
        <v>293</v>
      </c>
    </row>
    <row r="578" spans="1:16" ht="25.5" x14ac:dyDescent="0.2">
      <c r="A578" s="166" t="s">
        <v>1188</v>
      </c>
      <c r="B578" s="166" t="s">
        <v>293</v>
      </c>
      <c r="C578" s="132" t="s">
        <v>293</v>
      </c>
      <c r="D578" s="133" t="s">
        <v>1207</v>
      </c>
      <c r="E578" s="133" t="s">
        <v>1190</v>
      </c>
      <c r="F578" s="127">
        <v>185</v>
      </c>
      <c r="G578" s="127">
        <v>110704</v>
      </c>
      <c r="H578" s="127">
        <v>11</v>
      </c>
      <c r="I578" s="167">
        <v>2000</v>
      </c>
      <c r="J578" s="167">
        <v>2000</v>
      </c>
      <c r="K578" s="190">
        <v>1</v>
      </c>
      <c r="L578" s="190">
        <v>0</v>
      </c>
      <c r="M578" s="190">
        <v>1</v>
      </c>
      <c r="N578" s="190">
        <v>2</v>
      </c>
      <c r="O578" s="167">
        <v>4000</v>
      </c>
      <c r="P578" s="132" t="s">
        <v>293</v>
      </c>
    </row>
    <row r="579" spans="1:16" ht="25.5" x14ac:dyDescent="0.2">
      <c r="A579" s="166" t="s">
        <v>1188</v>
      </c>
      <c r="B579" s="166" t="s">
        <v>293</v>
      </c>
      <c r="C579" s="132" t="s">
        <v>293</v>
      </c>
      <c r="D579" s="133" t="s">
        <v>1208</v>
      </c>
      <c r="E579" s="133" t="s">
        <v>1190</v>
      </c>
      <c r="F579" s="127">
        <v>185</v>
      </c>
      <c r="G579" s="127">
        <v>119874</v>
      </c>
      <c r="H579" s="127">
        <v>11</v>
      </c>
      <c r="I579" s="167">
        <v>3000</v>
      </c>
      <c r="J579" s="167">
        <v>3000</v>
      </c>
      <c r="K579" s="190">
        <v>0</v>
      </c>
      <c r="L579" s="190">
        <v>0</v>
      </c>
      <c r="M579" s="190">
        <v>1</v>
      </c>
      <c r="N579" s="190">
        <v>1</v>
      </c>
      <c r="O579" s="167">
        <v>3000</v>
      </c>
      <c r="P579" s="132" t="s">
        <v>293</v>
      </c>
    </row>
    <row r="580" spans="1:16" ht="25.5" x14ac:dyDescent="0.2">
      <c r="A580" s="166" t="s">
        <v>1188</v>
      </c>
      <c r="B580" s="166" t="s">
        <v>293</v>
      </c>
      <c r="C580" s="132" t="s">
        <v>293</v>
      </c>
      <c r="D580" s="133" t="s">
        <v>1200</v>
      </c>
      <c r="E580" s="133" t="s">
        <v>1190</v>
      </c>
      <c r="F580" s="127">
        <v>185</v>
      </c>
      <c r="G580" s="127">
        <v>78843</v>
      </c>
      <c r="H580" s="127">
        <v>11</v>
      </c>
      <c r="I580" s="167">
        <v>2000</v>
      </c>
      <c r="J580" s="167">
        <v>2000</v>
      </c>
      <c r="K580" s="190">
        <v>1</v>
      </c>
      <c r="L580" s="190">
        <v>0</v>
      </c>
      <c r="M580" s="190">
        <v>1</v>
      </c>
      <c r="N580" s="190">
        <v>2</v>
      </c>
      <c r="O580" s="167">
        <v>4000</v>
      </c>
      <c r="P580" s="132" t="s">
        <v>293</v>
      </c>
    </row>
    <row r="581" spans="1:16" ht="25.5" x14ac:dyDescent="0.2">
      <c r="A581" s="166" t="s">
        <v>1188</v>
      </c>
      <c r="B581" s="166" t="s">
        <v>293</v>
      </c>
      <c r="C581" s="132" t="s">
        <v>293</v>
      </c>
      <c r="D581" s="133" t="s">
        <v>1209</v>
      </c>
      <c r="E581" s="133" t="s">
        <v>1190</v>
      </c>
      <c r="F581" s="127">
        <v>185</v>
      </c>
      <c r="G581" s="127">
        <v>57449</v>
      </c>
      <c r="H581" s="127">
        <v>11</v>
      </c>
      <c r="I581" s="167">
        <v>4000</v>
      </c>
      <c r="J581" s="167">
        <v>4000</v>
      </c>
      <c r="K581" s="190">
        <v>0</v>
      </c>
      <c r="L581" s="190">
        <v>0</v>
      </c>
      <c r="M581" s="190">
        <v>1</v>
      </c>
      <c r="N581" s="190">
        <v>1</v>
      </c>
      <c r="O581" s="167">
        <v>4000</v>
      </c>
      <c r="P581" s="132" t="s">
        <v>293</v>
      </c>
    </row>
    <row r="582" spans="1:16" ht="25.5" x14ac:dyDescent="0.2">
      <c r="A582" s="166" t="s">
        <v>1188</v>
      </c>
      <c r="B582" s="166" t="s">
        <v>293</v>
      </c>
      <c r="C582" s="132" t="s">
        <v>293</v>
      </c>
      <c r="D582" s="133" t="s">
        <v>1210</v>
      </c>
      <c r="E582" s="133" t="s">
        <v>1190</v>
      </c>
      <c r="F582" s="127">
        <v>185</v>
      </c>
      <c r="G582" s="127">
        <v>3033</v>
      </c>
      <c r="H582" s="127">
        <v>11</v>
      </c>
      <c r="I582" s="167">
        <v>2000</v>
      </c>
      <c r="J582" s="167">
        <v>2000</v>
      </c>
      <c r="K582" s="190">
        <v>1</v>
      </c>
      <c r="L582" s="190">
        <v>0</v>
      </c>
      <c r="M582" s="190">
        <v>1</v>
      </c>
      <c r="N582" s="190">
        <v>2</v>
      </c>
      <c r="O582" s="167">
        <v>4000</v>
      </c>
      <c r="P582" s="132" t="s">
        <v>293</v>
      </c>
    </row>
    <row r="583" spans="1:16" ht="25.5" x14ac:dyDescent="0.2">
      <c r="A583" s="166" t="s">
        <v>1188</v>
      </c>
      <c r="B583" s="166" t="s">
        <v>293</v>
      </c>
      <c r="C583" s="132" t="s">
        <v>293</v>
      </c>
      <c r="D583" s="133" t="s">
        <v>1211</v>
      </c>
      <c r="E583" s="133" t="s">
        <v>1190</v>
      </c>
      <c r="F583" s="127">
        <v>185</v>
      </c>
      <c r="G583" s="127">
        <v>99909</v>
      </c>
      <c r="H583" s="127">
        <v>11</v>
      </c>
      <c r="I583" s="167">
        <v>5000</v>
      </c>
      <c r="J583" s="167">
        <v>5000</v>
      </c>
      <c r="K583" s="190">
        <v>0</v>
      </c>
      <c r="L583" s="190">
        <v>0</v>
      </c>
      <c r="M583" s="190">
        <v>1</v>
      </c>
      <c r="N583" s="190">
        <v>1</v>
      </c>
      <c r="O583" s="167">
        <v>5000</v>
      </c>
      <c r="P583" s="132" t="s">
        <v>293</v>
      </c>
    </row>
    <row r="584" spans="1:16" ht="25.5" x14ac:dyDescent="0.2">
      <c r="A584" s="166" t="s">
        <v>1188</v>
      </c>
      <c r="B584" s="166" t="s">
        <v>293</v>
      </c>
      <c r="C584" s="132" t="s">
        <v>293</v>
      </c>
      <c r="D584" s="133" t="s">
        <v>1212</v>
      </c>
      <c r="E584" s="133" t="s">
        <v>1190</v>
      </c>
      <c r="F584" s="127">
        <v>185</v>
      </c>
      <c r="G584" s="127">
        <v>77408</v>
      </c>
      <c r="H584" s="127">
        <v>11</v>
      </c>
      <c r="I584" s="167">
        <v>4000</v>
      </c>
      <c r="J584" s="167">
        <v>4000</v>
      </c>
      <c r="K584" s="190">
        <v>0</v>
      </c>
      <c r="L584" s="190">
        <v>0</v>
      </c>
      <c r="M584" s="190">
        <v>1</v>
      </c>
      <c r="N584" s="190">
        <v>1</v>
      </c>
      <c r="O584" s="167">
        <v>4000</v>
      </c>
      <c r="P584" s="132" t="s">
        <v>293</v>
      </c>
    </row>
    <row r="585" spans="1:16" ht="25.5" x14ac:dyDescent="0.2">
      <c r="A585" s="166" t="s">
        <v>1188</v>
      </c>
      <c r="B585" s="166" t="s">
        <v>293</v>
      </c>
      <c r="C585" s="132" t="s">
        <v>293</v>
      </c>
      <c r="D585" s="133" t="s">
        <v>1213</v>
      </c>
      <c r="E585" s="133" t="s">
        <v>1190</v>
      </c>
      <c r="F585" s="127">
        <v>185</v>
      </c>
      <c r="G585" s="127">
        <v>20996</v>
      </c>
      <c r="H585" s="127">
        <v>11</v>
      </c>
      <c r="I585" s="167">
        <v>3500</v>
      </c>
      <c r="J585" s="167">
        <v>3500</v>
      </c>
      <c r="K585" s="190">
        <v>0</v>
      </c>
      <c r="L585" s="190">
        <v>0</v>
      </c>
      <c r="M585" s="190">
        <v>1</v>
      </c>
      <c r="N585" s="190">
        <v>1</v>
      </c>
      <c r="O585" s="167">
        <v>3500</v>
      </c>
      <c r="P585" s="132" t="s">
        <v>293</v>
      </c>
    </row>
    <row r="586" spans="1:16" ht="25.5" x14ac:dyDescent="0.2">
      <c r="A586" s="166" t="s">
        <v>1188</v>
      </c>
      <c r="B586" s="166" t="s">
        <v>293</v>
      </c>
      <c r="C586" s="132" t="s">
        <v>293</v>
      </c>
      <c r="D586" s="133" t="s">
        <v>1214</v>
      </c>
      <c r="E586" s="133" t="s">
        <v>1190</v>
      </c>
      <c r="F586" s="127">
        <v>185</v>
      </c>
      <c r="G586" s="127">
        <v>130142</v>
      </c>
      <c r="H586" s="127">
        <v>11</v>
      </c>
      <c r="I586" s="167">
        <v>4000</v>
      </c>
      <c r="J586" s="167">
        <v>4000</v>
      </c>
      <c r="K586" s="190">
        <v>0</v>
      </c>
      <c r="L586" s="190">
        <v>0</v>
      </c>
      <c r="M586" s="190">
        <v>1</v>
      </c>
      <c r="N586" s="190">
        <v>1</v>
      </c>
      <c r="O586" s="167">
        <v>4000</v>
      </c>
      <c r="P586" s="132" t="s">
        <v>293</v>
      </c>
    </row>
    <row r="587" spans="1:16" ht="25.5" x14ac:dyDescent="0.2">
      <c r="A587" s="166" t="s">
        <v>1188</v>
      </c>
      <c r="B587" s="166" t="s">
        <v>293</v>
      </c>
      <c r="C587" s="132" t="s">
        <v>293</v>
      </c>
      <c r="D587" s="133" t="s">
        <v>1215</v>
      </c>
      <c r="E587" s="133" t="s">
        <v>1190</v>
      </c>
      <c r="F587" s="127">
        <v>185</v>
      </c>
      <c r="G587" s="127">
        <v>54436</v>
      </c>
      <c r="H587" s="127">
        <v>11</v>
      </c>
      <c r="I587" s="167">
        <v>4500</v>
      </c>
      <c r="J587" s="167">
        <v>4500</v>
      </c>
      <c r="K587" s="190">
        <v>0</v>
      </c>
      <c r="L587" s="190">
        <v>0</v>
      </c>
      <c r="M587" s="190">
        <v>1</v>
      </c>
      <c r="N587" s="190">
        <v>1</v>
      </c>
      <c r="O587" s="167">
        <v>4500</v>
      </c>
      <c r="P587" s="132" t="s">
        <v>293</v>
      </c>
    </row>
    <row r="588" spans="1:16" ht="25.5" x14ac:dyDescent="0.2">
      <c r="A588" s="166" t="s">
        <v>1188</v>
      </c>
      <c r="B588" s="166" t="s">
        <v>293</v>
      </c>
      <c r="C588" s="132" t="s">
        <v>293</v>
      </c>
      <c r="D588" s="133" t="s">
        <v>1216</v>
      </c>
      <c r="E588" s="133" t="s">
        <v>1190</v>
      </c>
      <c r="F588" s="127">
        <v>185</v>
      </c>
      <c r="G588" s="127">
        <v>86978</v>
      </c>
      <c r="H588" s="127">
        <v>11</v>
      </c>
      <c r="I588" s="167">
        <v>2000</v>
      </c>
      <c r="J588" s="167">
        <v>2000</v>
      </c>
      <c r="K588" s="190">
        <v>0</v>
      </c>
      <c r="L588" s="190">
        <v>0</v>
      </c>
      <c r="M588" s="190">
        <v>1</v>
      </c>
      <c r="N588" s="190">
        <v>1</v>
      </c>
      <c r="O588" s="167">
        <v>2000</v>
      </c>
      <c r="P588" s="132" t="s">
        <v>293</v>
      </c>
    </row>
    <row r="589" spans="1:16" ht="25.5" x14ac:dyDescent="0.2">
      <c r="A589" s="166" t="s">
        <v>1188</v>
      </c>
      <c r="B589" s="166" t="s">
        <v>293</v>
      </c>
      <c r="C589" s="132" t="s">
        <v>293</v>
      </c>
      <c r="D589" s="133" t="s">
        <v>1217</v>
      </c>
      <c r="E589" s="133" t="s">
        <v>1190</v>
      </c>
      <c r="F589" s="127">
        <v>185</v>
      </c>
      <c r="G589" s="127">
        <v>3072</v>
      </c>
      <c r="H589" s="127">
        <v>11</v>
      </c>
      <c r="I589" s="167">
        <v>4000</v>
      </c>
      <c r="J589" s="167">
        <v>4000</v>
      </c>
      <c r="K589" s="190">
        <v>1</v>
      </c>
      <c r="L589" s="190">
        <v>0</v>
      </c>
      <c r="M589" s="190">
        <v>0</v>
      </c>
      <c r="N589" s="190">
        <v>1</v>
      </c>
      <c r="O589" s="167">
        <v>4000</v>
      </c>
      <c r="P589" s="132" t="s">
        <v>293</v>
      </c>
    </row>
    <row r="590" spans="1:16" ht="25.5" x14ac:dyDescent="0.2">
      <c r="A590" s="166" t="s">
        <v>1188</v>
      </c>
      <c r="B590" s="166" t="s">
        <v>293</v>
      </c>
      <c r="C590" s="132" t="s">
        <v>293</v>
      </c>
      <c r="D590" s="133" t="s">
        <v>1218</v>
      </c>
      <c r="E590" s="133" t="s">
        <v>1190</v>
      </c>
      <c r="F590" s="127">
        <v>185</v>
      </c>
      <c r="G590" s="127">
        <v>71016</v>
      </c>
      <c r="H590" s="127">
        <v>11</v>
      </c>
      <c r="I590" s="167">
        <v>3000</v>
      </c>
      <c r="J590" s="167">
        <v>3000</v>
      </c>
      <c r="K590" s="190">
        <v>0</v>
      </c>
      <c r="L590" s="190">
        <v>1</v>
      </c>
      <c r="M590" s="190">
        <v>0</v>
      </c>
      <c r="N590" s="190">
        <v>1</v>
      </c>
      <c r="O590" s="167">
        <v>3000</v>
      </c>
      <c r="P590" s="132" t="s">
        <v>293</v>
      </c>
    </row>
    <row r="591" spans="1:16" ht="25.5" x14ac:dyDescent="0.2">
      <c r="A591" s="166" t="s">
        <v>1188</v>
      </c>
      <c r="B591" s="166" t="s">
        <v>293</v>
      </c>
      <c r="C591" s="132" t="s">
        <v>293</v>
      </c>
      <c r="D591" s="133" t="s">
        <v>1219</v>
      </c>
      <c r="E591" s="133" t="s">
        <v>1190</v>
      </c>
      <c r="F591" s="127">
        <v>185</v>
      </c>
      <c r="G591" s="127">
        <v>153389</v>
      </c>
      <c r="H591" s="127">
        <v>11</v>
      </c>
      <c r="I591" s="167">
        <v>5000</v>
      </c>
      <c r="J591" s="167">
        <v>500</v>
      </c>
      <c r="K591" s="190">
        <v>0</v>
      </c>
      <c r="L591" s="190">
        <v>1</v>
      </c>
      <c r="M591" s="190">
        <v>0</v>
      </c>
      <c r="N591" s="190">
        <v>1</v>
      </c>
      <c r="O591" s="167">
        <v>500</v>
      </c>
      <c r="P591" s="132" t="s">
        <v>293</v>
      </c>
    </row>
    <row r="592" spans="1:16" ht="25.5" x14ac:dyDescent="0.2">
      <c r="A592" s="166" t="s">
        <v>1188</v>
      </c>
      <c r="B592" s="166" t="s">
        <v>293</v>
      </c>
      <c r="C592" s="132" t="s">
        <v>293</v>
      </c>
      <c r="D592" s="133" t="s">
        <v>1220</v>
      </c>
      <c r="E592" s="133" t="s">
        <v>1190</v>
      </c>
      <c r="F592" s="127">
        <v>185</v>
      </c>
      <c r="G592" s="127">
        <v>127023</v>
      </c>
      <c r="H592" s="127">
        <v>11</v>
      </c>
      <c r="I592" s="167">
        <v>3000</v>
      </c>
      <c r="J592" s="167">
        <v>3000</v>
      </c>
      <c r="K592" s="190">
        <v>0</v>
      </c>
      <c r="L592" s="190">
        <v>1</v>
      </c>
      <c r="M592" s="190">
        <v>0</v>
      </c>
      <c r="N592" s="190">
        <v>1</v>
      </c>
      <c r="O592" s="167">
        <v>3000</v>
      </c>
      <c r="P592" s="132" t="s">
        <v>293</v>
      </c>
    </row>
    <row r="593" spans="1:16" ht="25.5" x14ac:dyDescent="0.2">
      <c r="A593" s="166" t="s">
        <v>1188</v>
      </c>
      <c r="B593" s="166" t="s">
        <v>293</v>
      </c>
      <c r="C593" s="132" t="s">
        <v>293</v>
      </c>
      <c r="D593" s="133" t="s">
        <v>1221</v>
      </c>
      <c r="E593" s="133" t="s">
        <v>1190</v>
      </c>
      <c r="F593" s="127">
        <v>185</v>
      </c>
      <c r="G593" s="127">
        <v>76476</v>
      </c>
      <c r="H593" s="127">
        <v>11</v>
      </c>
      <c r="I593" s="167">
        <v>4000</v>
      </c>
      <c r="J593" s="167">
        <v>4000</v>
      </c>
      <c r="K593" s="190">
        <v>1</v>
      </c>
      <c r="L593" s="190">
        <v>0</v>
      </c>
      <c r="M593" s="190">
        <v>0</v>
      </c>
      <c r="N593" s="190">
        <v>1</v>
      </c>
      <c r="O593" s="167">
        <v>4000</v>
      </c>
      <c r="P593" s="132" t="s">
        <v>293</v>
      </c>
    </row>
    <row r="594" spans="1:16" ht="25.5" x14ac:dyDescent="0.2">
      <c r="A594" s="166" t="s">
        <v>1188</v>
      </c>
      <c r="B594" s="166" t="s">
        <v>293</v>
      </c>
      <c r="C594" s="132" t="s">
        <v>293</v>
      </c>
      <c r="D594" s="133" t="s">
        <v>1222</v>
      </c>
      <c r="E594" s="133" t="s">
        <v>1190</v>
      </c>
      <c r="F594" s="127">
        <v>185</v>
      </c>
      <c r="G594" s="127">
        <v>83028</v>
      </c>
      <c r="H594" s="127">
        <v>11</v>
      </c>
      <c r="I594" s="167">
        <v>2500</v>
      </c>
      <c r="J594" s="167">
        <v>2500</v>
      </c>
      <c r="K594" s="190">
        <v>1</v>
      </c>
      <c r="L594" s="190">
        <v>0</v>
      </c>
      <c r="M594" s="190">
        <v>0</v>
      </c>
      <c r="N594" s="190">
        <v>1</v>
      </c>
      <c r="O594" s="167">
        <v>2500</v>
      </c>
      <c r="P594" s="132" t="s">
        <v>293</v>
      </c>
    </row>
    <row r="595" spans="1:16" ht="25.5" x14ac:dyDescent="0.2">
      <c r="A595" s="166" t="s">
        <v>1188</v>
      </c>
      <c r="B595" s="166" t="s">
        <v>293</v>
      </c>
      <c r="C595" s="132" t="s">
        <v>293</v>
      </c>
      <c r="D595" s="133" t="s">
        <v>1223</v>
      </c>
      <c r="E595" s="133" t="s">
        <v>1190</v>
      </c>
      <c r="F595" s="127">
        <v>185</v>
      </c>
      <c r="G595" s="127">
        <v>85923</v>
      </c>
      <c r="H595" s="127">
        <v>11</v>
      </c>
      <c r="I595" s="167">
        <v>5000</v>
      </c>
      <c r="J595" s="167">
        <v>5000</v>
      </c>
      <c r="K595" s="190">
        <v>1</v>
      </c>
      <c r="L595" s="190">
        <v>0</v>
      </c>
      <c r="M595" s="190">
        <v>0</v>
      </c>
      <c r="N595" s="190">
        <v>1</v>
      </c>
      <c r="O595" s="167">
        <v>5000</v>
      </c>
      <c r="P595" s="132" t="s">
        <v>293</v>
      </c>
    </row>
    <row r="596" spans="1:16" ht="25.5" x14ac:dyDescent="0.2">
      <c r="A596" s="166" t="s">
        <v>1188</v>
      </c>
      <c r="B596" s="166" t="s">
        <v>293</v>
      </c>
      <c r="C596" s="132" t="s">
        <v>293</v>
      </c>
      <c r="D596" s="133" t="s">
        <v>1224</v>
      </c>
      <c r="E596" s="133" t="s">
        <v>1190</v>
      </c>
      <c r="F596" s="127">
        <v>185</v>
      </c>
      <c r="G596" s="127">
        <v>7783</v>
      </c>
      <c r="H596" s="127">
        <v>11</v>
      </c>
      <c r="I596" s="167">
        <v>2000</v>
      </c>
      <c r="J596" s="167">
        <v>2000</v>
      </c>
      <c r="K596" s="190">
        <v>1</v>
      </c>
      <c r="L596" s="190">
        <v>0</v>
      </c>
      <c r="M596" s="190">
        <v>0</v>
      </c>
      <c r="N596" s="190">
        <v>1</v>
      </c>
      <c r="O596" s="167">
        <v>2000</v>
      </c>
      <c r="P596" s="132" t="s">
        <v>293</v>
      </c>
    </row>
    <row r="597" spans="1:16" ht="25.5" x14ac:dyDescent="0.2">
      <c r="A597" s="166" t="s">
        <v>1188</v>
      </c>
      <c r="B597" s="166" t="s">
        <v>293</v>
      </c>
      <c r="C597" s="132" t="s">
        <v>293</v>
      </c>
      <c r="D597" s="133" t="s">
        <v>1225</v>
      </c>
      <c r="E597" s="133" t="s">
        <v>1190</v>
      </c>
      <c r="F597" s="127">
        <v>185</v>
      </c>
      <c r="G597" s="127">
        <v>99004</v>
      </c>
      <c r="H597" s="127">
        <v>11</v>
      </c>
      <c r="I597" s="167">
        <v>2500</v>
      </c>
      <c r="J597" s="167">
        <v>2500</v>
      </c>
      <c r="K597" s="190">
        <v>0</v>
      </c>
      <c r="L597" s="190">
        <v>1</v>
      </c>
      <c r="M597" s="190">
        <v>0</v>
      </c>
      <c r="N597" s="190">
        <v>1</v>
      </c>
      <c r="O597" s="167">
        <v>2500</v>
      </c>
      <c r="P597" s="132" t="s">
        <v>293</v>
      </c>
    </row>
    <row r="598" spans="1:16" ht="25.5" x14ac:dyDescent="0.2">
      <c r="A598" s="166" t="s">
        <v>1188</v>
      </c>
      <c r="B598" s="166" t="s">
        <v>293</v>
      </c>
      <c r="C598" s="132" t="s">
        <v>293</v>
      </c>
      <c r="D598" s="133" t="s">
        <v>1226</v>
      </c>
      <c r="E598" s="133" t="s">
        <v>1190</v>
      </c>
      <c r="F598" s="127">
        <v>185</v>
      </c>
      <c r="G598" s="127">
        <v>132719</v>
      </c>
      <c r="H598" s="127">
        <v>11</v>
      </c>
      <c r="I598" s="167">
        <v>5000</v>
      </c>
      <c r="J598" s="167">
        <v>5000</v>
      </c>
      <c r="K598" s="190">
        <v>0</v>
      </c>
      <c r="L598" s="190">
        <v>0</v>
      </c>
      <c r="M598" s="190">
        <v>1</v>
      </c>
      <c r="N598" s="190">
        <v>1</v>
      </c>
      <c r="O598" s="167">
        <v>5000</v>
      </c>
      <c r="P598" s="132" t="s">
        <v>293</v>
      </c>
    </row>
    <row r="599" spans="1:16" ht="25.5" x14ac:dyDescent="0.2">
      <c r="A599" s="166" t="s">
        <v>1188</v>
      </c>
      <c r="B599" s="166" t="s">
        <v>293</v>
      </c>
      <c r="C599" s="132" t="s">
        <v>293</v>
      </c>
      <c r="D599" s="133" t="s">
        <v>1227</v>
      </c>
      <c r="E599" s="133" t="s">
        <v>1190</v>
      </c>
      <c r="F599" s="127">
        <v>185</v>
      </c>
      <c r="G599" s="127">
        <v>5060</v>
      </c>
      <c r="H599" s="127">
        <v>11</v>
      </c>
      <c r="I599" s="167">
        <v>3000</v>
      </c>
      <c r="J599" s="167">
        <v>3000</v>
      </c>
      <c r="K599" s="190">
        <v>0</v>
      </c>
      <c r="L599" s="190">
        <v>0</v>
      </c>
      <c r="M599" s="190">
        <v>1</v>
      </c>
      <c r="N599" s="190">
        <v>1</v>
      </c>
      <c r="O599" s="167">
        <v>3000</v>
      </c>
      <c r="P599" s="132" t="s">
        <v>293</v>
      </c>
    </row>
    <row r="600" spans="1:16" ht="25.5" x14ac:dyDescent="0.2">
      <c r="A600" s="166" t="s">
        <v>1188</v>
      </c>
      <c r="B600" s="166" t="s">
        <v>293</v>
      </c>
      <c r="C600" s="132" t="s">
        <v>293</v>
      </c>
      <c r="D600" s="133" t="s">
        <v>1228</v>
      </c>
      <c r="E600" s="133" t="s">
        <v>1190</v>
      </c>
      <c r="F600" s="127">
        <v>185</v>
      </c>
      <c r="G600" s="127">
        <v>5121</v>
      </c>
      <c r="H600" s="127">
        <v>11</v>
      </c>
      <c r="I600" s="167">
        <v>2000</v>
      </c>
      <c r="J600" s="167">
        <v>2000</v>
      </c>
      <c r="K600" s="190">
        <v>0</v>
      </c>
      <c r="L600" s="190">
        <v>0</v>
      </c>
      <c r="M600" s="190">
        <v>1</v>
      </c>
      <c r="N600" s="190">
        <v>1</v>
      </c>
      <c r="O600" s="167">
        <v>2000</v>
      </c>
      <c r="P600" s="132" t="s">
        <v>293</v>
      </c>
    </row>
    <row r="601" spans="1:16" ht="25.5" x14ac:dyDescent="0.2">
      <c r="A601" s="166" t="s">
        <v>1188</v>
      </c>
      <c r="B601" s="166" t="s">
        <v>293</v>
      </c>
      <c r="C601" s="132" t="s">
        <v>293</v>
      </c>
      <c r="D601" s="133" t="s">
        <v>1229</v>
      </c>
      <c r="E601" s="133" t="s">
        <v>1190</v>
      </c>
      <c r="F601" s="127">
        <v>185</v>
      </c>
      <c r="G601" s="127">
        <v>5130</v>
      </c>
      <c r="H601" s="127">
        <v>11</v>
      </c>
      <c r="I601" s="167">
        <v>4000</v>
      </c>
      <c r="J601" s="167">
        <v>4000</v>
      </c>
      <c r="K601" s="190">
        <v>0</v>
      </c>
      <c r="L601" s="190">
        <v>0</v>
      </c>
      <c r="M601" s="190">
        <v>1</v>
      </c>
      <c r="N601" s="190">
        <v>1</v>
      </c>
      <c r="O601" s="167">
        <v>4000</v>
      </c>
      <c r="P601" s="132" t="s">
        <v>293</v>
      </c>
    </row>
    <row r="602" spans="1:16" ht="25.5" x14ac:dyDescent="0.2">
      <c r="A602" s="166" t="s">
        <v>1188</v>
      </c>
      <c r="B602" s="166" t="s">
        <v>293</v>
      </c>
      <c r="C602" s="132" t="s">
        <v>293</v>
      </c>
      <c r="D602" s="133" t="s">
        <v>1230</v>
      </c>
      <c r="E602" s="133" t="s">
        <v>1190</v>
      </c>
      <c r="F602" s="127">
        <v>185</v>
      </c>
      <c r="G602" s="127">
        <v>120748</v>
      </c>
      <c r="H602" s="127">
        <v>11</v>
      </c>
      <c r="I602" s="167">
        <v>7000</v>
      </c>
      <c r="J602" s="167">
        <v>7000</v>
      </c>
      <c r="K602" s="190">
        <v>0</v>
      </c>
      <c r="L602" s="190">
        <v>0</v>
      </c>
      <c r="M602" s="190">
        <v>1</v>
      </c>
      <c r="N602" s="190">
        <v>1</v>
      </c>
      <c r="O602" s="167">
        <v>7000</v>
      </c>
      <c r="P602" s="132" t="s">
        <v>293</v>
      </c>
    </row>
    <row r="603" spans="1:16" ht="25.5" x14ac:dyDescent="0.2">
      <c r="A603" s="166" t="s">
        <v>1188</v>
      </c>
      <c r="B603" s="166" t="s">
        <v>293</v>
      </c>
      <c r="C603" s="132" t="s">
        <v>293</v>
      </c>
      <c r="D603" s="133" t="s">
        <v>1231</v>
      </c>
      <c r="E603" s="133" t="s">
        <v>1190</v>
      </c>
      <c r="F603" s="127">
        <v>185</v>
      </c>
      <c r="G603" s="127">
        <v>62187</v>
      </c>
      <c r="H603" s="127">
        <v>11</v>
      </c>
      <c r="I603" s="167">
        <v>3000</v>
      </c>
      <c r="J603" s="167">
        <v>3000</v>
      </c>
      <c r="K603" s="190">
        <v>0</v>
      </c>
      <c r="L603" s="190">
        <v>0</v>
      </c>
      <c r="M603" s="190">
        <v>1</v>
      </c>
      <c r="N603" s="190">
        <v>1</v>
      </c>
      <c r="O603" s="167">
        <v>3000</v>
      </c>
      <c r="P603" s="132" t="s">
        <v>293</v>
      </c>
    </row>
    <row r="604" spans="1:16" ht="25.5" x14ac:dyDescent="0.2">
      <c r="A604" s="166" t="s">
        <v>1188</v>
      </c>
      <c r="B604" s="166" t="s">
        <v>293</v>
      </c>
      <c r="C604" s="132" t="s">
        <v>293</v>
      </c>
      <c r="D604" s="133" t="s">
        <v>1232</v>
      </c>
      <c r="E604" s="133" t="s">
        <v>1190</v>
      </c>
      <c r="F604" s="127">
        <v>185</v>
      </c>
      <c r="G604" s="127">
        <v>5115</v>
      </c>
      <c r="H604" s="127">
        <v>11</v>
      </c>
      <c r="I604" s="167">
        <v>6000</v>
      </c>
      <c r="J604" s="167">
        <v>6000</v>
      </c>
      <c r="K604" s="190">
        <v>0</v>
      </c>
      <c r="L604" s="190">
        <v>0</v>
      </c>
      <c r="M604" s="190">
        <v>1</v>
      </c>
      <c r="N604" s="190">
        <v>1</v>
      </c>
      <c r="O604" s="167">
        <v>6000</v>
      </c>
      <c r="P604" s="132" t="s">
        <v>293</v>
      </c>
    </row>
    <row r="605" spans="1:16" ht="25.5" x14ac:dyDescent="0.2">
      <c r="A605" s="166" t="s">
        <v>1188</v>
      </c>
      <c r="B605" s="166" t="s">
        <v>293</v>
      </c>
      <c r="C605" s="132" t="s">
        <v>293</v>
      </c>
      <c r="D605" s="133" t="s">
        <v>1233</v>
      </c>
      <c r="E605" s="133" t="s">
        <v>1190</v>
      </c>
      <c r="F605" s="127">
        <v>185</v>
      </c>
      <c r="G605" s="127">
        <v>5173</v>
      </c>
      <c r="H605" s="127">
        <v>11</v>
      </c>
      <c r="I605" s="167">
        <v>2000</v>
      </c>
      <c r="J605" s="167">
        <v>2000</v>
      </c>
      <c r="K605" s="190">
        <v>0</v>
      </c>
      <c r="L605" s="190">
        <v>0</v>
      </c>
      <c r="M605" s="190">
        <v>1</v>
      </c>
      <c r="N605" s="190">
        <v>1</v>
      </c>
      <c r="O605" s="167">
        <v>2000</v>
      </c>
      <c r="P605" s="132" t="s">
        <v>293</v>
      </c>
    </row>
    <row r="606" spans="1:16" ht="25.5" x14ac:dyDescent="0.2">
      <c r="A606" s="166" t="s">
        <v>1188</v>
      </c>
      <c r="B606" s="166" t="s">
        <v>293</v>
      </c>
      <c r="C606" s="132" t="s">
        <v>293</v>
      </c>
      <c r="D606" s="133" t="s">
        <v>1234</v>
      </c>
      <c r="E606" s="133" t="s">
        <v>1190</v>
      </c>
      <c r="F606" s="127">
        <v>185</v>
      </c>
      <c r="G606" s="127">
        <v>133010</v>
      </c>
      <c r="H606" s="127">
        <v>11</v>
      </c>
      <c r="I606" s="167">
        <v>4000</v>
      </c>
      <c r="J606" s="167">
        <v>4000</v>
      </c>
      <c r="K606" s="190">
        <v>0</v>
      </c>
      <c r="L606" s="190">
        <v>0</v>
      </c>
      <c r="M606" s="190">
        <v>1</v>
      </c>
      <c r="N606" s="190">
        <v>1</v>
      </c>
      <c r="O606" s="167">
        <v>4000</v>
      </c>
      <c r="P606" s="132" t="s">
        <v>293</v>
      </c>
    </row>
    <row r="607" spans="1:16" ht="25.5" x14ac:dyDescent="0.2">
      <c r="A607" s="166" t="s">
        <v>1188</v>
      </c>
      <c r="B607" s="166" t="s">
        <v>293</v>
      </c>
      <c r="C607" s="132" t="s">
        <v>293</v>
      </c>
      <c r="D607" s="133" t="s">
        <v>1235</v>
      </c>
      <c r="E607" s="133" t="s">
        <v>1190</v>
      </c>
      <c r="F607" s="127">
        <v>185</v>
      </c>
      <c r="G607" s="127">
        <v>132910</v>
      </c>
      <c r="H607" s="127">
        <v>11</v>
      </c>
      <c r="I607" s="167">
        <v>3000</v>
      </c>
      <c r="J607" s="167">
        <v>3000</v>
      </c>
      <c r="K607" s="190">
        <v>0</v>
      </c>
      <c r="L607" s="190">
        <v>0</v>
      </c>
      <c r="M607" s="190">
        <v>1</v>
      </c>
      <c r="N607" s="190">
        <v>1</v>
      </c>
      <c r="O607" s="167">
        <v>3000</v>
      </c>
      <c r="P607" s="132" t="s">
        <v>293</v>
      </c>
    </row>
    <row r="608" spans="1:16" ht="25.5" x14ac:dyDescent="0.2">
      <c r="A608" s="166" t="s">
        <v>1188</v>
      </c>
      <c r="B608" s="166" t="s">
        <v>293</v>
      </c>
      <c r="C608" s="132" t="s">
        <v>293</v>
      </c>
      <c r="D608" s="133" t="s">
        <v>1236</v>
      </c>
      <c r="E608" s="133" t="s">
        <v>1190</v>
      </c>
      <c r="F608" s="127">
        <v>185</v>
      </c>
      <c r="G608" s="127">
        <v>5081</v>
      </c>
      <c r="H608" s="127">
        <v>11</v>
      </c>
      <c r="I608" s="167">
        <v>2000</v>
      </c>
      <c r="J608" s="167">
        <v>2000</v>
      </c>
      <c r="K608" s="190">
        <v>0</v>
      </c>
      <c r="L608" s="190">
        <v>0</v>
      </c>
      <c r="M608" s="190">
        <v>1</v>
      </c>
      <c r="N608" s="190">
        <v>1</v>
      </c>
      <c r="O608" s="167">
        <v>2000</v>
      </c>
      <c r="P608" s="132" t="s">
        <v>293</v>
      </c>
    </row>
    <row r="609" spans="1:16" ht="25.5" x14ac:dyDescent="0.2">
      <c r="A609" s="166" t="s">
        <v>1188</v>
      </c>
      <c r="B609" s="166" t="s">
        <v>293</v>
      </c>
      <c r="C609" s="132" t="s">
        <v>293</v>
      </c>
      <c r="D609" s="133" t="s">
        <v>1237</v>
      </c>
      <c r="E609" s="133" t="s">
        <v>1190</v>
      </c>
      <c r="F609" s="127">
        <v>185</v>
      </c>
      <c r="G609" s="127">
        <v>116353</v>
      </c>
      <c r="H609" s="127">
        <v>11</v>
      </c>
      <c r="I609" s="167">
        <v>5000</v>
      </c>
      <c r="J609" s="167">
        <v>5000</v>
      </c>
      <c r="K609" s="190">
        <v>0</v>
      </c>
      <c r="L609" s="190">
        <v>0</v>
      </c>
      <c r="M609" s="190">
        <v>1</v>
      </c>
      <c r="N609" s="190">
        <v>1</v>
      </c>
      <c r="O609" s="167">
        <v>5000</v>
      </c>
      <c r="P609" s="132" t="s">
        <v>293</v>
      </c>
    </row>
    <row r="610" spans="1:16" ht="25.5" x14ac:dyDescent="0.2">
      <c r="A610" s="166" t="s">
        <v>1188</v>
      </c>
      <c r="B610" s="166" t="s">
        <v>293</v>
      </c>
      <c r="C610" s="132" t="s">
        <v>293</v>
      </c>
      <c r="D610" s="133" t="s">
        <v>1238</v>
      </c>
      <c r="E610" s="133" t="s">
        <v>1190</v>
      </c>
      <c r="F610" s="127">
        <v>185</v>
      </c>
      <c r="G610" s="127">
        <v>121076</v>
      </c>
      <c r="H610" s="127">
        <v>11</v>
      </c>
      <c r="I610" s="167">
        <v>3000</v>
      </c>
      <c r="J610" s="167">
        <v>3000</v>
      </c>
      <c r="K610" s="190">
        <v>0</v>
      </c>
      <c r="L610" s="190">
        <v>0</v>
      </c>
      <c r="M610" s="190">
        <v>1</v>
      </c>
      <c r="N610" s="190">
        <v>1</v>
      </c>
      <c r="O610" s="167">
        <v>3000</v>
      </c>
      <c r="P610" s="132" t="s">
        <v>293</v>
      </c>
    </row>
    <row r="611" spans="1:16" ht="25.5" x14ac:dyDescent="0.2">
      <c r="A611" s="166" t="s">
        <v>1188</v>
      </c>
      <c r="B611" s="166" t="s">
        <v>293</v>
      </c>
      <c r="C611" s="132" t="s">
        <v>293</v>
      </c>
      <c r="D611" s="133" t="s">
        <v>1239</v>
      </c>
      <c r="E611" s="133" t="s">
        <v>1190</v>
      </c>
      <c r="F611" s="127">
        <v>185</v>
      </c>
      <c r="G611" s="127">
        <v>119376</v>
      </c>
      <c r="H611" s="127">
        <v>11</v>
      </c>
      <c r="I611" s="167">
        <v>2000</v>
      </c>
      <c r="J611" s="167">
        <v>2000</v>
      </c>
      <c r="K611" s="190">
        <v>0</v>
      </c>
      <c r="L611" s="190">
        <v>0</v>
      </c>
      <c r="M611" s="190">
        <v>1</v>
      </c>
      <c r="N611" s="190">
        <v>1</v>
      </c>
      <c r="O611" s="167">
        <v>2000</v>
      </c>
      <c r="P611" s="132" t="s">
        <v>293</v>
      </c>
    </row>
    <row r="612" spans="1:16" ht="25.5" x14ac:dyDescent="0.2">
      <c r="A612" s="166" t="s">
        <v>1188</v>
      </c>
      <c r="B612" s="166" t="s">
        <v>293</v>
      </c>
      <c r="C612" s="132" t="s">
        <v>293</v>
      </c>
      <c r="D612" s="133" t="s">
        <v>1240</v>
      </c>
      <c r="E612" s="133" t="s">
        <v>1190</v>
      </c>
      <c r="F612" s="127">
        <v>185</v>
      </c>
      <c r="G612" s="127">
        <v>5131</v>
      </c>
      <c r="H612" s="127">
        <v>11</v>
      </c>
      <c r="I612" s="167">
        <v>5000</v>
      </c>
      <c r="J612" s="167">
        <v>5000</v>
      </c>
      <c r="K612" s="190">
        <v>0</v>
      </c>
      <c r="L612" s="190">
        <v>0</v>
      </c>
      <c r="M612" s="190">
        <v>1</v>
      </c>
      <c r="N612" s="190">
        <v>1</v>
      </c>
      <c r="O612" s="167">
        <v>5000</v>
      </c>
      <c r="P612" s="132" t="s">
        <v>293</v>
      </c>
    </row>
    <row r="613" spans="1:16" ht="25.5" x14ac:dyDescent="0.2">
      <c r="A613" s="166" t="s">
        <v>1188</v>
      </c>
      <c r="B613" s="166" t="s">
        <v>293</v>
      </c>
      <c r="C613" s="132" t="s">
        <v>293</v>
      </c>
      <c r="D613" s="133" t="s">
        <v>1241</v>
      </c>
      <c r="E613" s="133" t="s">
        <v>1190</v>
      </c>
      <c r="F613" s="127">
        <v>185</v>
      </c>
      <c r="G613" s="127">
        <v>90103</v>
      </c>
      <c r="H613" s="127">
        <v>11</v>
      </c>
      <c r="I613" s="167">
        <v>2000</v>
      </c>
      <c r="J613" s="167">
        <v>2000</v>
      </c>
      <c r="K613" s="190">
        <v>0</v>
      </c>
      <c r="L613" s="190">
        <v>0</v>
      </c>
      <c r="M613" s="190">
        <v>1</v>
      </c>
      <c r="N613" s="190">
        <v>1</v>
      </c>
      <c r="O613" s="167">
        <v>2000</v>
      </c>
      <c r="P613" s="132" t="s">
        <v>293</v>
      </c>
    </row>
    <row r="614" spans="1:16" ht="25.5" x14ac:dyDescent="0.2">
      <c r="A614" s="166" t="s">
        <v>1188</v>
      </c>
      <c r="B614" s="166" t="s">
        <v>293</v>
      </c>
      <c r="C614" s="132" t="s">
        <v>293</v>
      </c>
      <c r="D614" s="133" t="s">
        <v>1242</v>
      </c>
      <c r="E614" s="133" t="s">
        <v>1190</v>
      </c>
      <c r="F614" s="127">
        <v>185</v>
      </c>
      <c r="G614" s="127">
        <v>5080</v>
      </c>
      <c r="H614" s="127">
        <v>11</v>
      </c>
      <c r="I614" s="167">
        <v>5000</v>
      </c>
      <c r="J614" s="167">
        <v>5000</v>
      </c>
      <c r="K614" s="190">
        <v>0</v>
      </c>
      <c r="L614" s="190">
        <v>0</v>
      </c>
      <c r="M614" s="190">
        <v>1</v>
      </c>
      <c r="N614" s="190">
        <v>1</v>
      </c>
      <c r="O614" s="167">
        <v>5000</v>
      </c>
      <c r="P614" s="132" t="s">
        <v>293</v>
      </c>
    </row>
    <row r="615" spans="1:16" ht="25.5" x14ac:dyDescent="0.2">
      <c r="A615" s="166" t="s">
        <v>1188</v>
      </c>
      <c r="B615" s="166" t="s">
        <v>293</v>
      </c>
      <c r="C615" s="132" t="s">
        <v>293</v>
      </c>
      <c r="D615" s="133" t="s">
        <v>1243</v>
      </c>
      <c r="E615" s="133" t="s">
        <v>1190</v>
      </c>
      <c r="F615" s="127">
        <v>185</v>
      </c>
      <c r="G615" s="127">
        <v>127445</v>
      </c>
      <c r="H615" s="127">
        <v>11</v>
      </c>
      <c r="I615" s="167">
        <v>6000</v>
      </c>
      <c r="J615" s="167">
        <v>6000</v>
      </c>
      <c r="K615" s="190">
        <v>1</v>
      </c>
      <c r="L615" s="190">
        <v>0</v>
      </c>
      <c r="M615" s="190">
        <v>0</v>
      </c>
      <c r="N615" s="190">
        <v>1</v>
      </c>
      <c r="O615" s="167">
        <v>6000</v>
      </c>
      <c r="P615" s="132" t="s">
        <v>293</v>
      </c>
    </row>
    <row r="616" spans="1:16" ht="25.5" x14ac:dyDescent="0.2">
      <c r="A616" s="166" t="s">
        <v>1188</v>
      </c>
      <c r="B616" s="166" t="s">
        <v>293</v>
      </c>
      <c r="C616" s="132" t="s">
        <v>293</v>
      </c>
      <c r="D616" s="133" t="s">
        <v>1244</v>
      </c>
      <c r="E616" s="133" t="s">
        <v>1190</v>
      </c>
      <c r="F616" s="127">
        <v>185</v>
      </c>
      <c r="G616" s="127">
        <v>5120</v>
      </c>
      <c r="H616" s="127">
        <v>11</v>
      </c>
      <c r="I616" s="167">
        <v>2000</v>
      </c>
      <c r="J616" s="167">
        <v>2000</v>
      </c>
      <c r="K616" s="190"/>
      <c r="L616" s="190">
        <v>1</v>
      </c>
      <c r="M616" s="190">
        <v>0</v>
      </c>
      <c r="N616" s="190">
        <v>1</v>
      </c>
      <c r="O616" s="167">
        <v>2000</v>
      </c>
      <c r="P616" s="132" t="s">
        <v>293</v>
      </c>
    </row>
    <row r="617" spans="1:16" ht="25.5" x14ac:dyDescent="0.2">
      <c r="A617" s="166" t="s">
        <v>1188</v>
      </c>
      <c r="B617" s="166" t="s">
        <v>293</v>
      </c>
      <c r="C617" s="132" t="s">
        <v>293</v>
      </c>
      <c r="D617" s="133" t="s">
        <v>1245</v>
      </c>
      <c r="E617" s="133" t="s">
        <v>1190</v>
      </c>
      <c r="F617" s="127">
        <v>185</v>
      </c>
      <c r="G617" s="127">
        <v>5117</v>
      </c>
      <c r="H617" s="127">
        <v>11</v>
      </c>
      <c r="I617" s="167">
        <v>5000</v>
      </c>
      <c r="J617" s="167">
        <v>5000</v>
      </c>
      <c r="K617" s="190">
        <v>1</v>
      </c>
      <c r="L617" s="190">
        <v>0</v>
      </c>
      <c r="M617" s="190">
        <v>0</v>
      </c>
      <c r="N617" s="190">
        <v>1</v>
      </c>
      <c r="O617" s="167">
        <v>5000</v>
      </c>
      <c r="P617" s="132" t="s">
        <v>293</v>
      </c>
    </row>
    <row r="618" spans="1:16" ht="25.5" x14ac:dyDescent="0.2">
      <c r="A618" s="166" t="s">
        <v>1188</v>
      </c>
      <c r="B618" s="166" t="s">
        <v>293</v>
      </c>
      <c r="C618" s="132" t="s">
        <v>293</v>
      </c>
      <c r="D618" s="133" t="s">
        <v>1246</v>
      </c>
      <c r="E618" s="133" t="s">
        <v>1190</v>
      </c>
      <c r="F618" s="127">
        <v>185</v>
      </c>
      <c r="G618" s="127">
        <v>130951</v>
      </c>
      <c r="H618" s="127">
        <v>11</v>
      </c>
      <c r="I618" s="167">
        <v>3000</v>
      </c>
      <c r="J618" s="167">
        <v>3000</v>
      </c>
      <c r="K618" s="190">
        <v>0</v>
      </c>
      <c r="L618" s="190">
        <v>1</v>
      </c>
      <c r="M618" s="190">
        <v>0</v>
      </c>
      <c r="N618" s="190">
        <v>1</v>
      </c>
      <c r="O618" s="167">
        <v>3000</v>
      </c>
      <c r="P618" s="132" t="s">
        <v>293</v>
      </c>
    </row>
    <row r="619" spans="1:16" ht="25.5" x14ac:dyDescent="0.2">
      <c r="A619" s="166" t="s">
        <v>1188</v>
      </c>
      <c r="B619" s="166" t="s">
        <v>293</v>
      </c>
      <c r="C619" s="132" t="s">
        <v>293</v>
      </c>
      <c r="D619" s="133" t="s">
        <v>1247</v>
      </c>
      <c r="E619" s="133" t="s">
        <v>1190</v>
      </c>
      <c r="F619" s="127">
        <v>185</v>
      </c>
      <c r="G619" s="127">
        <v>54452</v>
      </c>
      <c r="H619" s="127">
        <v>11</v>
      </c>
      <c r="I619" s="167">
        <v>2086</v>
      </c>
      <c r="J619" s="167">
        <v>2086</v>
      </c>
      <c r="K619" s="190">
        <v>1</v>
      </c>
      <c r="L619" s="190">
        <v>0</v>
      </c>
      <c r="M619" s="190">
        <v>0</v>
      </c>
      <c r="N619" s="190">
        <v>1</v>
      </c>
      <c r="O619" s="167">
        <v>2086</v>
      </c>
      <c r="P619" s="132" t="s">
        <v>293</v>
      </c>
    </row>
    <row r="620" spans="1:16" ht="25.5" x14ac:dyDescent="0.2">
      <c r="A620" s="166" t="s">
        <v>1188</v>
      </c>
      <c r="B620" s="166" t="s">
        <v>293</v>
      </c>
      <c r="C620" s="132" t="s">
        <v>293</v>
      </c>
      <c r="D620" s="133" t="s">
        <v>1248</v>
      </c>
      <c r="E620" s="133" t="s">
        <v>1190</v>
      </c>
      <c r="F620" s="127">
        <v>185</v>
      </c>
      <c r="G620" s="127">
        <v>41245</v>
      </c>
      <c r="H620" s="127">
        <v>11</v>
      </c>
      <c r="I620" s="167">
        <v>4000</v>
      </c>
      <c r="J620" s="167">
        <v>4000</v>
      </c>
      <c r="K620" s="190">
        <v>0</v>
      </c>
      <c r="L620" s="190">
        <v>1</v>
      </c>
      <c r="M620" s="190">
        <v>0</v>
      </c>
      <c r="N620" s="190">
        <v>1</v>
      </c>
      <c r="O620" s="167">
        <v>4000</v>
      </c>
      <c r="P620" s="132" t="s">
        <v>293</v>
      </c>
    </row>
    <row r="621" spans="1:16" ht="25.5" x14ac:dyDescent="0.2">
      <c r="A621" s="166" t="s">
        <v>1188</v>
      </c>
      <c r="B621" s="166" t="s">
        <v>293</v>
      </c>
      <c r="C621" s="132" t="s">
        <v>293</v>
      </c>
      <c r="D621" s="133" t="s">
        <v>1249</v>
      </c>
      <c r="E621" s="133" t="s">
        <v>1250</v>
      </c>
      <c r="F621" s="127">
        <v>241</v>
      </c>
      <c r="G621" s="127">
        <v>32318</v>
      </c>
      <c r="H621" s="127">
        <v>11</v>
      </c>
      <c r="I621" s="167">
        <v>60</v>
      </c>
      <c r="J621" s="167">
        <v>60</v>
      </c>
      <c r="K621" s="190">
        <v>400</v>
      </c>
      <c r="L621" s="190">
        <v>400</v>
      </c>
      <c r="M621" s="190">
        <v>400</v>
      </c>
      <c r="N621" s="190">
        <v>1200</v>
      </c>
      <c r="O621" s="167">
        <v>72000</v>
      </c>
      <c r="P621" s="132" t="s">
        <v>293</v>
      </c>
    </row>
    <row r="622" spans="1:16" ht="25.5" x14ac:dyDescent="0.2">
      <c r="A622" s="166" t="s">
        <v>1188</v>
      </c>
      <c r="B622" s="166" t="s">
        <v>293</v>
      </c>
      <c r="C622" s="132" t="s">
        <v>293</v>
      </c>
      <c r="D622" s="133" t="s">
        <v>1251</v>
      </c>
      <c r="E622" s="133" t="s">
        <v>1190</v>
      </c>
      <c r="F622" s="127">
        <v>211</v>
      </c>
      <c r="G622" s="127">
        <v>26395</v>
      </c>
      <c r="H622" s="127">
        <v>11</v>
      </c>
      <c r="I622" s="167">
        <v>60</v>
      </c>
      <c r="J622" s="167">
        <v>60</v>
      </c>
      <c r="K622" s="190">
        <v>800</v>
      </c>
      <c r="L622" s="190">
        <v>800</v>
      </c>
      <c r="M622" s="190">
        <v>568</v>
      </c>
      <c r="N622" s="190">
        <v>2168</v>
      </c>
      <c r="O622" s="167">
        <v>130080</v>
      </c>
      <c r="P622" s="132" t="s">
        <v>293</v>
      </c>
    </row>
    <row r="623" spans="1:16" ht="25.5" x14ac:dyDescent="0.2">
      <c r="A623" s="166" t="s">
        <v>1188</v>
      </c>
      <c r="B623" s="166" t="s">
        <v>293</v>
      </c>
      <c r="C623" s="132" t="s">
        <v>293</v>
      </c>
      <c r="D623" s="133" t="s">
        <v>1252</v>
      </c>
      <c r="E623" s="133" t="s">
        <v>1190</v>
      </c>
      <c r="F623" s="127">
        <v>211</v>
      </c>
      <c r="G623" s="127">
        <v>3552</v>
      </c>
      <c r="H623" s="127">
        <v>11</v>
      </c>
      <c r="I623" s="167">
        <v>30</v>
      </c>
      <c r="J623" s="167">
        <v>30</v>
      </c>
      <c r="K623" s="190">
        <v>200</v>
      </c>
      <c r="L623" s="190">
        <v>200</v>
      </c>
      <c r="M623" s="190">
        <v>199</v>
      </c>
      <c r="N623" s="190">
        <v>599</v>
      </c>
      <c r="O623" s="167">
        <v>17970</v>
      </c>
      <c r="P623" s="132" t="s">
        <v>293</v>
      </c>
    </row>
    <row r="624" spans="1:16" ht="25.5" x14ac:dyDescent="0.2">
      <c r="A624" s="166" t="s">
        <v>1188</v>
      </c>
      <c r="B624" s="166" t="s">
        <v>293</v>
      </c>
      <c r="C624" s="132" t="s">
        <v>293</v>
      </c>
      <c r="D624" s="133" t="s">
        <v>1253</v>
      </c>
      <c r="E624" s="133" t="s">
        <v>1250</v>
      </c>
      <c r="F624" s="127">
        <v>324</v>
      </c>
      <c r="G624" s="127">
        <v>25315</v>
      </c>
      <c r="H624" s="127">
        <v>11</v>
      </c>
      <c r="I624" s="167">
        <v>1</v>
      </c>
      <c r="J624" s="167">
        <v>7000</v>
      </c>
      <c r="K624" s="190">
        <v>0</v>
      </c>
      <c r="L624" s="190">
        <v>1</v>
      </c>
      <c r="M624" s="190">
        <v>0</v>
      </c>
      <c r="N624" s="190">
        <v>1</v>
      </c>
      <c r="O624" s="167">
        <v>7000</v>
      </c>
      <c r="P624" s="132" t="s">
        <v>293</v>
      </c>
    </row>
    <row r="625" spans="1:16" ht="25.5" x14ac:dyDescent="0.2">
      <c r="A625" s="166" t="s">
        <v>1188</v>
      </c>
      <c r="B625" s="166" t="s">
        <v>293</v>
      </c>
      <c r="C625" s="132" t="s">
        <v>293</v>
      </c>
      <c r="D625" s="133" t="s">
        <v>1254</v>
      </c>
      <c r="E625" s="133" t="s">
        <v>1255</v>
      </c>
      <c r="F625" s="127">
        <v>233</v>
      </c>
      <c r="G625" s="127">
        <v>118863</v>
      </c>
      <c r="H625" s="127">
        <v>11</v>
      </c>
      <c r="I625" s="167">
        <v>275</v>
      </c>
      <c r="J625" s="167">
        <v>275</v>
      </c>
      <c r="K625" s="190">
        <v>26</v>
      </c>
      <c r="L625" s="190">
        <v>0</v>
      </c>
      <c r="M625" s="190">
        <v>0</v>
      </c>
      <c r="N625" s="190">
        <v>26</v>
      </c>
      <c r="O625" s="167">
        <v>7150</v>
      </c>
      <c r="P625" s="132" t="s">
        <v>293</v>
      </c>
    </row>
    <row r="626" spans="1:16" ht="25.5" x14ac:dyDescent="0.2">
      <c r="A626" s="166" t="s">
        <v>1188</v>
      </c>
      <c r="B626" s="166" t="s">
        <v>293</v>
      </c>
      <c r="C626" s="132" t="s">
        <v>293</v>
      </c>
      <c r="D626" s="133" t="s">
        <v>1256</v>
      </c>
      <c r="E626" s="133" t="s">
        <v>202</v>
      </c>
      <c r="F626" s="127">
        <v>233</v>
      </c>
      <c r="G626" s="127">
        <v>81154</v>
      </c>
      <c r="H626" s="127">
        <v>11</v>
      </c>
      <c r="I626" s="167">
        <v>400</v>
      </c>
      <c r="J626" s="167">
        <v>400</v>
      </c>
      <c r="K626" s="190">
        <v>72</v>
      </c>
      <c r="L626" s="190">
        <v>0</v>
      </c>
      <c r="M626" s="190">
        <v>0</v>
      </c>
      <c r="N626" s="190">
        <v>72</v>
      </c>
      <c r="O626" s="167">
        <v>28800</v>
      </c>
      <c r="P626" s="132" t="s">
        <v>293</v>
      </c>
    </row>
    <row r="627" spans="1:16" ht="25.5" x14ac:dyDescent="0.2">
      <c r="A627" s="166" t="s">
        <v>1188</v>
      </c>
      <c r="B627" s="166" t="s">
        <v>293</v>
      </c>
      <c r="C627" s="132" t="s">
        <v>293</v>
      </c>
      <c r="D627" s="133" t="s">
        <v>1257</v>
      </c>
      <c r="E627" s="133" t="s">
        <v>187</v>
      </c>
      <c r="F627" s="127">
        <v>233</v>
      </c>
      <c r="G627" s="127">
        <v>101941</v>
      </c>
      <c r="H627" s="127">
        <v>11</v>
      </c>
      <c r="I627" s="167">
        <v>275</v>
      </c>
      <c r="J627" s="167">
        <v>275</v>
      </c>
      <c r="K627" s="190">
        <v>15</v>
      </c>
      <c r="L627" s="190">
        <v>0</v>
      </c>
      <c r="M627" s="190">
        <v>0</v>
      </c>
      <c r="N627" s="190">
        <v>15</v>
      </c>
      <c r="O627" s="167">
        <v>4125</v>
      </c>
      <c r="P627" s="132" t="s">
        <v>293</v>
      </c>
    </row>
    <row r="628" spans="1:16" ht="25.5" x14ac:dyDescent="0.2">
      <c r="A628" s="166" t="s">
        <v>1188</v>
      </c>
      <c r="B628" s="166" t="s">
        <v>293</v>
      </c>
      <c r="C628" s="132" t="s">
        <v>293</v>
      </c>
      <c r="D628" s="133" t="s">
        <v>1256</v>
      </c>
      <c r="E628" s="133" t="s">
        <v>202</v>
      </c>
      <c r="F628" s="127">
        <v>233</v>
      </c>
      <c r="G628" s="127">
        <v>105130</v>
      </c>
      <c r="H628" s="127">
        <v>11</v>
      </c>
      <c r="I628" s="167">
        <v>400</v>
      </c>
      <c r="J628" s="167">
        <v>400</v>
      </c>
      <c r="K628" s="190">
        <v>36</v>
      </c>
      <c r="L628" s="190">
        <v>0</v>
      </c>
      <c r="M628" s="190">
        <v>0</v>
      </c>
      <c r="N628" s="190">
        <v>36</v>
      </c>
      <c r="O628" s="167">
        <v>14400</v>
      </c>
      <c r="P628" s="132" t="s">
        <v>293</v>
      </c>
    </row>
    <row r="629" spans="1:16" ht="25.5" x14ac:dyDescent="0.2">
      <c r="A629" s="166" t="s">
        <v>1188</v>
      </c>
      <c r="B629" s="166" t="s">
        <v>293</v>
      </c>
      <c r="C629" s="132" t="s">
        <v>293</v>
      </c>
      <c r="D629" s="133" t="s">
        <v>1258</v>
      </c>
      <c r="E629" s="133" t="s">
        <v>187</v>
      </c>
      <c r="F629" s="127">
        <v>232</v>
      </c>
      <c r="G629" s="127">
        <v>4522</v>
      </c>
      <c r="H629" s="127">
        <v>11</v>
      </c>
      <c r="I629" s="167">
        <v>50</v>
      </c>
      <c r="J629" s="167">
        <v>50</v>
      </c>
      <c r="K629" s="190">
        <v>30</v>
      </c>
      <c r="L629" s="190">
        <v>30</v>
      </c>
      <c r="M629" s="190">
        <v>30</v>
      </c>
      <c r="N629" s="190">
        <v>90</v>
      </c>
      <c r="O629" s="167">
        <v>4500</v>
      </c>
      <c r="P629" s="132" t="s">
        <v>293</v>
      </c>
    </row>
    <row r="630" spans="1:16" ht="25.5" x14ac:dyDescent="0.2">
      <c r="A630" s="166" t="s">
        <v>1188</v>
      </c>
      <c r="B630" s="166" t="s">
        <v>293</v>
      </c>
      <c r="C630" s="132" t="s">
        <v>293</v>
      </c>
      <c r="D630" s="133" t="s">
        <v>1259</v>
      </c>
      <c r="E630" s="133" t="s">
        <v>187</v>
      </c>
      <c r="F630" s="127">
        <v>243</v>
      </c>
      <c r="G630" s="127">
        <v>2120</v>
      </c>
      <c r="H630" s="127">
        <v>11</v>
      </c>
      <c r="I630" s="167">
        <v>40</v>
      </c>
      <c r="J630" s="167">
        <v>40</v>
      </c>
      <c r="K630" s="190">
        <v>20</v>
      </c>
      <c r="L630" s="190">
        <v>15</v>
      </c>
      <c r="M630" s="190">
        <v>15</v>
      </c>
      <c r="N630" s="190">
        <v>50</v>
      </c>
      <c r="O630" s="167">
        <v>2000</v>
      </c>
      <c r="P630" s="132" t="s">
        <v>293</v>
      </c>
    </row>
    <row r="631" spans="1:16" ht="25.5" x14ac:dyDescent="0.2">
      <c r="A631" s="166" t="s">
        <v>1188</v>
      </c>
      <c r="B631" s="166" t="s">
        <v>293</v>
      </c>
      <c r="C631" s="132" t="s">
        <v>293</v>
      </c>
      <c r="D631" s="133" t="s">
        <v>1260</v>
      </c>
      <c r="E631" s="133" t="s">
        <v>621</v>
      </c>
      <c r="F631" s="127">
        <v>243</v>
      </c>
      <c r="G631" s="127">
        <v>2187</v>
      </c>
      <c r="H631" s="127">
        <v>11</v>
      </c>
      <c r="I631" s="167">
        <v>4</v>
      </c>
      <c r="J631" s="167">
        <v>4</v>
      </c>
      <c r="K631" s="190">
        <v>50</v>
      </c>
      <c r="L631" s="190">
        <v>50</v>
      </c>
      <c r="M631" s="190">
        <v>50</v>
      </c>
      <c r="N631" s="190">
        <v>150</v>
      </c>
      <c r="O631" s="167">
        <v>600</v>
      </c>
      <c r="P631" s="132" t="s">
        <v>293</v>
      </c>
    </row>
    <row r="632" spans="1:16" ht="25.5" x14ac:dyDescent="0.2">
      <c r="A632" s="166" t="s">
        <v>1188</v>
      </c>
      <c r="B632" s="166" t="s">
        <v>293</v>
      </c>
      <c r="C632" s="132" t="s">
        <v>293</v>
      </c>
      <c r="D632" s="133" t="s">
        <v>1261</v>
      </c>
      <c r="E632" s="133" t="s">
        <v>621</v>
      </c>
      <c r="F632" s="127">
        <v>243</v>
      </c>
      <c r="G632" s="127">
        <v>27886</v>
      </c>
      <c r="H632" s="127">
        <v>11</v>
      </c>
      <c r="I632" s="167">
        <v>6</v>
      </c>
      <c r="J632" s="167">
        <v>6</v>
      </c>
      <c r="K632" s="190">
        <v>230</v>
      </c>
      <c r="L632" s="190">
        <v>230</v>
      </c>
      <c r="M632" s="190">
        <v>240</v>
      </c>
      <c r="N632" s="190">
        <v>700</v>
      </c>
      <c r="O632" s="167">
        <v>4200</v>
      </c>
      <c r="P632" s="132" t="s">
        <v>293</v>
      </c>
    </row>
    <row r="633" spans="1:16" ht="25.5" x14ac:dyDescent="0.2">
      <c r="A633" s="166" t="s">
        <v>1188</v>
      </c>
      <c r="B633" s="166" t="s">
        <v>293</v>
      </c>
      <c r="C633" s="132" t="s">
        <v>293</v>
      </c>
      <c r="D633" s="133" t="s">
        <v>1262</v>
      </c>
      <c r="E633" s="133" t="s">
        <v>202</v>
      </c>
      <c r="F633" s="127">
        <v>244</v>
      </c>
      <c r="G633" s="127">
        <v>2210</v>
      </c>
      <c r="H633" s="127">
        <v>11</v>
      </c>
      <c r="I633" s="167">
        <v>65</v>
      </c>
      <c r="J633" s="167">
        <v>65</v>
      </c>
      <c r="K633" s="190">
        <v>50</v>
      </c>
      <c r="L633" s="190">
        <v>25</v>
      </c>
      <c r="M633" s="190">
        <v>25</v>
      </c>
      <c r="N633" s="190">
        <v>100</v>
      </c>
      <c r="O633" s="167">
        <v>6500</v>
      </c>
      <c r="P633" s="132" t="s">
        <v>293</v>
      </c>
    </row>
    <row r="634" spans="1:16" ht="25.5" x14ac:dyDescent="0.2">
      <c r="A634" s="166" t="s">
        <v>1188</v>
      </c>
      <c r="B634" s="166" t="s">
        <v>293</v>
      </c>
      <c r="C634" s="132" t="s">
        <v>293</v>
      </c>
      <c r="D634" s="133" t="s">
        <v>1263</v>
      </c>
      <c r="E634" s="133" t="s">
        <v>777</v>
      </c>
      <c r="F634" s="127">
        <v>243</v>
      </c>
      <c r="G634" s="127">
        <v>47477</v>
      </c>
      <c r="H634" s="127">
        <v>11</v>
      </c>
      <c r="I634" s="167">
        <v>20</v>
      </c>
      <c r="J634" s="167">
        <v>20</v>
      </c>
      <c r="K634" s="190">
        <v>10</v>
      </c>
      <c r="L634" s="190">
        <v>5</v>
      </c>
      <c r="M634" s="190">
        <v>5</v>
      </c>
      <c r="N634" s="190">
        <v>20</v>
      </c>
      <c r="O634" s="167">
        <v>400</v>
      </c>
      <c r="P634" s="132" t="s">
        <v>293</v>
      </c>
    </row>
    <row r="635" spans="1:16" ht="25.5" x14ac:dyDescent="0.2">
      <c r="A635" s="166" t="s">
        <v>1188</v>
      </c>
      <c r="B635" s="166" t="s">
        <v>293</v>
      </c>
      <c r="C635" s="132" t="s">
        <v>293</v>
      </c>
      <c r="D635" s="133" t="s">
        <v>1264</v>
      </c>
      <c r="E635" s="133" t="s">
        <v>187</v>
      </c>
      <c r="F635" s="127">
        <v>267</v>
      </c>
      <c r="G635" s="127">
        <v>27867</v>
      </c>
      <c r="H635" s="127">
        <v>11</v>
      </c>
      <c r="I635" s="167">
        <v>50</v>
      </c>
      <c r="J635" s="167">
        <v>50</v>
      </c>
      <c r="K635" s="190">
        <v>50</v>
      </c>
      <c r="L635" s="190">
        <v>25</v>
      </c>
      <c r="M635" s="190">
        <v>0</v>
      </c>
      <c r="N635" s="190">
        <v>75</v>
      </c>
      <c r="O635" s="167">
        <v>3750</v>
      </c>
      <c r="P635" s="132" t="s">
        <v>293</v>
      </c>
    </row>
    <row r="636" spans="1:16" ht="25.5" x14ac:dyDescent="0.2">
      <c r="A636" s="166" t="s">
        <v>1188</v>
      </c>
      <c r="B636" s="166" t="s">
        <v>293</v>
      </c>
      <c r="C636" s="132" t="s">
        <v>293</v>
      </c>
      <c r="D636" s="133" t="s">
        <v>1265</v>
      </c>
      <c r="E636" s="133" t="s">
        <v>1115</v>
      </c>
      <c r="F636" s="127">
        <v>291</v>
      </c>
      <c r="G636" s="127">
        <v>2092</v>
      </c>
      <c r="H636" s="127">
        <v>11</v>
      </c>
      <c r="I636" s="167">
        <v>40</v>
      </c>
      <c r="J636" s="167">
        <v>40</v>
      </c>
      <c r="K636" s="190">
        <v>20</v>
      </c>
      <c r="L636" s="190">
        <v>20</v>
      </c>
      <c r="M636" s="190">
        <v>0</v>
      </c>
      <c r="N636" s="190">
        <v>40</v>
      </c>
      <c r="O636" s="167">
        <v>1600</v>
      </c>
      <c r="P636" s="132" t="s">
        <v>293</v>
      </c>
    </row>
    <row r="637" spans="1:16" ht="25.5" x14ac:dyDescent="0.2">
      <c r="A637" s="166" t="s">
        <v>1188</v>
      </c>
      <c r="B637" s="166" t="s">
        <v>293</v>
      </c>
      <c r="C637" s="132" t="s">
        <v>293</v>
      </c>
      <c r="D637" s="133" t="s">
        <v>1266</v>
      </c>
      <c r="E637" s="133" t="s">
        <v>1115</v>
      </c>
      <c r="F637" s="127">
        <v>291</v>
      </c>
      <c r="G637" s="127">
        <v>2056</v>
      </c>
      <c r="H637" s="127">
        <v>11</v>
      </c>
      <c r="I637" s="167">
        <v>35</v>
      </c>
      <c r="J637" s="167">
        <v>35</v>
      </c>
      <c r="K637" s="190">
        <v>30</v>
      </c>
      <c r="L637" s="190">
        <v>5</v>
      </c>
      <c r="M637" s="190">
        <v>0</v>
      </c>
      <c r="N637" s="190">
        <v>35</v>
      </c>
      <c r="O637" s="167">
        <v>1225</v>
      </c>
      <c r="P637" s="132" t="s">
        <v>293</v>
      </c>
    </row>
    <row r="638" spans="1:16" ht="25.5" x14ac:dyDescent="0.2">
      <c r="A638" s="166" t="s">
        <v>1188</v>
      </c>
      <c r="B638" s="166" t="s">
        <v>293</v>
      </c>
      <c r="C638" s="132" t="s">
        <v>293</v>
      </c>
      <c r="D638" s="133" t="s">
        <v>1267</v>
      </c>
      <c r="E638" s="133" t="s">
        <v>187</v>
      </c>
      <c r="F638" s="127">
        <v>291</v>
      </c>
      <c r="G638" s="127">
        <v>2060</v>
      </c>
      <c r="H638" s="127">
        <v>11</v>
      </c>
      <c r="I638" s="167">
        <v>3</v>
      </c>
      <c r="J638" s="167">
        <v>3</v>
      </c>
      <c r="K638" s="190">
        <v>3</v>
      </c>
      <c r="L638" s="190">
        <v>0</v>
      </c>
      <c r="M638" s="190">
        <v>0</v>
      </c>
      <c r="N638" s="190">
        <v>1200</v>
      </c>
      <c r="O638" s="167">
        <v>3600</v>
      </c>
      <c r="P638" s="132" t="s">
        <v>293</v>
      </c>
    </row>
    <row r="639" spans="1:16" ht="25.5" x14ac:dyDescent="0.2">
      <c r="A639" s="166" t="s">
        <v>1188</v>
      </c>
      <c r="B639" s="166" t="s">
        <v>293</v>
      </c>
      <c r="C639" s="132" t="s">
        <v>293</v>
      </c>
      <c r="D639" s="133" t="s">
        <v>1268</v>
      </c>
      <c r="E639" s="133" t="s">
        <v>187</v>
      </c>
      <c r="F639" s="127">
        <v>291</v>
      </c>
      <c r="G639" s="127">
        <v>5378</v>
      </c>
      <c r="H639" s="127">
        <v>11</v>
      </c>
      <c r="I639" s="167">
        <v>12</v>
      </c>
      <c r="J639" s="167">
        <v>12</v>
      </c>
      <c r="K639" s="190">
        <v>8</v>
      </c>
      <c r="L639" s="190">
        <v>4</v>
      </c>
      <c r="M639" s="190">
        <v>0</v>
      </c>
      <c r="N639" s="190">
        <v>12</v>
      </c>
      <c r="O639" s="167">
        <v>144</v>
      </c>
      <c r="P639" s="132" t="s">
        <v>293</v>
      </c>
    </row>
    <row r="640" spans="1:16" ht="25.5" x14ac:dyDescent="0.2">
      <c r="A640" s="166" t="s">
        <v>1188</v>
      </c>
      <c r="B640" s="166" t="s">
        <v>293</v>
      </c>
      <c r="C640" s="132" t="s">
        <v>293</v>
      </c>
      <c r="D640" s="133" t="s">
        <v>1269</v>
      </c>
      <c r="E640" s="133" t="s">
        <v>202</v>
      </c>
      <c r="F640" s="127">
        <v>291</v>
      </c>
      <c r="G640" s="127">
        <v>21404</v>
      </c>
      <c r="H640" s="127">
        <v>11</v>
      </c>
      <c r="I640" s="167">
        <v>25</v>
      </c>
      <c r="J640" s="167">
        <v>25</v>
      </c>
      <c r="K640" s="190">
        <v>85</v>
      </c>
      <c r="L640" s="190">
        <v>80</v>
      </c>
      <c r="M640" s="190">
        <v>85</v>
      </c>
      <c r="N640" s="190">
        <v>250</v>
      </c>
      <c r="O640" s="167">
        <v>6250</v>
      </c>
      <c r="P640" s="132" t="s">
        <v>293</v>
      </c>
    </row>
    <row r="641" spans="1:16" ht="25.5" x14ac:dyDescent="0.2">
      <c r="A641" s="166" t="s">
        <v>1188</v>
      </c>
      <c r="B641" s="166" t="s">
        <v>293</v>
      </c>
      <c r="C641" s="132" t="s">
        <v>293</v>
      </c>
      <c r="D641" s="133" t="s">
        <v>1270</v>
      </c>
      <c r="E641" s="133" t="s">
        <v>1115</v>
      </c>
      <c r="F641" s="127">
        <v>291</v>
      </c>
      <c r="G641" s="127">
        <v>30662</v>
      </c>
      <c r="H641" s="127">
        <v>11</v>
      </c>
      <c r="I641" s="167">
        <v>10</v>
      </c>
      <c r="J641" s="167">
        <v>10</v>
      </c>
      <c r="K641" s="190">
        <v>10</v>
      </c>
      <c r="L641" s="190">
        <v>0</v>
      </c>
      <c r="M641" s="190">
        <v>0</v>
      </c>
      <c r="N641" s="190">
        <v>10</v>
      </c>
      <c r="O641" s="167">
        <v>100</v>
      </c>
      <c r="P641" s="132" t="s">
        <v>293</v>
      </c>
    </row>
    <row r="642" spans="1:16" ht="25.5" x14ac:dyDescent="0.2">
      <c r="A642" s="166" t="s">
        <v>1188</v>
      </c>
      <c r="B642" s="166" t="s">
        <v>293</v>
      </c>
      <c r="C642" s="132" t="s">
        <v>293</v>
      </c>
      <c r="D642" s="133" t="s">
        <v>1271</v>
      </c>
      <c r="E642" s="133" t="s">
        <v>202</v>
      </c>
      <c r="F642" s="127">
        <v>291</v>
      </c>
      <c r="G642" s="127">
        <v>81387</v>
      </c>
      <c r="H642" s="127">
        <v>11</v>
      </c>
      <c r="I642" s="167">
        <v>30</v>
      </c>
      <c r="J642" s="167">
        <v>30</v>
      </c>
      <c r="K642" s="190">
        <v>15</v>
      </c>
      <c r="L642" s="190">
        <v>15</v>
      </c>
      <c r="M642" s="190">
        <v>0</v>
      </c>
      <c r="N642" s="190">
        <v>30</v>
      </c>
      <c r="O642" s="167">
        <v>900</v>
      </c>
      <c r="P642" s="132" t="s">
        <v>293</v>
      </c>
    </row>
    <row r="643" spans="1:16" ht="25.5" x14ac:dyDescent="0.2">
      <c r="A643" s="166" t="s">
        <v>1188</v>
      </c>
      <c r="B643" s="166" t="s">
        <v>293</v>
      </c>
      <c r="C643" s="132" t="s">
        <v>293</v>
      </c>
      <c r="D643" s="133" t="s">
        <v>1272</v>
      </c>
      <c r="E643" s="133" t="s">
        <v>202</v>
      </c>
      <c r="F643" s="127">
        <v>291</v>
      </c>
      <c r="G643" s="127">
        <v>51105</v>
      </c>
      <c r="H643" s="127">
        <v>11</v>
      </c>
      <c r="I643" s="167">
        <v>25</v>
      </c>
      <c r="J643" s="167">
        <v>25</v>
      </c>
      <c r="K643" s="190">
        <v>15</v>
      </c>
      <c r="L643" s="190">
        <v>10</v>
      </c>
      <c r="M643" s="190">
        <v>0</v>
      </c>
      <c r="N643" s="190">
        <v>25</v>
      </c>
      <c r="O643" s="167">
        <v>625</v>
      </c>
      <c r="P643" s="132" t="s">
        <v>293</v>
      </c>
    </row>
    <row r="644" spans="1:16" ht="25.5" x14ac:dyDescent="0.2">
      <c r="A644" s="166" t="s">
        <v>1188</v>
      </c>
      <c r="B644" s="166" t="s">
        <v>293</v>
      </c>
      <c r="C644" s="132" t="s">
        <v>293</v>
      </c>
      <c r="D644" s="133" t="s">
        <v>1273</v>
      </c>
      <c r="E644" s="133" t="s">
        <v>202</v>
      </c>
      <c r="F644" s="127">
        <v>291</v>
      </c>
      <c r="G644" s="127">
        <v>22432</v>
      </c>
      <c r="H644" s="127">
        <v>11</v>
      </c>
      <c r="I644" s="167">
        <v>10</v>
      </c>
      <c r="J644" s="167">
        <v>10</v>
      </c>
      <c r="K644" s="190">
        <v>5</v>
      </c>
      <c r="L644" s="190">
        <v>5</v>
      </c>
      <c r="M644" s="190">
        <v>0</v>
      </c>
      <c r="N644" s="190">
        <v>10</v>
      </c>
      <c r="O644" s="167">
        <v>100</v>
      </c>
      <c r="P644" s="132" t="s">
        <v>293</v>
      </c>
    </row>
    <row r="645" spans="1:16" ht="25.5" x14ac:dyDescent="0.2">
      <c r="A645" s="166" t="s">
        <v>1188</v>
      </c>
      <c r="B645" s="166" t="s">
        <v>293</v>
      </c>
      <c r="C645" s="132" t="s">
        <v>293</v>
      </c>
      <c r="D645" s="133" t="s">
        <v>1274</v>
      </c>
      <c r="E645" s="133" t="s">
        <v>202</v>
      </c>
      <c r="F645" s="127">
        <v>244</v>
      </c>
      <c r="G645" s="127">
        <v>49400</v>
      </c>
      <c r="H645" s="127">
        <v>11</v>
      </c>
      <c r="I645" s="167">
        <v>40</v>
      </c>
      <c r="J645" s="167">
        <v>40</v>
      </c>
      <c r="K645" s="190">
        <v>40</v>
      </c>
      <c r="L645" s="190">
        <v>0</v>
      </c>
      <c r="M645" s="190">
        <v>0</v>
      </c>
      <c r="N645" s="190">
        <v>40</v>
      </c>
      <c r="O645" s="167">
        <v>1600</v>
      </c>
      <c r="P645" s="132" t="s">
        <v>293</v>
      </c>
    </row>
    <row r="646" spans="1:16" ht="25.5" x14ac:dyDescent="0.2">
      <c r="A646" s="166" t="s">
        <v>1188</v>
      </c>
      <c r="B646" s="166" t="s">
        <v>293</v>
      </c>
      <c r="C646" s="132" t="s">
        <v>293</v>
      </c>
      <c r="D646" s="133" t="s">
        <v>1275</v>
      </c>
      <c r="E646" s="133" t="s">
        <v>202</v>
      </c>
      <c r="F646" s="127">
        <v>261</v>
      </c>
      <c r="G646" s="127">
        <v>37675</v>
      </c>
      <c r="H646" s="127">
        <v>11</v>
      </c>
      <c r="I646" s="167">
        <v>6000</v>
      </c>
      <c r="J646" s="167">
        <v>6000</v>
      </c>
      <c r="K646" s="190">
        <v>2</v>
      </c>
      <c r="L646" s="190">
        <v>0</v>
      </c>
      <c r="M646" s="190">
        <v>0</v>
      </c>
      <c r="N646" s="190">
        <v>2</v>
      </c>
      <c r="O646" s="167">
        <v>12000</v>
      </c>
      <c r="P646" s="132" t="s">
        <v>293</v>
      </c>
    </row>
    <row r="647" spans="1:16" ht="25.5" x14ac:dyDescent="0.2">
      <c r="A647" s="166" t="s">
        <v>1188</v>
      </c>
      <c r="B647" s="166" t="s">
        <v>293</v>
      </c>
      <c r="C647" s="132" t="s">
        <v>293</v>
      </c>
      <c r="D647" s="133" t="s">
        <v>1276</v>
      </c>
      <c r="E647" s="133" t="s">
        <v>187</v>
      </c>
      <c r="F647" s="127">
        <v>324</v>
      </c>
      <c r="G647" s="127">
        <v>74107</v>
      </c>
      <c r="H647" s="127">
        <v>11</v>
      </c>
      <c r="I647" s="167">
        <v>6000</v>
      </c>
      <c r="J647" s="167">
        <v>6000</v>
      </c>
      <c r="K647" s="190">
        <v>3</v>
      </c>
      <c r="L647" s="190">
        <v>0</v>
      </c>
      <c r="M647" s="190">
        <v>0</v>
      </c>
      <c r="N647" s="190">
        <v>3</v>
      </c>
      <c r="O647" s="167">
        <v>18000</v>
      </c>
      <c r="P647" s="132" t="s">
        <v>293</v>
      </c>
    </row>
    <row r="648" spans="1:16" ht="25.5" x14ac:dyDescent="0.2">
      <c r="A648" s="166" t="s">
        <v>1188</v>
      </c>
      <c r="B648" s="166" t="s">
        <v>293</v>
      </c>
      <c r="C648" s="132" t="s">
        <v>293</v>
      </c>
      <c r="D648" s="133" t="s">
        <v>1277</v>
      </c>
      <c r="E648" s="133" t="s">
        <v>187</v>
      </c>
      <c r="F648" s="127">
        <v>326</v>
      </c>
      <c r="G648" s="127">
        <v>131127</v>
      </c>
      <c r="H648" s="127">
        <v>11</v>
      </c>
      <c r="I648" s="167">
        <v>800</v>
      </c>
      <c r="J648" s="167">
        <v>800</v>
      </c>
      <c r="K648" s="190">
        <v>6</v>
      </c>
      <c r="L648" s="190">
        <v>0</v>
      </c>
      <c r="M648" s="190">
        <v>0</v>
      </c>
      <c r="N648" s="190">
        <v>6</v>
      </c>
      <c r="O648" s="167">
        <v>4800</v>
      </c>
      <c r="P648" s="132" t="s">
        <v>293</v>
      </c>
    </row>
    <row r="649" spans="1:16" ht="25.5" x14ac:dyDescent="0.2">
      <c r="A649" s="166" t="s">
        <v>1188</v>
      </c>
      <c r="B649" s="166" t="s">
        <v>293</v>
      </c>
      <c r="C649" s="132" t="s">
        <v>293</v>
      </c>
      <c r="D649" s="133" t="s">
        <v>865</v>
      </c>
      <c r="E649" s="133" t="s">
        <v>187</v>
      </c>
      <c r="F649" s="127">
        <v>328</v>
      </c>
      <c r="G649" s="127">
        <v>82502</v>
      </c>
      <c r="H649" s="127">
        <v>11</v>
      </c>
      <c r="I649" s="167">
        <v>10500</v>
      </c>
      <c r="J649" s="167">
        <v>10500</v>
      </c>
      <c r="K649" s="190">
        <v>4</v>
      </c>
      <c r="L649" s="190">
        <v>0</v>
      </c>
      <c r="M649" s="190">
        <v>0</v>
      </c>
      <c r="N649" s="190">
        <v>4</v>
      </c>
      <c r="O649" s="167">
        <v>42000</v>
      </c>
      <c r="P649" s="132" t="s">
        <v>293</v>
      </c>
    </row>
    <row r="650" spans="1:16" ht="25.5" x14ac:dyDescent="0.2">
      <c r="A650" s="166" t="s">
        <v>1188</v>
      </c>
      <c r="B650" s="166" t="s">
        <v>293</v>
      </c>
      <c r="C650" s="132" t="s">
        <v>293</v>
      </c>
      <c r="D650" s="133" t="s">
        <v>1278</v>
      </c>
      <c r="E650" s="133" t="s">
        <v>202</v>
      </c>
      <c r="F650" s="127">
        <v>328</v>
      </c>
      <c r="G650" s="127">
        <v>144844</v>
      </c>
      <c r="H650" s="127">
        <v>11</v>
      </c>
      <c r="I650" s="167">
        <v>12000</v>
      </c>
      <c r="J650" s="167">
        <v>12000</v>
      </c>
      <c r="K650" s="190">
        <v>10</v>
      </c>
      <c r="L650" s="190">
        <v>0</v>
      </c>
      <c r="M650" s="190">
        <v>0</v>
      </c>
      <c r="N650" s="190">
        <v>10</v>
      </c>
      <c r="O650" s="167">
        <v>120000</v>
      </c>
      <c r="P650" s="132" t="s">
        <v>293</v>
      </c>
    </row>
    <row r="651" spans="1:16" ht="25.5" x14ac:dyDescent="0.2">
      <c r="A651" s="166" t="s">
        <v>1188</v>
      </c>
      <c r="B651" s="166" t="s">
        <v>293</v>
      </c>
      <c r="C651" s="132" t="s">
        <v>293</v>
      </c>
      <c r="D651" s="133" t="s">
        <v>1279</v>
      </c>
      <c r="E651" s="133" t="s">
        <v>187</v>
      </c>
      <c r="F651" s="127">
        <v>323</v>
      </c>
      <c r="G651" s="127">
        <v>111082</v>
      </c>
      <c r="H651" s="127">
        <v>11</v>
      </c>
      <c r="I651" s="167">
        <v>800</v>
      </c>
      <c r="J651" s="167">
        <v>800</v>
      </c>
      <c r="K651" s="190">
        <v>2</v>
      </c>
      <c r="L651" s="190">
        <v>0</v>
      </c>
      <c r="M651" s="190">
        <v>0</v>
      </c>
      <c r="N651" s="190">
        <v>2</v>
      </c>
      <c r="O651" s="167">
        <v>1600</v>
      </c>
      <c r="P651" s="132" t="s">
        <v>293</v>
      </c>
    </row>
    <row r="652" spans="1:16" ht="25.5" x14ac:dyDescent="0.2">
      <c r="A652" s="166" t="s">
        <v>1188</v>
      </c>
      <c r="B652" s="166" t="s">
        <v>293</v>
      </c>
      <c r="C652" s="132" t="s">
        <v>293</v>
      </c>
      <c r="D652" s="133" t="s">
        <v>1280</v>
      </c>
      <c r="E652" s="133" t="s">
        <v>187</v>
      </c>
      <c r="F652" s="127">
        <v>324</v>
      </c>
      <c r="G652" s="127">
        <v>25751</v>
      </c>
      <c r="H652" s="127">
        <v>11</v>
      </c>
      <c r="I652" s="167">
        <v>500</v>
      </c>
      <c r="J652" s="167">
        <v>500</v>
      </c>
      <c r="K652" s="190">
        <v>7</v>
      </c>
      <c r="L652" s="190">
        <v>0</v>
      </c>
      <c r="M652" s="190">
        <v>0</v>
      </c>
      <c r="N652" s="190">
        <v>7</v>
      </c>
      <c r="O652" s="167">
        <v>3500</v>
      </c>
      <c r="P652" s="132" t="s">
        <v>293</v>
      </c>
    </row>
    <row r="653" spans="1:16" ht="25.5" x14ac:dyDescent="0.2">
      <c r="A653" s="166" t="s">
        <v>1188</v>
      </c>
      <c r="B653" s="166" t="s">
        <v>293</v>
      </c>
      <c r="C653" s="132" t="s">
        <v>293</v>
      </c>
      <c r="D653" s="133" t="s">
        <v>1281</v>
      </c>
      <c r="E653" s="133" t="s">
        <v>187</v>
      </c>
      <c r="F653" s="127">
        <v>323</v>
      </c>
      <c r="G653" s="127">
        <v>36927</v>
      </c>
      <c r="H653" s="127">
        <v>11</v>
      </c>
      <c r="I653" s="167">
        <v>700</v>
      </c>
      <c r="J653" s="167">
        <v>700</v>
      </c>
      <c r="K653" s="190">
        <v>6</v>
      </c>
      <c r="L653" s="190">
        <v>0</v>
      </c>
      <c r="M653" s="190">
        <v>0</v>
      </c>
      <c r="N653" s="190">
        <v>6</v>
      </c>
      <c r="O653" s="167">
        <v>4200</v>
      </c>
      <c r="P653" s="132" t="s">
        <v>293</v>
      </c>
    </row>
    <row r="654" spans="1:16" ht="25.5" x14ac:dyDescent="0.2">
      <c r="A654" s="166" t="s">
        <v>1188</v>
      </c>
      <c r="B654" s="166" t="s">
        <v>293</v>
      </c>
      <c r="C654" s="132" t="s">
        <v>293</v>
      </c>
      <c r="D654" s="133" t="s">
        <v>1282</v>
      </c>
      <c r="E654" s="133" t="s">
        <v>202</v>
      </c>
      <c r="F654" s="127">
        <v>323</v>
      </c>
      <c r="G654" s="127">
        <v>131012</v>
      </c>
      <c r="H654" s="127">
        <v>11</v>
      </c>
      <c r="I654" s="167">
        <v>3000</v>
      </c>
      <c r="J654" s="167">
        <v>3000</v>
      </c>
      <c r="K654" s="190">
        <v>3</v>
      </c>
      <c r="L654" s="190">
        <v>0</v>
      </c>
      <c r="M654" s="190">
        <v>0</v>
      </c>
      <c r="N654" s="190">
        <v>3</v>
      </c>
      <c r="O654" s="167">
        <v>9000</v>
      </c>
      <c r="P654" s="132" t="s">
        <v>293</v>
      </c>
    </row>
    <row r="655" spans="1:16" ht="25.5" x14ac:dyDescent="0.2">
      <c r="A655" s="166" t="s">
        <v>1188</v>
      </c>
      <c r="B655" s="166" t="s">
        <v>293</v>
      </c>
      <c r="C655" s="132" t="s">
        <v>293</v>
      </c>
      <c r="D655" s="133" t="s">
        <v>1283</v>
      </c>
      <c r="E655" s="133" t="s">
        <v>202</v>
      </c>
      <c r="F655" s="127">
        <v>323</v>
      </c>
      <c r="G655" s="127">
        <v>139209</v>
      </c>
      <c r="H655" s="127">
        <v>11</v>
      </c>
      <c r="I655" s="167">
        <v>285000</v>
      </c>
      <c r="J655" s="167">
        <v>285000</v>
      </c>
      <c r="K655" s="190">
        <v>1</v>
      </c>
      <c r="L655" s="190">
        <v>0</v>
      </c>
      <c r="M655" s="190">
        <v>0</v>
      </c>
      <c r="N655" s="190">
        <v>1</v>
      </c>
      <c r="O655" s="167">
        <v>285000</v>
      </c>
      <c r="P655" s="132" t="s">
        <v>293</v>
      </c>
    </row>
    <row r="656" spans="1:16" ht="24.75" customHeight="1" thickBot="1" x14ac:dyDescent="0.25">
      <c r="A656" s="172" t="s">
        <v>1188</v>
      </c>
      <c r="B656" s="172" t="s">
        <v>293</v>
      </c>
      <c r="C656" s="132" t="s">
        <v>293</v>
      </c>
      <c r="D656" s="146" t="s">
        <v>1284</v>
      </c>
      <c r="E656" s="146" t="s">
        <v>605</v>
      </c>
      <c r="F656" s="142">
        <v>419</v>
      </c>
      <c r="G656" s="142" t="s">
        <v>605</v>
      </c>
      <c r="H656" s="142">
        <v>11</v>
      </c>
      <c r="I656" s="173">
        <v>300</v>
      </c>
      <c r="J656" s="173">
        <v>300</v>
      </c>
      <c r="K656" s="192">
        <v>75</v>
      </c>
      <c r="L656" s="192">
        <v>75</v>
      </c>
      <c r="M656" s="192">
        <v>100</v>
      </c>
      <c r="N656" s="192">
        <v>250</v>
      </c>
      <c r="O656" s="173">
        <v>75000</v>
      </c>
      <c r="P656" s="145" t="s">
        <v>293</v>
      </c>
    </row>
    <row r="657" spans="1:16" s="134" customFormat="1" ht="21" customHeight="1" thickBot="1" x14ac:dyDescent="0.25">
      <c r="A657" s="281"/>
      <c r="B657" s="282"/>
      <c r="C657" s="283"/>
      <c r="D657" s="194" t="s">
        <v>1285</v>
      </c>
      <c r="E657" s="193"/>
      <c r="F657" s="194"/>
      <c r="G657" s="194"/>
      <c r="H657" s="194"/>
      <c r="I657" s="194"/>
      <c r="J657" s="194"/>
      <c r="K657" s="194"/>
      <c r="L657" s="194"/>
      <c r="M657" s="194"/>
      <c r="N657" s="194"/>
      <c r="O657" s="195">
        <f>SUM(O559:O656)</f>
        <v>1178805</v>
      </c>
      <c r="P657" s="196"/>
    </row>
    <row r="658" spans="1:16" ht="12.75" customHeight="1" thickBot="1" x14ac:dyDescent="0.25">
      <c r="A658" s="1119"/>
      <c r="B658" s="1119"/>
      <c r="C658" s="1119"/>
      <c r="D658" s="1119"/>
      <c r="E658" s="1119"/>
      <c r="F658" s="1119"/>
      <c r="G658" s="1119"/>
      <c r="H658" s="1119"/>
      <c r="I658" s="1119"/>
      <c r="J658" s="1119"/>
      <c r="K658" s="1119"/>
      <c r="L658" s="1119"/>
      <c r="M658" s="1119"/>
      <c r="N658" s="1119"/>
      <c r="O658" s="1119"/>
      <c r="P658" s="1119"/>
    </row>
    <row r="659" spans="1:16" s="187" customFormat="1" ht="24" customHeight="1" thickBot="1" x14ac:dyDescent="0.25">
      <c r="A659" s="284" t="s">
        <v>1286</v>
      </c>
      <c r="B659" s="285"/>
      <c r="C659" s="285"/>
      <c r="D659" s="198"/>
      <c r="E659" s="198"/>
      <c r="F659" s="285"/>
      <c r="G659" s="285"/>
      <c r="H659" s="285"/>
      <c r="I659" s="285"/>
      <c r="J659" s="285"/>
      <c r="K659" s="285"/>
      <c r="L659" s="285"/>
      <c r="M659" s="285"/>
      <c r="N659" s="285"/>
      <c r="O659" s="285"/>
      <c r="P659" s="286"/>
    </row>
    <row r="660" spans="1:16" ht="24" customHeight="1" x14ac:dyDescent="0.2">
      <c r="A660" s="288" t="s">
        <v>1287</v>
      </c>
      <c r="B660" s="289" t="s">
        <v>1288</v>
      </c>
      <c r="C660" s="290" t="s">
        <v>2951</v>
      </c>
      <c r="D660" s="291" t="s">
        <v>915</v>
      </c>
      <c r="E660" s="292" t="s">
        <v>202</v>
      </c>
      <c r="F660" s="292">
        <v>133</v>
      </c>
      <c r="G660" s="293" t="s">
        <v>605</v>
      </c>
      <c r="H660" s="293">
        <v>11</v>
      </c>
      <c r="I660" s="294">
        <v>420</v>
      </c>
      <c r="J660" s="294">
        <v>420</v>
      </c>
      <c r="K660" s="295">
        <v>5</v>
      </c>
      <c r="L660" s="295">
        <v>5</v>
      </c>
      <c r="M660" s="295">
        <v>5</v>
      </c>
      <c r="N660" s="295">
        <f>M660+L660+K660</f>
        <v>15</v>
      </c>
      <c r="O660" s="294">
        <f>N660*J660</f>
        <v>6300</v>
      </c>
      <c r="P660" s="944" t="s">
        <v>299</v>
      </c>
    </row>
    <row r="661" spans="1:16" ht="24" customHeight="1" x14ac:dyDescent="0.2">
      <c r="A661" s="296" t="s">
        <v>1287</v>
      </c>
      <c r="B661" s="166" t="s">
        <v>1288</v>
      </c>
      <c r="C661" s="132" t="s">
        <v>2951</v>
      </c>
      <c r="D661" s="297" t="s">
        <v>1035</v>
      </c>
      <c r="E661" s="188" t="s">
        <v>202</v>
      </c>
      <c r="F661" s="188">
        <v>136</v>
      </c>
      <c r="G661" s="127" t="s">
        <v>605</v>
      </c>
      <c r="H661" s="127">
        <v>11</v>
      </c>
      <c r="I661" s="167">
        <v>420</v>
      </c>
      <c r="J661" s="167">
        <v>420</v>
      </c>
      <c r="K661" s="190">
        <v>10</v>
      </c>
      <c r="L661" s="190">
        <v>8</v>
      </c>
      <c r="M661" s="190">
        <v>8</v>
      </c>
      <c r="N661" s="190">
        <f>M661+L661+K661</f>
        <v>26</v>
      </c>
      <c r="O661" s="167">
        <f t="shared" ref="O661:O679" si="40">N661*J661</f>
        <v>10920</v>
      </c>
      <c r="P661" s="319" t="s">
        <v>299</v>
      </c>
    </row>
    <row r="662" spans="1:16" ht="24" customHeight="1" x14ac:dyDescent="0.2">
      <c r="A662" s="296" t="s">
        <v>1287</v>
      </c>
      <c r="B662" s="166" t="s">
        <v>1288</v>
      </c>
      <c r="C662" s="132" t="s">
        <v>2951</v>
      </c>
      <c r="D662" s="298" t="s">
        <v>1289</v>
      </c>
      <c r="E662" s="299" t="s">
        <v>202</v>
      </c>
      <c r="F662" s="299">
        <v>158</v>
      </c>
      <c r="G662" s="127" t="s">
        <v>605</v>
      </c>
      <c r="H662" s="127">
        <v>11</v>
      </c>
      <c r="I662" s="167">
        <v>150</v>
      </c>
      <c r="J662" s="167">
        <v>150</v>
      </c>
      <c r="K662" s="190">
        <v>600</v>
      </c>
      <c r="L662" s="190">
        <v>600</v>
      </c>
      <c r="M662" s="190">
        <v>0</v>
      </c>
      <c r="N662" s="190">
        <f>K662+L662+M662</f>
        <v>1200</v>
      </c>
      <c r="O662" s="167">
        <f t="shared" si="40"/>
        <v>180000</v>
      </c>
      <c r="P662" s="319" t="s">
        <v>299</v>
      </c>
    </row>
    <row r="663" spans="1:16" ht="24" customHeight="1" x14ac:dyDescent="0.2">
      <c r="A663" s="296" t="s">
        <v>1287</v>
      </c>
      <c r="B663" s="166" t="s">
        <v>1288</v>
      </c>
      <c r="C663" s="132" t="s">
        <v>2951</v>
      </c>
      <c r="D663" s="298" t="s">
        <v>1290</v>
      </c>
      <c r="E663" s="299" t="s">
        <v>202</v>
      </c>
      <c r="F663" s="299">
        <v>158</v>
      </c>
      <c r="G663" s="127" t="s">
        <v>605</v>
      </c>
      <c r="H663" s="127">
        <v>11</v>
      </c>
      <c r="I663" s="167">
        <v>90000</v>
      </c>
      <c r="J663" s="167">
        <v>90000</v>
      </c>
      <c r="K663" s="190">
        <v>0</v>
      </c>
      <c r="L663" s="190">
        <v>0</v>
      </c>
      <c r="M663" s="190">
        <v>1</v>
      </c>
      <c r="N663" s="190">
        <f>K663+L663+M663</f>
        <v>1</v>
      </c>
      <c r="O663" s="167">
        <f t="shared" si="40"/>
        <v>90000</v>
      </c>
      <c r="P663" s="319" t="s">
        <v>299</v>
      </c>
    </row>
    <row r="664" spans="1:16" ht="24" customHeight="1" x14ac:dyDescent="0.2">
      <c r="A664" s="296" t="s">
        <v>1287</v>
      </c>
      <c r="B664" s="166" t="s">
        <v>1288</v>
      </c>
      <c r="C664" s="132" t="s">
        <v>2951</v>
      </c>
      <c r="D664" s="298" t="s">
        <v>1291</v>
      </c>
      <c r="E664" s="299" t="s">
        <v>202</v>
      </c>
      <c r="F664" s="299">
        <v>158</v>
      </c>
      <c r="G664" s="127" t="s">
        <v>605</v>
      </c>
      <c r="H664" s="127">
        <v>11</v>
      </c>
      <c r="I664" s="167">
        <v>112.5</v>
      </c>
      <c r="J664" s="167">
        <v>112.5</v>
      </c>
      <c r="K664" s="190">
        <v>0</v>
      </c>
      <c r="L664" s="190">
        <v>800</v>
      </c>
      <c r="M664" s="190">
        <v>0</v>
      </c>
      <c r="N664" s="190">
        <f>K664+L664+M664</f>
        <v>800</v>
      </c>
      <c r="O664" s="167">
        <f t="shared" si="40"/>
        <v>90000</v>
      </c>
      <c r="P664" s="319" t="s">
        <v>299</v>
      </c>
    </row>
    <row r="665" spans="1:16" ht="24" customHeight="1" x14ac:dyDescent="0.2">
      <c r="A665" s="296" t="s">
        <v>1287</v>
      </c>
      <c r="B665" s="166" t="s">
        <v>1288</v>
      </c>
      <c r="C665" s="132" t="s">
        <v>2951</v>
      </c>
      <c r="D665" s="298" t="s">
        <v>1292</v>
      </c>
      <c r="E665" s="299" t="s">
        <v>202</v>
      </c>
      <c r="F665" s="299">
        <v>158</v>
      </c>
      <c r="G665" s="127" t="s">
        <v>605</v>
      </c>
      <c r="H665" s="127">
        <v>11</v>
      </c>
      <c r="I665" s="167">
        <v>60000</v>
      </c>
      <c r="J665" s="167">
        <v>60000</v>
      </c>
      <c r="K665" s="190">
        <v>0</v>
      </c>
      <c r="L665" s="190">
        <v>1</v>
      </c>
      <c r="M665" s="190">
        <v>0</v>
      </c>
      <c r="N665" s="190">
        <f>K665+L665+M665</f>
        <v>1</v>
      </c>
      <c r="O665" s="167">
        <f t="shared" si="40"/>
        <v>60000</v>
      </c>
      <c r="P665" s="319" t="s">
        <v>299</v>
      </c>
    </row>
    <row r="666" spans="1:16" ht="24" customHeight="1" x14ac:dyDescent="0.2">
      <c r="A666" s="296" t="s">
        <v>1287</v>
      </c>
      <c r="B666" s="166" t="s">
        <v>1288</v>
      </c>
      <c r="C666" s="132" t="s">
        <v>2951</v>
      </c>
      <c r="D666" s="297" t="s">
        <v>1293</v>
      </c>
      <c r="E666" s="188" t="s">
        <v>202</v>
      </c>
      <c r="F666" s="188">
        <v>168</v>
      </c>
      <c r="G666" s="127" t="s">
        <v>605</v>
      </c>
      <c r="H666" s="127">
        <v>11</v>
      </c>
      <c r="I666" s="167">
        <v>54</v>
      </c>
      <c r="J666" s="167">
        <v>54</v>
      </c>
      <c r="K666" s="190">
        <v>35</v>
      </c>
      <c r="L666" s="190">
        <v>50</v>
      </c>
      <c r="M666" s="190">
        <v>15</v>
      </c>
      <c r="N666" s="190">
        <f>K666+L666+M666</f>
        <v>100</v>
      </c>
      <c r="O666" s="167">
        <f t="shared" si="40"/>
        <v>5400</v>
      </c>
      <c r="P666" s="319" t="s">
        <v>299</v>
      </c>
    </row>
    <row r="667" spans="1:16" ht="24" customHeight="1" x14ac:dyDescent="0.2">
      <c r="A667" s="296" t="s">
        <v>1287</v>
      </c>
      <c r="B667" s="166" t="s">
        <v>1288</v>
      </c>
      <c r="C667" s="132" t="s">
        <v>2951</v>
      </c>
      <c r="D667" s="297" t="s">
        <v>1294</v>
      </c>
      <c r="E667" s="188" t="s">
        <v>202</v>
      </c>
      <c r="F667" s="188">
        <v>169</v>
      </c>
      <c r="G667" s="127" t="s">
        <v>605</v>
      </c>
      <c r="H667" s="127">
        <v>11</v>
      </c>
      <c r="I667" s="167">
        <v>60</v>
      </c>
      <c r="J667" s="167">
        <v>60</v>
      </c>
      <c r="K667" s="190">
        <v>150</v>
      </c>
      <c r="L667" s="190">
        <v>350</v>
      </c>
      <c r="M667" s="190">
        <v>150</v>
      </c>
      <c r="N667" s="190">
        <f t="shared" ref="N667:N679" si="41">K667+L667+M667</f>
        <v>650</v>
      </c>
      <c r="O667" s="167">
        <f t="shared" si="40"/>
        <v>39000</v>
      </c>
      <c r="P667" s="319" t="s">
        <v>299</v>
      </c>
    </row>
    <row r="668" spans="1:16" ht="24" customHeight="1" x14ac:dyDescent="0.2">
      <c r="A668" s="296" t="s">
        <v>1287</v>
      </c>
      <c r="B668" s="166" t="s">
        <v>1288</v>
      </c>
      <c r="C668" s="132" t="s">
        <v>2951</v>
      </c>
      <c r="D668" s="297" t="s">
        <v>1295</v>
      </c>
      <c r="E668" s="188" t="s">
        <v>202</v>
      </c>
      <c r="F668" s="188">
        <v>186</v>
      </c>
      <c r="G668" s="127">
        <v>3269</v>
      </c>
      <c r="H668" s="127">
        <v>11</v>
      </c>
      <c r="I668" s="167">
        <v>12000</v>
      </c>
      <c r="J668" s="167">
        <v>12000</v>
      </c>
      <c r="K668" s="190">
        <v>4</v>
      </c>
      <c r="L668" s="190">
        <v>4</v>
      </c>
      <c r="M668" s="190">
        <v>4</v>
      </c>
      <c r="N668" s="190">
        <f t="shared" si="41"/>
        <v>12</v>
      </c>
      <c r="O668" s="167">
        <f t="shared" si="40"/>
        <v>144000</v>
      </c>
      <c r="P668" s="319" t="s">
        <v>299</v>
      </c>
    </row>
    <row r="669" spans="1:16" ht="24" customHeight="1" x14ac:dyDescent="0.2">
      <c r="A669" s="296" t="s">
        <v>1287</v>
      </c>
      <c r="B669" s="166" t="s">
        <v>1288</v>
      </c>
      <c r="C669" s="132" t="s">
        <v>2951</v>
      </c>
      <c r="D669" s="297" t="s">
        <v>1296</v>
      </c>
      <c r="E669" s="188" t="s">
        <v>184</v>
      </c>
      <c r="F669" s="300">
        <v>211</v>
      </c>
      <c r="G669" s="127">
        <v>41122</v>
      </c>
      <c r="H669" s="127">
        <v>11</v>
      </c>
      <c r="I669" s="167">
        <v>35</v>
      </c>
      <c r="J669" s="167">
        <v>35</v>
      </c>
      <c r="K669" s="190">
        <v>15</v>
      </c>
      <c r="L669" s="190">
        <v>20</v>
      </c>
      <c r="M669" s="190">
        <v>10</v>
      </c>
      <c r="N669" s="190">
        <f t="shared" si="41"/>
        <v>45</v>
      </c>
      <c r="O669" s="167">
        <f t="shared" si="40"/>
        <v>1575</v>
      </c>
      <c r="P669" s="319" t="s">
        <v>299</v>
      </c>
    </row>
    <row r="670" spans="1:16" ht="24" customHeight="1" x14ac:dyDescent="0.2">
      <c r="A670" s="296" t="s">
        <v>1287</v>
      </c>
      <c r="B670" s="166" t="s">
        <v>1288</v>
      </c>
      <c r="C670" s="132" t="s">
        <v>2951</v>
      </c>
      <c r="D670" s="297" t="s">
        <v>1297</v>
      </c>
      <c r="E670" s="188" t="s">
        <v>1082</v>
      </c>
      <c r="F670" s="300">
        <v>232</v>
      </c>
      <c r="G670" s="127">
        <v>100575</v>
      </c>
      <c r="H670" s="127">
        <v>11</v>
      </c>
      <c r="I670" s="167">
        <v>180</v>
      </c>
      <c r="J670" s="167">
        <v>180</v>
      </c>
      <c r="K670" s="190">
        <v>50</v>
      </c>
      <c r="L670" s="190">
        <v>80</v>
      </c>
      <c r="M670" s="190">
        <v>0</v>
      </c>
      <c r="N670" s="190">
        <f t="shared" si="41"/>
        <v>130</v>
      </c>
      <c r="O670" s="167">
        <f t="shared" si="40"/>
        <v>23400</v>
      </c>
      <c r="P670" s="319" t="s">
        <v>299</v>
      </c>
    </row>
    <row r="671" spans="1:16" ht="24" customHeight="1" x14ac:dyDescent="0.2">
      <c r="A671" s="296" t="s">
        <v>1287</v>
      </c>
      <c r="B671" s="166" t="s">
        <v>1288</v>
      </c>
      <c r="C671" s="132" t="s">
        <v>2951</v>
      </c>
      <c r="D671" s="298" t="s">
        <v>1298</v>
      </c>
      <c r="E671" s="188" t="s">
        <v>777</v>
      </c>
      <c r="F671" s="301">
        <v>268</v>
      </c>
      <c r="G671" s="127">
        <v>75455</v>
      </c>
      <c r="H671" s="127">
        <v>11</v>
      </c>
      <c r="I671" s="167">
        <v>160</v>
      </c>
      <c r="J671" s="167">
        <v>160</v>
      </c>
      <c r="K671" s="190">
        <v>60</v>
      </c>
      <c r="L671" s="190">
        <v>75</v>
      </c>
      <c r="M671" s="190">
        <v>35</v>
      </c>
      <c r="N671" s="190">
        <f t="shared" si="41"/>
        <v>170</v>
      </c>
      <c r="O671" s="167">
        <f t="shared" si="40"/>
        <v>27200</v>
      </c>
      <c r="P671" s="319" t="s">
        <v>299</v>
      </c>
    </row>
    <row r="672" spans="1:16" ht="24" customHeight="1" x14ac:dyDescent="0.2">
      <c r="A672" s="296" t="s">
        <v>1287</v>
      </c>
      <c r="B672" s="166" t="s">
        <v>1288</v>
      </c>
      <c r="C672" s="132" t="s">
        <v>2951</v>
      </c>
      <c r="D672" s="298" t="s">
        <v>1299</v>
      </c>
      <c r="E672" s="188" t="s">
        <v>202</v>
      </c>
      <c r="F672" s="301">
        <v>269</v>
      </c>
      <c r="G672" s="127">
        <v>81866</v>
      </c>
      <c r="H672" s="127">
        <v>11</v>
      </c>
      <c r="I672" s="167">
        <v>65</v>
      </c>
      <c r="J672" s="167">
        <v>65</v>
      </c>
      <c r="K672" s="190">
        <v>35</v>
      </c>
      <c r="L672" s="190">
        <v>50</v>
      </c>
      <c r="M672" s="190">
        <v>15</v>
      </c>
      <c r="N672" s="190">
        <f t="shared" si="41"/>
        <v>100</v>
      </c>
      <c r="O672" s="167">
        <f t="shared" si="40"/>
        <v>6500</v>
      </c>
      <c r="P672" s="319" t="s">
        <v>299</v>
      </c>
    </row>
    <row r="673" spans="1:16" ht="24" customHeight="1" x14ac:dyDescent="0.2">
      <c r="A673" s="296" t="s">
        <v>1287</v>
      </c>
      <c r="B673" s="166" t="s">
        <v>1288</v>
      </c>
      <c r="C673" s="132" t="s">
        <v>2951</v>
      </c>
      <c r="D673" s="298" t="s">
        <v>1300</v>
      </c>
      <c r="E673" s="188" t="s">
        <v>187</v>
      </c>
      <c r="F673" s="301">
        <v>286</v>
      </c>
      <c r="G673" s="127">
        <v>98827</v>
      </c>
      <c r="H673" s="127">
        <v>11</v>
      </c>
      <c r="I673" s="167">
        <v>135</v>
      </c>
      <c r="J673" s="167">
        <v>135</v>
      </c>
      <c r="K673" s="190">
        <v>15</v>
      </c>
      <c r="L673" s="190">
        <v>10</v>
      </c>
      <c r="M673" s="190">
        <v>10</v>
      </c>
      <c r="N673" s="190">
        <f t="shared" si="41"/>
        <v>35</v>
      </c>
      <c r="O673" s="167">
        <f t="shared" si="40"/>
        <v>4725</v>
      </c>
      <c r="P673" s="319" t="s">
        <v>299</v>
      </c>
    </row>
    <row r="674" spans="1:16" ht="24" customHeight="1" x14ac:dyDescent="0.2">
      <c r="A674" s="296" t="s">
        <v>1287</v>
      </c>
      <c r="B674" s="166" t="s">
        <v>1288</v>
      </c>
      <c r="C674" s="132" t="s">
        <v>2951</v>
      </c>
      <c r="D674" s="298" t="s">
        <v>1301</v>
      </c>
      <c r="E674" s="188" t="s">
        <v>202</v>
      </c>
      <c r="F674" s="301">
        <v>289</v>
      </c>
      <c r="G674" s="127" t="s">
        <v>605</v>
      </c>
      <c r="H674" s="127">
        <v>11</v>
      </c>
      <c r="I674" s="167">
        <v>115</v>
      </c>
      <c r="J674" s="167">
        <v>115</v>
      </c>
      <c r="K674" s="190">
        <v>15</v>
      </c>
      <c r="L674" s="190">
        <v>20</v>
      </c>
      <c r="M674" s="190">
        <v>10</v>
      </c>
      <c r="N674" s="190">
        <f t="shared" si="41"/>
        <v>45</v>
      </c>
      <c r="O674" s="167">
        <f t="shared" si="40"/>
        <v>5175</v>
      </c>
      <c r="P674" s="319" t="s">
        <v>299</v>
      </c>
    </row>
    <row r="675" spans="1:16" ht="24" customHeight="1" x14ac:dyDescent="0.2">
      <c r="A675" s="296" t="s">
        <v>1287</v>
      </c>
      <c r="B675" s="166" t="s">
        <v>1288</v>
      </c>
      <c r="C675" s="132" t="s">
        <v>2951</v>
      </c>
      <c r="D675" s="298" t="s">
        <v>1302</v>
      </c>
      <c r="E675" s="188" t="s">
        <v>202</v>
      </c>
      <c r="F675" s="301">
        <v>292</v>
      </c>
      <c r="G675" s="127">
        <v>28829</v>
      </c>
      <c r="H675" s="127">
        <v>11</v>
      </c>
      <c r="I675" s="167">
        <v>65</v>
      </c>
      <c r="J675" s="167">
        <v>65</v>
      </c>
      <c r="K675" s="190">
        <v>30</v>
      </c>
      <c r="L675" s="190">
        <v>35</v>
      </c>
      <c r="M675" s="190">
        <v>30</v>
      </c>
      <c r="N675" s="190">
        <f t="shared" si="41"/>
        <v>95</v>
      </c>
      <c r="O675" s="167">
        <f t="shared" si="40"/>
        <v>6175</v>
      </c>
      <c r="P675" s="319" t="s">
        <v>299</v>
      </c>
    </row>
    <row r="676" spans="1:16" ht="24" customHeight="1" x14ac:dyDescent="0.2">
      <c r="A676" s="296" t="s">
        <v>1287</v>
      </c>
      <c r="B676" s="166" t="s">
        <v>1288</v>
      </c>
      <c r="C676" s="132" t="s">
        <v>2951</v>
      </c>
      <c r="D676" s="298" t="s">
        <v>1303</v>
      </c>
      <c r="E676" s="188" t="s">
        <v>202</v>
      </c>
      <c r="F676" s="301">
        <v>297</v>
      </c>
      <c r="G676" s="127">
        <v>59903</v>
      </c>
      <c r="H676" s="127">
        <v>11</v>
      </c>
      <c r="I676" s="167">
        <v>175</v>
      </c>
      <c r="J676" s="167">
        <v>175</v>
      </c>
      <c r="K676" s="190">
        <v>35</v>
      </c>
      <c r="L676" s="190">
        <v>45</v>
      </c>
      <c r="M676" s="190">
        <v>15</v>
      </c>
      <c r="N676" s="190">
        <f t="shared" si="41"/>
        <v>95</v>
      </c>
      <c r="O676" s="167">
        <f t="shared" si="40"/>
        <v>16625</v>
      </c>
      <c r="P676" s="319" t="s">
        <v>299</v>
      </c>
    </row>
    <row r="677" spans="1:16" ht="24" customHeight="1" x14ac:dyDescent="0.2">
      <c r="A677" s="296" t="s">
        <v>1287</v>
      </c>
      <c r="B677" s="166" t="s">
        <v>1288</v>
      </c>
      <c r="C677" s="132" t="s">
        <v>2951</v>
      </c>
      <c r="D677" s="298" t="s">
        <v>1304</v>
      </c>
      <c r="E677" s="188" t="s">
        <v>777</v>
      </c>
      <c r="F677" s="301">
        <v>298</v>
      </c>
      <c r="G677" s="127">
        <v>73272</v>
      </c>
      <c r="H677" s="127">
        <v>11</v>
      </c>
      <c r="I677" s="167">
        <v>255</v>
      </c>
      <c r="J677" s="167">
        <v>255</v>
      </c>
      <c r="K677" s="190">
        <v>35</v>
      </c>
      <c r="L677" s="190">
        <v>15</v>
      </c>
      <c r="M677" s="190">
        <v>5</v>
      </c>
      <c r="N677" s="190">
        <f t="shared" si="41"/>
        <v>55</v>
      </c>
      <c r="O677" s="167">
        <f t="shared" si="40"/>
        <v>14025</v>
      </c>
      <c r="P677" s="319" t="s">
        <v>299</v>
      </c>
    </row>
    <row r="678" spans="1:16" ht="24" customHeight="1" x14ac:dyDescent="0.2">
      <c r="A678" s="296" t="s">
        <v>1287</v>
      </c>
      <c r="B678" s="166" t="s">
        <v>1288</v>
      </c>
      <c r="C678" s="132" t="s">
        <v>2951</v>
      </c>
      <c r="D678" s="298" t="s">
        <v>1305</v>
      </c>
      <c r="E678" s="188" t="s">
        <v>202</v>
      </c>
      <c r="F678" s="301">
        <v>328</v>
      </c>
      <c r="G678" s="127">
        <v>144844</v>
      </c>
      <c r="H678" s="127">
        <v>11</v>
      </c>
      <c r="I678" s="167">
        <v>11500</v>
      </c>
      <c r="J678" s="167">
        <v>11500</v>
      </c>
      <c r="K678" s="190">
        <v>0</v>
      </c>
      <c r="L678" s="190">
        <v>5</v>
      </c>
      <c r="M678" s="190">
        <v>0</v>
      </c>
      <c r="N678" s="190">
        <f t="shared" si="41"/>
        <v>5</v>
      </c>
      <c r="O678" s="167">
        <f t="shared" si="40"/>
        <v>57500</v>
      </c>
      <c r="P678" s="319" t="s">
        <v>299</v>
      </c>
    </row>
    <row r="679" spans="1:16" ht="24" customHeight="1" thickBot="1" x14ac:dyDescent="0.25">
      <c r="A679" s="363" t="s">
        <v>1287</v>
      </c>
      <c r="B679" s="364" t="s">
        <v>1288</v>
      </c>
      <c r="C679" s="386" t="s">
        <v>2951</v>
      </c>
      <c r="D679" s="945" t="s">
        <v>1306</v>
      </c>
      <c r="E679" s="946" t="s">
        <v>202</v>
      </c>
      <c r="F679" s="947">
        <v>329</v>
      </c>
      <c r="G679" s="367">
        <v>85897</v>
      </c>
      <c r="H679" s="367">
        <v>11</v>
      </c>
      <c r="I679" s="368">
        <v>3500</v>
      </c>
      <c r="J679" s="368">
        <v>3500</v>
      </c>
      <c r="K679" s="370">
        <v>0</v>
      </c>
      <c r="L679" s="370">
        <v>5</v>
      </c>
      <c r="M679" s="370">
        <v>0</v>
      </c>
      <c r="N679" s="370">
        <f t="shared" si="41"/>
        <v>5</v>
      </c>
      <c r="O679" s="368">
        <f t="shared" si="40"/>
        <v>17500</v>
      </c>
      <c r="P679" s="948" t="s">
        <v>299</v>
      </c>
    </row>
    <row r="680" spans="1:16" ht="22.5" customHeight="1" thickBot="1" x14ac:dyDescent="0.25">
      <c r="A680" s="419"/>
      <c r="B680" s="420"/>
      <c r="C680" s="421"/>
      <c r="D680" s="940" t="s">
        <v>1307</v>
      </c>
      <c r="E680" s="940"/>
      <c r="F680" s="941"/>
      <c r="G680" s="941"/>
      <c r="H680" s="941"/>
      <c r="I680" s="941"/>
      <c r="J680" s="941"/>
      <c r="K680" s="941"/>
      <c r="L680" s="941"/>
      <c r="M680" s="941"/>
      <c r="N680" s="942"/>
      <c r="O680" s="943">
        <f>SUM(O660:O679)</f>
        <v>806020</v>
      </c>
      <c r="P680" s="427"/>
    </row>
    <row r="681" spans="1:16" ht="12.75" customHeight="1" x14ac:dyDescent="0.2">
      <c r="A681" s="308"/>
      <c r="B681" s="308"/>
      <c r="C681" s="309"/>
      <c r="D681" s="310"/>
      <c r="E681" s="310"/>
      <c r="F681" s="156"/>
      <c r="G681" s="311"/>
      <c r="H681" s="311"/>
      <c r="I681" s="311"/>
      <c r="J681" s="311"/>
      <c r="K681" s="156"/>
      <c r="L681" s="156"/>
      <c r="M681" s="156"/>
      <c r="N681" s="156"/>
      <c r="O681" s="312"/>
    </row>
    <row r="682" spans="1:16" ht="12.75" customHeight="1" thickBot="1" x14ac:dyDescent="0.25">
      <c r="A682" s="308"/>
      <c r="B682" s="308"/>
      <c r="C682" s="309"/>
      <c r="D682" s="310"/>
      <c r="E682" s="310"/>
      <c r="F682" s="156"/>
      <c r="G682" s="311"/>
      <c r="H682" s="311"/>
      <c r="I682" s="311"/>
      <c r="J682" s="311"/>
      <c r="K682" s="156"/>
      <c r="L682" s="156"/>
      <c r="M682" s="156"/>
      <c r="N682" s="156"/>
      <c r="O682" s="312"/>
    </row>
    <row r="683" spans="1:16" s="187" customFormat="1" ht="29.25" customHeight="1" thickBot="1" x14ac:dyDescent="0.25">
      <c r="A683" s="267" t="s">
        <v>440</v>
      </c>
      <c r="B683" s="268"/>
      <c r="C683" s="268"/>
      <c r="D683" s="269"/>
      <c r="E683" s="269"/>
      <c r="F683" s="268"/>
      <c r="G683" s="268"/>
      <c r="H683" s="268"/>
      <c r="I683" s="268"/>
      <c r="J683" s="268"/>
      <c r="K683" s="268"/>
      <c r="L683" s="268"/>
      <c r="M683" s="268"/>
      <c r="N683" s="268"/>
      <c r="O683" s="268"/>
      <c r="P683" s="270"/>
    </row>
    <row r="684" spans="1:16" s="134" customFormat="1" ht="34.5" customHeight="1" x14ac:dyDescent="0.2">
      <c r="A684" s="313" t="s">
        <v>1308</v>
      </c>
      <c r="B684" s="271" t="s">
        <v>306</v>
      </c>
      <c r="C684" s="123" t="s">
        <v>306</v>
      </c>
      <c r="D684" s="123" t="s">
        <v>1309</v>
      </c>
      <c r="E684" s="123" t="s">
        <v>549</v>
      </c>
      <c r="F684" s="125">
        <v>122</v>
      </c>
      <c r="G684" s="125" t="s">
        <v>605</v>
      </c>
      <c r="H684" s="125">
        <v>11</v>
      </c>
      <c r="I684" s="314">
        <v>25</v>
      </c>
      <c r="J684" s="314">
        <v>25</v>
      </c>
      <c r="K684" s="315">
        <v>1200</v>
      </c>
      <c r="L684" s="315">
        <v>1420</v>
      </c>
      <c r="M684" s="315">
        <v>1400</v>
      </c>
      <c r="N684" s="273">
        <f>K684+L684+M684</f>
        <v>4020</v>
      </c>
      <c r="O684" s="272">
        <f t="shared" ref="O684:O694" si="42">N684*J684</f>
        <v>100500</v>
      </c>
      <c r="P684" s="316" t="s">
        <v>306</v>
      </c>
    </row>
    <row r="685" spans="1:16" s="134" customFormat="1" ht="24" customHeight="1" x14ac:dyDescent="0.2">
      <c r="A685" s="296" t="s">
        <v>1308</v>
      </c>
      <c r="B685" s="166" t="s">
        <v>306</v>
      </c>
      <c r="C685" s="123" t="s">
        <v>306</v>
      </c>
      <c r="D685" s="132" t="s">
        <v>815</v>
      </c>
      <c r="E685" s="132" t="s">
        <v>1310</v>
      </c>
      <c r="F685" s="127">
        <v>136</v>
      </c>
      <c r="G685" s="127" t="s">
        <v>605</v>
      </c>
      <c r="H685" s="127">
        <v>11</v>
      </c>
      <c r="I685" s="317">
        <v>420</v>
      </c>
      <c r="J685" s="317">
        <v>420</v>
      </c>
      <c r="K685" s="318">
        <v>128.57142857142799</v>
      </c>
      <c r="L685" s="318">
        <v>128.57142857142799</v>
      </c>
      <c r="M685" s="318">
        <v>128.57142857142799</v>
      </c>
      <c r="N685" s="190">
        <f>K685+L685+M685</f>
        <v>385.71428571428396</v>
      </c>
      <c r="O685" s="167">
        <f t="shared" si="42"/>
        <v>161999.99999999927</v>
      </c>
      <c r="P685" s="319" t="s">
        <v>306</v>
      </c>
    </row>
    <row r="686" spans="1:16" s="134" customFormat="1" ht="24" customHeight="1" x14ac:dyDescent="0.2">
      <c r="A686" s="296" t="s">
        <v>1308</v>
      </c>
      <c r="B686" s="166" t="s">
        <v>306</v>
      </c>
      <c r="C686" s="123" t="s">
        <v>306</v>
      </c>
      <c r="D686" s="132" t="s">
        <v>1311</v>
      </c>
      <c r="E686" s="132" t="s">
        <v>1312</v>
      </c>
      <c r="F686" s="127">
        <v>181</v>
      </c>
      <c r="G686" s="127">
        <v>26254</v>
      </c>
      <c r="H686" s="127">
        <v>11</v>
      </c>
      <c r="I686" s="317">
        <v>15000</v>
      </c>
      <c r="J686" s="317">
        <v>15000</v>
      </c>
      <c r="K686" s="318">
        <v>2</v>
      </c>
      <c r="L686" s="318">
        <v>4</v>
      </c>
      <c r="M686" s="318">
        <v>4</v>
      </c>
      <c r="N686" s="190">
        <f t="shared" ref="N686:N694" si="43">K686+L686+M686</f>
        <v>10</v>
      </c>
      <c r="O686" s="167">
        <f t="shared" si="42"/>
        <v>150000</v>
      </c>
      <c r="P686" s="319" t="s">
        <v>306</v>
      </c>
    </row>
    <row r="687" spans="1:16" s="134" customFormat="1" ht="24" customHeight="1" x14ac:dyDescent="0.2">
      <c r="A687" s="296" t="s">
        <v>1308</v>
      </c>
      <c r="B687" s="166" t="s">
        <v>306</v>
      </c>
      <c r="C687" s="123" t="s">
        <v>306</v>
      </c>
      <c r="D687" s="132" t="s">
        <v>1313</v>
      </c>
      <c r="E687" s="132" t="s">
        <v>1314</v>
      </c>
      <c r="F687" s="127">
        <v>211</v>
      </c>
      <c r="G687" s="127" t="s">
        <v>605</v>
      </c>
      <c r="H687" s="127">
        <v>11</v>
      </c>
      <c r="I687" s="317">
        <v>100</v>
      </c>
      <c r="J687" s="317">
        <v>2500</v>
      </c>
      <c r="K687" s="318">
        <v>4</v>
      </c>
      <c r="L687" s="318">
        <v>8</v>
      </c>
      <c r="M687" s="318">
        <v>8</v>
      </c>
      <c r="N687" s="190">
        <f t="shared" si="43"/>
        <v>20</v>
      </c>
      <c r="O687" s="167">
        <f t="shared" si="42"/>
        <v>50000</v>
      </c>
      <c r="P687" s="319" t="s">
        <v>306</v>
      </c>
    </row>
    <row r="688" spans="1:16" s="134" customFormat="1" ht="24" customHeight="1" x14ac:dyDescent="0.2">
      <c r="A688" s="296" t="s">
        <v>1308</v>
      </c>
      <c r="B688" s="166" t="s">
        <v>306</v>
      </c>
      <c r="C688" s="123" t="s">
        <v>306</v>
      </c>
      <c r="D688" s="132" t="s">
        <v>1315</v>
      </c>
      <c r="E688" s="132" t="s">
        <v>1316</v>
      </c>
      <c r="F688" s="127">
        <v>233</v>
      </c>
      <c r="G688" s="127" t="s">
        <v>605</v>
      </c>
      <c r="H688" s="127">
        <v>11</v>
      </c>
      <c r="I688" s="317">
        <v>250</v>
      </c>
      <c r="J688" s="317">
        <v>250</v>
      </c>
      <c r="K688" s="318">
        <v>100</v>
      </c>
      <c r="L688" s="318">
        <v>0</v>
      </c>
      <c r="M688" s="318">
        <v>0</v>
      </c>
      <c r="N688" s="190">
        <f t="shared" si="43"/>
        <v>100</v>
      </c>
      <c r="O688" s="167">
        <f t="shared" si="42"/>
        <v>25000</v>
      </c>
      <c r="P688" s="319" t="s">
        <v>306</v>
      </c>
    </row>
    <row r="689" spans="1:16" s="134" customFormat="1" ht="24" customHeight="1" x14ac:dyDescent="0.2">
      <c r="A689" s="296" t="s">
        <v>1308</v>
      </c>
      <c r="B689" s="166" t="s">
        <v>306</v>
      </c>
      <c r="C689" s="123" t="s">
        <v>306</v>
      </c>
      <c r="D689" s="132" t="s">
        <v>1317</v>
      </c>
      <c r="E689" s="132" t="s">
        <v>1318</v>
      </c>
      <c r="F689" s="127">
        <v>328</v>
      </c>
      <c r="G689" s="127">
        <v>56214</v>
      </c>
      <c r="H689" s="127">
        <v>11</v>
      </c>
      <c r="I689" s="317">
        <v>2000</v>
      </c>
      <c r="J689" s="317">
        <v>2000</v>
      </c>
      <c r="K689" s="318">
        <v>4</v>
      </c>
      <c r="L689" s="318">
        <v>0</v>
      </c>
      <c r="M689" s="318">
        <v>0</v>
      </c>
      <c r="N689" s="190">
        <f t="shared" si="43"/>
        <v>4</v>
      </c>
      <c r="O689" s="167">
        <f t="shared" si="42"/>
        <v>8000</v>
      </c>
      <c r="P689" s="319" t="s">
        <v>306</v>
      </c>
    </row>
    <row r="690" spans="1:16" s="134" customFormat="1" ht="24" customHeight="1" x14ac:dyDescent="0.2">
      <c r="A690" s="296" t="s">
        <v>1308</v>
      </c>
      <c r="B690" s="166" t="s">
        <v>306</v>
      </c>
      <c r="C690" s="123" t="s">
        <v>306</v>
      </c>
      <c r="D690" s="132" t="s">
        <v>1319</v>
      </c>
      <c r="E690" s="132" t="s">
        <v>1320</v>
      </c>
      <c r="F690" s="127">
        <v>291</v>
      </c>
      <c r="G690" s="127" t="s">
        <v>605</v>
      </c>
      <c r="H690" s="127">
        <v>11</v>
      </c>
      <c r="I690" s="317">
        <v>525</v>
      </c>
      <c r="J690" s="317">
        <v>525</v>
      </c>
      <c r="K690" s="318">
        <v>4</v>
      </c>
      <c r="L690" s="318">
        <v>4</v>
      </c>
      <c r="M690" s="318">
        <v>4</v>
      </c>
      <c r="N690" s="190">
        <f t="shared" si="43"/>
        <v>12</v>
      </c>
      <c r="O690" s="167">
        <f t="shared" si="42"/>
        <v>6300</v>
      </c>
      <c r="P690" s="319" t="s">
        <v>306</v>
      </c>
    </row>
    <row r="691" spans="1:16" s="134" customFormat="1" ht="24" customHeight="1" x14ac:dyDescent="0.2">
      <c r="A691" s="296" t="s">
        <v>1308</v>
      </c>
      <c r="B691" s="166" t="s">
        <v>306</v>
      </c>
      <c r="C691" s="123" t="s">
        <v>306</v>
      </c>
      <c r="D691" s="132" t="s">
        <v>1321</v>
      </c>
      <c r="E691" s="132" t="s">
        <v>1322</v>
      </c>
      <c r="F691" s="127">
        <v>322</v>
      </c>
      <c r="G691" s="127">
        <v>54212</v>
      </c>
      <c r="H691" s="127">
        <v>11</v>
      </c>
      <c r="I691" s="317">
        <v>2100</v>
      </c>
      <c r="J691" s="317">
        <v>2100</v>
      </c>
      <c r="K691" s="318">
        <v>15</v>
      </c>
      <c r="L691" s="318">
        <v>0</v>
      </c>
      <c r="M691" s="318">
        <v>0</v>
      </c>
      <c r="N691" s="190">
        <f t="shared" si="43"/>
        <v>15</v>
      </c>
      <c r="O691" s="167">
        <f t="shared" si="42"/>
        <v>31500</v>
      </c>
      <c r="P691" s="319" t="s">
        <v>306</v>
      </c>
    </row>
    <row r="692" spans="1:16" s="134" customFormat="1" ht="24" customHeight="1" x14ac:dyDescent="0.2">
      <c r="A692" s="296" t="s">
        <v>1308</v>
      </c>
      <c r="B692" s="166" t="s">
        <v>306</v>
      </c>
      <c r="C692" s="123" t="s">
        <v>306</v>
      </c>
      <c r="D692" s="132" t="s">
        <v>1323</v>
      </c>
      <c r="E692" s="132" t="s">
        <v>1324</v>
      </c>
      <c r="F692" s="127">
        <v>267</v>
      </c>
      <c r="G692" s="127" t="s">
        <v>605</v>
      </c>
      <c r="H692" s="127">
        <v>11</v>
      </c>
      <c r="I692" s="317">
        <v>225</v>
      </c>
      <c r="J692" s="317">
        <v>225</v>
      </c>
      <c r="K692" s="318">
        <v>4</v>
      </c>
      <c r="L692" s="318">
        <v>4</v>
      </c>
      <c r="M692" s="318">
        <v>3</v>
      </c>
      <c r="N692" s="190">
        <f t="shared" si="43"/>
        <v>11</v>
      </c>
      <c r="O692" s="167">
        <f t="shared" si="42"/>
        <v>2475</v>
      </c>
      <c r="P692" s="319" t="s">
        <v>306</v>
      </c>
    </row>
    <row r="693" spans="1:16" s="134" customFormat="1" ht="24" customHeight="1" x14ac:dyDescent="0.2">
      <c r="A693" s="296" t="s">
        <v>1308</v>
      </c>
      <c r="B693" s="166" t="s">
        <v>306</v>
      </c>
      <c r="C693" s="123" t="s">
        <v>306</v>
      </c>
      <c r="D693" s="132" t="s">
        <v>1325</v>
      </c>
      <c r="E693" s="132" t="s">
        <v>1326</v>
      </c>
      <c r="F693" s="127">
        <v>329</v>
      </c>
      <c r="G693" s="127">
        <v>46286</v>
      </c>
      <c r="H693" s="127">
        <v>11</v>
      </c>
      <c r="I693" s="317">
        <v>5000</v>
      </c>
      <c r="J693" s="317">
        <v>5000</v>
      </c>
      <c r="K693" s="318">
        <v>4</v>
      </c>
      <c r="L693" s="318">
        <v>0</v>
      </c>
      <c r="M693" s="318">
        <v>0</v>
      </c>
      <c r="N693" s="190">
        <f t="shared" si="43"/>
        <v>4</v>
      </c>
      <c r="O693" s="167">
        <f t="shared" si="42"/>
        <v>20000</v>
      </c>
      <c r="P693" s="319" t="s">
        <v>306</v>
      </c>
    </row>
    <row r="694" spans="1:16" s="134" customFormat="1" ht="26.25" thickBot="1" x14ac:dyDescent="0.25">
      <c r="A694" s="302" t="s">
        <v>1308</v>
      </c>
      <c r="B694" s="172" t="s">
        <v>306</v>
      </c>
      <c r="C694" s="123" t="s">
        <v>306</v>
      </c>
      <c r="D694" s="145" t="s">
        <v>1327</v>
      </c>
      <c r="E694" s="145" t="s">
        <v>1328</v>
      </c>
      <c r="F694" s="142">
        <v>329</v>
      </c>
      <c r="G694" s="142">
        <v>9828</v>
      </c>
      <c r="H694" s="142">
        <v>11</v>
      </c>
      <c r="I694" s="320">
        <v>10000</v>
      </c>
      <c r="J694" s="320">
        <v>10000</v>
      </c>
      <c r="K694" s="321">
        <v>1</v>
      </c>
      <c r="L694" s="321">
        <v>0</v>
      </c>
      <c r="M694" s="321">
        <v>0</v>
      </c>
      <c r="N694" s="192">
        <f t="shared" si="43"/>
        <v>1</v>
      </c>
      <c r="O694" s="173">
        <f t="shared" si="42"/>
        <v>10000</v>
      </c>
      <c r="P694" s="322" t="s">
        <v>306</v>
      </c>
    </row>
    <row r="695" spans="1:16" s="187" customFormat="1" ht="15.75" thickBot="1" x14ac:dyDescent="0.25">
      <c r="A695" s="303"/>
      <c r="B695" s="304"/>
      <c r="C695" s="305"/>
      <c r="D695" s="323" t="s">
        <v>1329</v>
      </c>
      <c r="E695" s="193"/>
      <c r="F695" s="194"/>
      <c r="G695" s="194"/>
      <c r="H695" s="194"/>
      <c r="I695" s="194"/>
      <c r="J695" s="194"/>
      <c r="K695" s="324"/>
      <c r="L695" s="324"/>
      <c r="M695" s="324"/>
      <c r="N695" s="325"/>
      <c r="O695" s="154">
        <f>SUM(O684:O694)</f>
        <v>565774.9999999993</v>
      </c>
      <c r="P695" s="326"/>
    </row>
    <row r="696" spans="1:16" s="187" customFormat="1" ht="15.75" thickBot="1" x14ac:dyDescent="0.25">
      <c r="A696" s="327"/>
      <c r="B696" s="328"/>
      <c r="C696" s="329"/>
      <c r="D696" s="330"/>
      <c r="E696" s="158"/>
      <c r="F696" s="331"/>
      <c r="G696" s="331"/>
      <c r="H696" s="331"/>
      <c r="I696" s="331"/>
      <c r="J696" s="331"/>
      <c r="K696" s="115"/>
      <c r="L696" s="115"/>
      <c r="M696" s="115"/>
      <c r="N696" s="115"/>
      <c r="O696" s="332"/>
      <c r="P696" s="333"/>
    </row>
    <row r="697" spans="1:16" s="187" customFormat="1" ht="15.75" thickBot="1" x14ac:dyDescent="0.25">
      <c r="A697" s="267" t="s">
        <v>1330</v>
      </c>
      <c r="B697" s="268"/>
      <c r="C697" s="268"/>
      <c r="D697" s="269"/>
      <c r="E697" s="269"/>
      <c r="F697" s="268"/>
      <c r="G697" s="268"/>
      <c r="H697" s="268"/>
      <c r="I697" s="268"/>
      <c r="J697" s="268"/>
      <c r="K697" s="268"/>
      <c r="L697" s="268"/>
      <c r="M697" s="268"/>
      <c r="N697" s="268"/>
      <c r="O697" s="268"/>
      <c r="P697" s="270"/>
    </row>
    <row r="698" spans="1:16" ht="53.25" customHeight="1" x14ac:dyDescent="0.2">
      <c r="A698" s="172" t="s">
        <v>1331</v>
      </c>
      <c r="B698" s="172" t="s">
        <v>1332</v>
      </c>
      <c r="C698" s="334" t="s">
        <v>1332</v>
      </c>
      <c r="D698" s="133" t="s">
        <v>1333</v>
      </c>
      <c r="E698" s="133" t="s">
        <v>604</v>
      </c>
      <c r="F698" s="335">
        <v>114</v>
      </c>
      <c r="G698" s="127" t="s">
        <v>605</v>
      </c>
      <c r="H698" s="127">
        <v>11</v>
      </c>
      <c r="I698" s="336">
        <v>50</v>
      </c>
      <c r="J698" s="336">
        <v>50</v>
      </c>
      <c r="K698" s="337">
        <f>N698/3</f>
        <v>100</v>
      </c>
      <c r="L698" s="337">
        <f>N698/3</f>
        <v>100</v>
      </c>
      <c r="M698" s="337">
        <f>N698/3</f>
        <v>100</v>
      </c>
      <c r="N698" s="338" t="s">
        <v>1334</v>
      </c>
      <c r="O698" s="224">
        <f t="shared" ref="O698:O703" si="44">I698*N698</f>
        <v>15000</v>
      </c>
      <c r="P698" s="145" t="s">
        <v>1332</v>
      </c>
    </row>
    <row r="699" spans="1:16" ht="53.25" customHeight="1" x14ac:dyDescent="0.2">
      <c r="A699" s="172" t="s">
        <v>1331</v>
      </c>
      <c r="B699" s="172" t="s">
        <v>1332</v>
      </c>
      <c r="C699" s="334" t="s">
        <v>1332</v>
      </c>
      <c r="D699" s="133" t="s">
        <v>1335</v>
      </c>
      <c r="E699" s="133" t="s">
        <v>604</v>
      </c>
      <c r="F699" s="335">
        <v>142</v>
      </c>
      <c r="G699" s="127" t="s">
        <v>605</v>
      </c>
      <c r="H699" s="127">
        <v>11</v>
      </c>
      <c r="I699" s="336">
        <v>1000</v>
      </c>
      <c r="J699" s="336">
        <v>1000</v>
      </c>
      <c r="K699" s="337">
        <f t="shared" ref="K699:K728" si="45">N699/3</f>
        <v>5</v>
      </c>
      <c r="L699" s="337">
        <f t="shared" ref="L699:L729" si="46">N699/3</f>
        <v>5</v>
      </c>
      <c r="M699" s="337">
        <f t="shared" ref="M699:M729" si="47">N699/3</f>
        <v>5</v>
      </c>
      <c r="N699" s="338" t="s">
        <v>1336</v>
      </c>
      <c r="O699" s="224">
        <f t="shared" si="44"/>
        <v>15000</v>
      </c>
      <c r="P699" s="145" t="s">
        <v>1332</v>
      </c>
    </row>
    <row r="700" spans="1:16" ht="53.25" customHeight="1" x14ac:dyDescent="0.2">
      <c r="A700" s="172" t="s">
        <v>1331</v>
      </c>
      <c r="B700" s="172" t="s">
        <v>1332</v>
      </c>
      <c r="C700" s="334" t="s">
        <v>1332</v>
      </c>
      <c r="D700" s="133" t="s">
        <v>1337</v>
      </c>
      <c r="E700" s="133" t="s">
        <v>604</v>
      </c>
      <c r="F700" s="335">
        <v>151</v>
      </c>
      <c r="G700" s="127" t="s">
        <v>605</v>
      </c>
      <c r="H700" s="127">
        <v>11</v>
      </c>
      <c r="I700" s="336">
        <v>7000</v>
      </c>
      <c r="J700" s="336">
        <v>7000</v>
      </c>
      <c r="K700" s="337">
        <f t="shared" si="45"/>
        <v>4</v>
      </c>
      <c r="L700" s="337">
        <f t="shared" si="46"/>
        <v>4</v>
      </c>
      <c r="M700" s="337">
        <f t="shared" si="47"/>
        <v>4</v>
      </c>
      <c r="N700" s="338" t="s">
        <v>1338</v>
      </c>
      <c r="O700" s="224">
        <f t="shared" si="44"/>
        <v>84000</v>
      </c>
      <c r="P700" s="145" t="s">
        <v>1332</v>
      </c>
    </row>
    <row r="701" spans="1:16" ht="53.25" customHeight="1" x14ac:dyDescent="0.2">
      <c r="A701" s="172" t="s">
        <v>1331</v>
      </c>
      <c r="B701" s="172" t="s">
        <v>1332</v>
      </c>
      <c r="C701" s="334" t="s">
        <v>1332</v>
      </c>
      <c r="D701" s="133" t="s">
        <v>1339</v>
      </c>
      <c r="E701" s="133" t="s">
        <v>604</v>
      </c>
      <c r="F701" s="335">
        <v>165</v>
      </c>
      <c r="G701" s="127" t="s">
        <v>605</v>
      </c>
      <c r="H701" s="127">
        <v>11</v>
      </c>
      <c r="I701" s="336">
        <v>3000</v>
      </c>
      <c r="J701" s="336">
        <v>3000</v>
      </c>
      <c r="K701" s="337">
        <f t="shared" si="45"/>
        <v>2</v>
      </c>
      <c r="L701" s="337">
        <f t="shared" si="46"/>
        <v>2</v>
      </c>
      <c r="M701" s="337">
        <f t="shared" si="47"/>
        <v>2</v>
      </c>
      <c r="N701" s="338" t="s">
        <v>1340</v>
      </c>
      <c r="O701" s="224">
        <f t="shared" si="44"/>
        <v>18000</v>
      </c>
      <c r="P701" s="145" t="s">
        <v>1332</v>
      </c>
    </row>
    <row r="702" spans="1:16" ht="51" x14ac:dyDescent="0.2">
      <c r="A702" s="172" t="s">
        <v>1331</v>
      </c>
      <c r="B702" s="172" t="s">
        <v>1332</v>
      </c>
      <c r="C702" s="334" t="s">
        <v>1332</v>
      </c>
      <c r="D702" s="133" t="s">
        <v>1341</v>
      </c>
      <c r="E702" s="133" t="s">
        <v>604</v>
      </c>
      <c r="F702" s="335">
        <v>195</v>
      </c>
      <c r="G702" s="127" t="s">
        <v>605</v>
      </c>
      <c r="H702" s="127">
        <v>11</v>
      </c>
      <c r="I702" s="336">
        <v>1000</v>
      </c>
      <c r="J702" s="336">
        <v>1000</v>
      </c>
      <c r="K702" s="337">
        <f t="shared" si="45"/>
        <v>2</v>
      </c>
      <c r="L702" s="337">
        <f t="shared" si="46"/>
        <v>2</v>
      </c>
      <c r="M702" s="337">
        <f t="shared" si="47"/>
        <v>2</v>
      </c>
      <c r="N702" s="338" t="s">
        <v>1340</v>
      </c>
      <c r="O702" s="224">
        <f t="shared" si="44"/>
        <v>6000</v>
      </c>
      <c r="P702" s="145" t="s">
        <v>1332</v>
      </c>
    </row>
    <row r="703" spans="1:16" ht="51" x14ac:dyDescent="0.2">
      <c r="A703" s="172" t="s">
        <v>1331</v>
      </c>
      <c r="B703" s="172" t="s">
        <v>1332</v>
      </c>
      <c r="C703" s="334" t="s">
        <v>1332</v>
      </c>
      <c r="D703" s="133" t="s">
        <v>1342</v>
      </c>
      <c r="E703" s="133" t="s">
        <v>604</v>
      </c>
      <c r="F703" s="335">
        <v>199</v>
      </c>
      <c r="G703" s="127" t="s">
        <v>605</v>
      </c>
      <c r="H703" s="127">
        <v>11</v>
      </c>
      <c r="I703" s="336">
        <v>2400</v>
      </c>
      <c r="J703" s="336">
        <v>2400</v>
      </c>
      <c r="K703" s="337">
        <f t="shared" si="45"/>
        <v>6.666666666666667</v>
      </c>
      <c r="L703" s="337">
        <f t="shared" si="46"/>
        <v>6.666666666666667</v>
      </c>
      <c r="M703" s="337">
        <f t="shared" si="47"/>
        <v>6.666666666666667</v>
      </c>
      <c r="N703" s="338" t="s">
        <v>1343</v>
      </c>
      <c r="O703" s="224">
        <f t="shared" si="44"/>
        <v>48000</v>
      </c>
      <c r="P703" s="145" t="s">
        <v>1332</v>
      </c>
    </row>
    <row r="704" spans="1:16" ht="51" x14ac:dyDescent="0.2">
      <c r="A704" s="172" t="s">
        <v>1331</v>
      </c>
      <c r="B704" s="172" t="s">
        <v>1332</v>
      </c>
      <c r="C704" s="334" t="s">
        <v>1332</v>
      </c>
      <c r="D704" s="133" t="s">
        <v>1344</v>
      </c>
      <c r="E704" s="133" t="s">
        <v>1059</v>
      </c>
      <c r="F704" s="335">
        <v>211</v>
      </c>
      <c r="G704" s="127">
        <v>2405</v>
      </c>
      <c r="H704" s="127">
        <v>11</v>
      </c>
      <c r="I704" s="336">
        <v>25</v>
      </c>
      <c r="J704" s="336">
        <v>25</v>
      </c>
      <c r="K704" s="337">
        <f t="shared" si="45"/>
        <v>2</v>
      </c>
      <c r="L704" s="337">
        <f t="shared" si="46"/>
        <v>2</v>
      </c>
      <c r="M704" s="337">
        <f t="shared" si="47"/>
        <v>2</v>
      </c>
      <c r="N704" s="338" t="s">
        <v>1340</v>
      </c>
      <c r="O704" s="224">
        <f>I704*N704</f>
        <v>150</v>
      </c>
      <c r="P704" s="145" t="s">
        <v>1332</v>
      </c>
    </row>
    <row r="705" spans="1:16" ht="51" x14ac:dyDescent="0.2">
      <c r="A705" s="172" t="s">
        <v>1331</v>
      </c>
      <c r="B705" s="172" t="s">
        <v>1332</v>
      </c>
      <c r="C705" s="334" t="s">
        <v>1332</v>
      </c>
      <c r="D705" s="133" t="s">
        <v>1345</v>
      </c>
      <c r="E705" s="133" t="s">
        <v>619</v>
      </c>
      <c r="F705" s="335">
        <v>211</v>
      </c>
      <c r="G705" s="127">
        <v>3602</v>
      </c>
      <c r="H705" s="127">
        <v>11</v>
      </c>
      <c r="I705" s="336">
        <v>75</v>
      </c>
      <c r="J705" s="336">
        <v>75</v>
      </c>
      <c r="K705" s="337">
        <f t="shared" si="45"/>
        <v>2</v>
      </c>
      <c r="L705" s="337">
        <f t="shared" si="46"/>
        <v>2</v>
      </c>
      <c r="M705" s="337">
        <f t="shared" si="47"/>
        <v>2</v>
      </c>
      <c r="N705" s="338" t="s">
        <v>1340</v>
      </c>
      <c r="O705" s="224">
        <f t="shared" ref="O705:O729" si="48">I705*N705</f>
        <v>450</v>
      </c>
      <c r="P705" s="145" t="s">
        <v>1332</v>
      </c>
    </row>
    <row r="706" spans="1:16" ht="51" x14ac:dyDescent="0.2">
      <c r="A706" s="172" t="s">
        <v>1331</v>
      </c>
      <c r="B706" s="172" t="s">
        <v>1332</v>
      </c>
      <c r="C706" s="334" t="s">
        <v>1332</v>
      </c>
      <c r="D706" s="133" t="s">
        <v>1346</v>
      </c>
      <c r="E706" s="133" t="s">
        <v>1347</v>
      </c>
      <c r="F706" s="335">
        <v>211</v>
      </c>
      <c r="G706" s="127">
        <v>28004</v>
      </c>
      <c r="H706" s="127">
        <v>11</v>
      </c>
      <c r="I706" s="336">
        <v>55</v>
      </c>
      <c r="J706" s="336">
        <v>55</v>
      </c>
      <c r="K706" s="337">
        <f t="shared" si="45"/>
        <v>2</v>
      </c>
      <c r="L706" s="337">
        <f t="shared" si="46"/>
        <v>2</v>
      </c>
      <c r="M706" s="337">
        <f t="shared" si="47"/>
        <v>2</v>
      </c>
      <c r="N706" s="338" t="s">
        <v>1340</v>
      </c>
      <c r="O706" s="224">
        <f t="shared" si="48"/>
        <v>330</v>
      </c>
      <c r="P706" s="145" t="s">
        <v>1332</v>
      </c>
    </row>
    <row r="707" spans="1:16" ht="51" x14ac:dyDescent="0.2">
      <c r="A707" s="172" t="s">
        <v>1331</v>
      </c>
      <c r="B707" s="172" t="s">
        <v>1332</v>
      </c>
      <c r="C707" s="334" t="s">
        <v>1332</v>
      </c>
      <c r="D707" s="133" t="s">
        <v>1348</v>
      </c>
      <c r="E707" s="133" t="s">
        <v>1349</v>
      </c>
      <c r="F707" s="335">
        <v>211</v>
      </c>
      <c r="G707" s="127">
        <v>4877</v>
      </c>
      <c r="H707" s="127">
        <v>11</v>
      </c>
      <c r="I707" s="336">
        <v>3</v>
      </c>
      <c r="J707" s="336">
        <v>3</v>
      </c>
      <c r="K707" s="337">
        <f t="shared" si="45"/>
        <v>8.3333333333333339</v>
      </c>
      <c r="L707" s="337">
        <f t="shared" si="46"/>
        <v>8.3333333333333339</v>
      </c>
      <c r="M707" s="337">
        <f t="shared" si="47"/>
        <v>8.3333333333333339</v>
      </c>
      <c r="N707" s="338" t="s">
        <v>1350</v>
      </c>
      <c r="O707" s="224">
        <f t="shared" si="48"/>
        <v>75</v>
      </c>
      <c r="P707" s="145" t="s">
        <v>1332</v>
      </c>
    </row>
    <row r="708" spans="1:16" ht="51" x14ac:dyDescent="0.2">
      <c r="A708" s="172" t="s">
        <v>1331</v>
      </c>
      <c r="B708" s="172" t="s">
        <v>1332</v>
      </c>
      <c r="C708" s="334" t="s">
        <v>1332</v>
      </c>
      <c r="D708" s="133" t="s">
        <v>1351</v>
      </c>
      <c r="E708" s="133" t="s">
        <v>1352</v>
      </c>
      <c r="F708" s="335">
        <v>211</v>
      </c>
      <c r="G708" s="127">
        <v>4877</v>
      </c>
      <c r="H708" s="127">
        <v>11</v>
      </c>
      <c r="I708" s="336">
        <v>14</v>
      </c>
      <c r="J708" s="336">
        <v>14</v>
      </c>
      <c r="K708" s="337">
        <f t="shared" si="45"/>
        <v>34</v>
      </c>
      <c r="L708" s="337">
        <f t="shared" si="46"/>
        <v>34</v>
      </c>
      <c r="M708" s="337">
        <f t="shared" si="47"/>
        <v>34</v>
      </c>
      <c r="N708" s="338" t="s">
        <v>1353</v>
      </c>
      <c r="O708" s="224">
        <f t="shared" si="48"/>
        <v>1428</v>
      </c>
      <c r="P708" s="145" t="s">
        <v>1332</v>
      </c>
    </row>
    <row r="709" spans="1:16" ht="51" x14ac:dyDescent="0.2">
      <c r="A709" s="172" t="s">
        <v>1331</v>
      </c>
      <c r="B709" s="172" t="s">
        <v>1332</v>
      </c>
      <c r="C709" s="334" t="s">
        <v>1332</v>
      </c>
      <c r="D709" s="133" t="s">
        <v>1354</v>
      </c>
      <c r="E709" s="133" t="s">
        <v>766</v>
      </c>
      <c r="F709" s="335">
        <v>241</v>
      </c>
      <c r="G709" s="127">
        <v>1592</v>
      </c>
      <c r="H709" s="127">
        <v>11</v>
      </c>
      <c r="I709" s="336">
        <v>45</v>
      </c>
      <c r="J709" s="336">
        <v>45</v>
      </c>
      <c r="K709" s="337">
        <f t="shared" si="45"/>
        <v>116.66666666666667</v>
      </c>
      <c r="L709" s="337">
        <f t="shared" si="46"/>
        <v>116.66666666666667</v>
      </c>
      <c r="M709" s="337">
        <f t="shared" si="47"/>
        <v>116.66666666666667</v>
      </c>
      <c r="N709" s="338" t="s">
        <v>1355</v>
      </c>
      <c r="O709" s="224">
        <f t="shared" si="48"/>
        <v>15750</v>
      </c>
      <c r="P709" s="145" t="s">
        <v>1332</v>
      </c>
    </row>
    <row r="710" spans="1:16" ht="51" x14ac:dyDescent="0.2">
      <c r="A710" s="172" t="s">
        <v>1331</v>
      </c>
      <c r="B710" s="172" t="s">
        <v>1332</v>
      </c>
      <c r="C710" s="334" t="s">
        <v>1332</v>
      </c>
      <c r="D710" s="133" t="s">
        <v>1356</v>
      </c>
      <c r="E710" s="133" t="s">
        <v>766</v>
      </c>
      <c r="F710" s="335">
        <v>241</v>
      </c>
      <c r="G710" s="127">
        <v>1593</v>
      </c>
      <c r="H710" s="127">
        <v>11</v>
      </c>
      <c r="I710" s="336">
        <v>55</v>
      </c>
      <c r="J710" s="336">
        <v>55</v>
      </c>
      <c r="K710" s="337">
        <f t="shared" si="45"/>
        <v>117</v>
      </c>
      <c r="L710" s="337">
        <f t="shared" si="46"/>
        <v>117</v>
      </c>
      <c r="M710" s="337">
        <f t="shared" si="47"/>
        <v>117</v>
      </c>
      <c r="N710" s="338" t="s">
        <v>1357</v>
      </c>
      <c r="O710" s="224">
        <f t="shared" si="48"/>
        <v>19305</v>
      </c>
      <c r="P710" s="145" t="s">
        <v>1332</v>
      </c>
    </row>
    <row r="711" spans="1:16" ht="51" x14ac:dyDescent="0.2">
      <c r="A711" s="172" t="s">
        <v>1331</v>
      </c>
      <c r="B711" s="172" t="s">
        <v>1332</v>
      </c>
      <c r="C711" s="334" t="s">
        <v>1332</v>
      </c>
      <c r="D711" s="133" t="s">
        <v>1358</v>
      </c>
      <c r="E711" s="133" t="s">
        <v>634</v>
      </c>
      <c r="F711" s="335">
        <v>243</v>
      </c>
      <c r="G711" s="127">
        <v>61337</v>
      </c>
      <c r="H711" s="127">
        <v>11</v>
      </c>
      <c r="I711" s="336">
        <v>175</v>
      </c>
      <c r="J711" s="336">
        <v>175</v>
      </c>
      <c r="K711" s="337">
        <f t="shared" si="45"/>
        <v>50</v>
      </c>
      <c r="L711" s="337">
        <f t="shared" si="46"/>
        <v>50</v>
      </c>
      <c r="M711" s="337">
        <f t="shared" si="47"/>
        <v>50</v>
      </c>
      <c r="N711" s="338" t="s">
        <v>1359</v>
      </c>
      <c r="O711" s="224">
        <f t="shared" si="48"/>
        <v>26250</v>
      </c>
      <c r="P711" s="145" t="s">
        <v>1332</v>
      </c>
    </row>
    <row r="712" spans="1:16" ht="51" x14ac:dyDescent="0.2">
      <c r="A712" s="172" t="s">
        <v>1331</v>
      </c>
      <c r="B712" s="172" t="s">
        <v>1332</v>
      </c>
      <c r="C712" s="334" t="s">
        <v>1332</v>
      </c>
      <c r="D712" s="133" t="s">
        <v>1360</v>
      </c>
      <c r="E712" s="133" t="s">
        <v>202</v>
      </c>
      <c r="F712" s="335">
        <v>253</v>
      </c>
      <c r="G712" s="127">
        <v>9888</v>
      </c>
      <c r="H712" s="127">
        <v>11</v>
      </c>
      <c r="I712" s="336">
        <v>1200</v>
      </c>
      <c r="J712" s="336">
        <v>1200</v>
      </c>
      <c r="K712" s="337">
        <f t="shared" si="45"/>
        <v>3.3333333333333335</v>
      </c>
      <c r="L712" s="337">
        <f t="shared" si="46"/>
        <v>3.3333333333333335</v>
      </c>
      <c r="M712" s="337">
        <f t="shared" si="47"/>
        <v>3.3333333333333335</v>
      </c>
      <c r="N712" s="338" t="s">
        <v>1361</v>
      </c>
      <c r="O712" s="224">
        <f t="shared" si="48"/>
        <v>12000</v>
      </c>
      <c r="P712" s="145" t="s">
        <v>1332</v>
      </c>
    </row>
    <row r="713" spans="1:16" ht="51" x14ac:dyDescent="0.2">
      <c r="A713" s="172" t="s">
        <v>1331</v>
      </c>
      <c r="B713" s="172" t="s">
        <v>1332</v>
      </c>
      <c r="C713" s="334" t="s">
        <v>1332</v>
      </c>
      <c r="D713" s="133" t="s">
        <v>1362</v>
      </c>
      <c r="E713" s="133" t="s">
        <v>202</v>
      </c>
      <c r="F713" s="335">
        <v>268</v>
      </c>
      <c r="G713" s="127">
        <v>22327</v>
      </c>
      <c r="H713" s="127">
        <v>11</v>
      </c>
      <c r="I713" s="336">
        <v>30</v>
      </c>
      <c r="J713" s="336">
        <v>30</v>
      </c>
      <c r="K713" s="337">
        <f t="shared" si="45"/>
        <v>0.66666666666666663</v>
      </c>
      <c r="L713" s="337">
        <f t="shared" si="46"/>
        <v>0.66666666666666663</v>
      </c>
      <c r="M713" s="337">
        <f t="shared" si="47"/>
        <v>0.66666666666666663</v>
      </c>
      <c r="N713" s="338" t="s">
        <v>1363</v>
      </c>
      <c r="O713" s="224">
        <f t="shared" si="48"/>
        <v>60</v>
      </c>
      <c r="P713" s="145" t="s">
        <v>1332</v>
      </c>
    </row>
    <row r="714" spans="1:16" ht="51" x14ac:dyDescent="0.2">
      <c r="A714" s="172" t="s">
        <v>1331</v>
      </c>
      <c r="B714" s="172" t="s">
        <v>1332</v>
      </c>
      <c r="C714" s="334" t="s">
        <v>1332</v>
      </c>
      <c r="D714" s="133" t="s">
        <v>1364</v>
      </c>
      <c r="E714" s="133" t="s">
        <v>1115</v>
      </c>
      <c r="F714" s="335">
        <v>291</v>
      </c>
      <c r="G714" s="127">
        <v>2014</v>
      </c>
      <c r="H714" s="127">
        <v>11</v>
      </c>
      <c r="I714" s="336">
        <v>25</v>
      </c>
      <c r="J714" s="336">
        <v>25</v>
      </c>
      <c r="K714" s="337">
        <f t="shared" si="45"/>
        <v>3</v>
      </c>
      <c r="L714" s="337">
        <f t="shared" si="46"/>
        <v>3</v>
      </c>
      <c r="M714" s="337">
        <f t="shared" si="47"/>
        <v>3</v>
      </c>
      <c r="N714" s="338" t="s">
        <v>1365</v>
      </c>
      <c r="O714" s="224">
        <f t="shared" si="48"/>
        <v>225</v>
      </c>
      <c r="P714" s="145" t="s">
        <v>1332</v>
      </c>
    </row>
    <row r="715" spans="1:16" ht="51" x14ac:dyDescent="0.2">
      <c r="A715" s="172" t="s">
        <v>1331</v>
      </c>
      <c r="B715" s="172" t="s">
        <v>1332</v>
      </c>
      <c r="C715" s="334" t="s">
        <v>1332</v>
      </c>
      <c r="D715" s="133" t="s">
        <v>1366</v>
      </c>
      <c r="E715" s="133" t="s">
        <v>634</v>
      </c>
      <c r="F715" s="335">
        <v>291</v>
      </c>
      <c r="G715" s="127">
        <v>2025</v>
      </c>
      <c r="H715" s="127">
        <v>11</v>
      </c>
      <c r="I715" s="336">
        <v>30</v>
      </c>
      <c r="J715" s="336">
        <v>30</v>
      </c>
      <c r="K715" s="337">
        <f t="shared" si="45"/>
        <v>3.3333333333333335</v>
      </c>
      <c r="L715" s="337">
        <f t="shared" si="46"/>
        <v>3.3333333333333335</v>
      </c>
      <c r="M715" s="337">
        <f t="shared" si="47"/>
        <v>3.3333333333333335</v>
      </c>
      <c r="N715" s="338" t="s">
        <v>1361</v>
      </c>
      <c r="O715" s="224">
        <f t="shared" si="48"/>
        <v>300</v>
      </c>
      <c r="P715" s="145" t="s">
        <v>1332</v>
      </c>
    </row>
    <row r="716" spans="1:16" ht="51" x14ac:dyDescent="0.2">
      <c r="A716" s="172" t="s">
        <v>1331</v>
      </c>
      <c r="B716" s="172" t="s">
        <v>1332</v>
      </c>
      <c r="C716" s="334" t="s">
        <v>1332</v>
      </c>
      <c r="D716" s="133" t="s">
        <v>1367</v>
      </c>
      <c r="E716" s="133" t="s">
        <v>1115</v>
      </c>
      <c r="F716" s="335">
        <v>291</v>
      </c>
      <c r="G716" s="127">
        <v>2092</v>
      </c>
      <c r="H716" s="127">
        <v>11</v>
      </c>
      <c r="I716" s="336">
        <v>12</v>
      </c>
      <c r="J716" s="336">
        <v>12</v>
      </c>
      <c r="K716" s="337">
        <f t="shared" si="45"/>
        <v>5</v>
      </c>
      <c r="L716" s="337">
        <f t="shared" si="46"/>
        <v>5</v>
      </c>
      <c r="M716" s="337">
        <f t="shared" si="47"/>
        <v>5</v>
      </c>
      <c r="N716" s="338" t="s">
        <v>1336</v>
      </c>
      <c r="O716" s="224">
        <f t="shared" si="48"/>
        <v>180</v>
      </c>
      <c r="P716" s="145" t="s">
        <v>1332</v>
      </c>
    </row>
    <row r="717" spans="1:16" ht="51" x14ac:dyDescent="0.2">
      <c r="A717" s="172" t="s">
        <v>1331</v>
      </c>
      <c r="B717" s="172" t="s">
        <v>1332</v>
      </c>
      <c r="C717" s="334" t="s">
        <v>1332</v>
      </c>
      <c r="D717" s="133" t="s">
        <v>1368</v>
      </c>
      <c r="E717" s="133" t="s">
        <v>202</v>
      </c>
      <c r="F717" s="335">
        <v>291</v>
      </c>
      <c r="G717" s="127">
        <v>22424</v>
      </c>
      <c r="H717" s="127">
        <v>11</v>
      </c>
      <c r="I717" s="336">
        <v>10</v>
      </c>
      <c r="J717" s="336">
        <v>10</v>
      </c>
      <c r="K717" s="337">
        <f t="shared" si="45"/>
        <v>1.6666666666666667</v>
      </c>
      <c r="L717" s="337">
        <f t="shared" si="46"/>
        <v>1.6666666666666667</v>
      </c>
      <c r="M717" s="337">
        <f t="shared" si="47"/>
        <v>1.6666666666666667</v>
      </c>
      <c r="N717" s="338" t="s">
        <v>1369</v>
      </c>
      <c r="O717" s="224">
        <f t="shared" si="48"/>
        <v>50</v>
      </c>
      <c r="P717" s="145" t="s">
        <v>1332</v>
      </c>
    </row>
    <row r="718" spans="1:16" ht="51" x14ac:dyDescent="0.2">
      <c r="A718" s="172" t="s">
        <v>1331</v>
      </c>
      <c r="B718" s="172" t="s">
        <v>1332</v>
      </c>
      <c r="C718" s="334" t="s">
        <v>1332</v>
      </c>
      <c r="D718" s="133" t="s">
        <v>1370</v>
      </c>
      <c r="E718" s="133" t="s">
        <v>1115</v>
      </c>
      <c r="F718" s="335">
        <v>291</v>
      </c>
      <c r="G718" s="127">
        <v>30345</v>
      </c>
      <c r="H718" s="127">
        <v>11</v>
      </c>
      <c r="I718" s="336">
        <v>20</v>
      </c>
      <c r="J718" s="336">
        <v>20</v>
      </c>
      <c r="K718" s="337">
        <f t="shared" si="45"/>
        <v>3</v>
      </c>
      <c r="L718" s="337">
        <f t="shared" si="46"/>
        <v>3</v>
      </c>
      <c r="M718" s="337">
        <f t="shared" si="47"/>
        <v>3</v>
      </c>
      <c r="N718" s="338" t="s">
        <v>1365</v>
      </c>
      <c r="O718" s="224">
        <f t="shared" si="48"/>
        <v>180</v>
      </c>
      <c r="P718" s="145" t="s">
        <v>1332</v>
      </c>
    </row>
    <row r="719" spans="1:16" ht="51" x14ac:dyDescent="0.2">
      <c r="A719" s="172" t="s">
        <v>1331</v>
      </c>
      <c r="B719" s="172" t="s">
        <v>1332</v>
      </c>
      <c r="C719" s="334" t="s">
        <v>1332</v>
      </c>
      <c r="D719" s="133" t="s">
        <v>1371</v>
      </c>
      <c r="E719" s="133" t="s">
        <v>634</v>
      </c>
      <c r="F719" s="335">
        <v>291</v>
      </c>
      <c r="G719" s="127">
        <v>30628</v>
      </c>
      <c r="H719" s="127">
        <v>11</v>
      </c>
      <c r="I719" s="336">
        <v>10</v>
      </c>
      <c r="J719" s="336">
        <v>10</v>
      </c>
      <c r="K719" s="337">
        <f t="shared" si="45"/>
        <v>3</v>
      </c>
      <c r="L719" s="337">
        <f t="shared" si="46"/>
        <v>3</v>
      </c>
      <c r="M719" s="337">
        <f t="shared" si="47"/>
        <v>3</v>
      </c>
      <c r="N719" s="338" t="s">
        <v>1365</v>
      </c>
      <c r="O719" s="224">
        <f t="shared" si="48"/>
        <v>90</v>
      </c>
      <c r="P719" s="145" t="s">
        <v>1332</v>
      </c>
    </row>
    <row r="720" spans="1:16" ht="51" x14ac:dyDescent="0.2">
      <c r="A720" s="172" t="s">
        <v>1331</v>
      </c>
      <c r="B720" s="172" t="s">
        <v>1332</v>
      </c>
      <c r="C720" s="334" t="s">
        <v>1332</v>
      </c>
      <c r="D720" s="133" t="s">
        <v>1372</v>
      </c>
      <c r="E720" s="133" t="s">
        <v>1115</v>
      </c>
      <c r="F720" s="335">
        <v>291</v>
      </c>
      <c r="G720" s="127">
        <v>31139</v>
      </c>
      <c r="H720" s="127">
        <v>11</v>
      </c>
      <c r="I720" s="336">
        <v>50</v>
      </c>
      <c r="J720" s="336">
        <v>50</v>
      </c>
      <c r="K720" s="337">
        <f t="shared" si="45"/>
        <v>5</v>
      </c>
      <c r="L720" s="337">
        <f t="shared" si="46"/>
        <v>5</v>
      </c>
      <c r="M720" s="337">
        <f t="shared" si="47"/>
        <v>5</v>
      </c>
      <c r="N720" s="338" t="s">
        <v>1336</v>
      </c>
      <c r="O720" s="224">
        <f t="shared" si="48"/>
        <v>750</v>
      </c>
      <c r="P720" s="145" t="s">
        <v>1332</v>
      </c>
    </row>
    <row r="721" spans="1:16" ht="51" x14ac:dyDescent="0.2">
      <c r="A721" s="172" t="s">
        <v>1331</v>
      </c>
      <c r="B721" s="172" t="s">
        <v>1332</v>
      </c>
      <c r="C721" s="334" t="s">
        <v>1332</v>
      </c>
      <c r="D721" s="133" t="s">
        <v>1373</v>
      </c>
      <c r="E721" s="133" t="s">
        <v>621</v>
      </c>
      <c r="F721" s="335">
        <v>291</v>
      </c>
      <c r="G721" s="127">
        <v>78615</v>
      </c>
      <c r="H721" s="127">
        <v>11</v>
      </c>
      <c r="I721" s="336">
        <v>5</v>
      </c>
      <c r="J721" s="336">
        <v>5</v>
      </c>
      <c r="K721" s="337">
        <f t="shared" si="45"/>
        <v>7</v>
      </c>
      <c r="L721" s="337">
        <f t="shared" si="46"/>
        <v>7</v>
      </c>
      <c r="M721" s="337">
        <f t="shared" si="47"/>
        <v>7</v>
      </c>
      <c r="N721" s="338" t="s">
        <v>1374</v>
      </c>
      <c r="O721" s="224">
        <f t="shared" si="48"/>
        <v>105</v>
      </c>
      <c r="P721" s="145" t="s">
        <v>1332</v>
      </c>
    </row>
    <row r="722" spans="1:16" ht="51" x14ac:dyDescent="0.2">
      <c r="A722" s="172" t="s">
        <v>1331</v>
      </c>
      <c r="B722" s="172" t="s">
        <v>1332</v>
      </c>
      <c r="C722" s="334" t="s">
        <v>1332</v>
      </c>
      <c r="D722" s="133" t="s">
        <v>1375</v>
      </c>
      <c r="E722" s="133" t="s">
        <v>202</v>
      </c>
      <c r="F722" s="335">
        <v>291</v>
      </c>
      <c r="G722" s="127">
        <v>134509</v>
      </c>
      <c r="H722" s="127">
        <v>11</v>
      </c>
      <c r="I722" s="336">
        <v>5</v>
      </c>
      <c r="J722" s="336">
        <v>5</v>
      </c>
      <c r="K722" s="337">
        <f t="shared" si="45"/>
        <v>5</v>
      </c>
      <c r="L722" s="337">
        <f t="shared" si="46"/>
        <v>5</v>
      </c>
      <c r="M722" s="337">
        <f t="shared" si="47"/>
        <v>5</v>
      </c>
      <c r="N722" s="338" t="s">
        <v>1336</v>
      </c>
      <c r="O722" s="224">
        <f t="shared" si="48"/>
        <v>75</v>
      </c>
      <c r="P722" s="145" t="s">
        <v>1332</v>
      </c>
    </row>
    <row r="723" spans="1:16" ht="51" x14ac:dyDescent="0.2">
      <c r="A723" s="172" t="s">
        <v>1331</v>
      </c>
      <c r="B723" s="172" t="s">
        <v>1332</v>
      </c>
      <c r="C723" s="334" t="s">
        <v>1332</v>
      </c>
      <c r="D723" s="133" t="s">
        <v>1376</v>
      </c>
      <c r="E723" s="133" t="s">
        <v>804</v>
      </c>
      <c r="F723" s="335">
        <v>292</v>
      </c>
      <c r="G723" s="127">
        <v>2858</v>
      </c>
      <c r="H723" s="127">
        <v>11</v>
      </c>
      <c r="I723" s="336">
        <v>12</v>
      </c>
      <c r="J723" s="336">
        <v>12</v>
      </c>
      <c r="K723" s="337">
        <f t="shared" si="45"/>
        <v>6.666666666666667</v>
      </c>
      <c r="L723" s="337">
        <f t="shared" si="46"/>
        <v>6.666666666666667</v>
      </c>
      <c r="M723" s="337">
        <f t="shared" si="47"/>
        <v>6.666666666666667</v>
      </c>
      <c r="N723" s="338" t="s">
        <v>1343</v>
      </c>
      <c r="O723" s="224">
        <f t="shared" si="48"/>
        <v>240</v>
      </c>
      <c r="P723" s="145" t="s">
        <v>1332</v>
      </c>
    </row>
    <row r="724" spans="1:16" ht="51" x14ac:dyDescent="0.2">
      <c r="A724" s="172" t="s">
        <v>1331</v>
      </c>
      <c r="B724" s="172" t="s">
        <v>1332</v>
      </c>
      <c r="C724" s="334" t="s">
        <v>1332</v>
      </c>
      <c r="D724" s="133" t="s">
        <v>1377</v>
      </c>
      <c r="E724" s="133" t="s">
        <v>1059</v>
      </c>
      <c r="F724" s="335">
        <v>292</v>
      </c>
      <c r="G724" s="127">
        <v>2859</v>
      </c>
      <c r="H724" s="127">
        <v>11</v>
      </c>
      <c r="I724" s="336">
        <v>35</v>
      </c>
      <c r="J724" s="336">
        <v>35</v>
      </c>
      <c r="K724" s="337">
        <f t="shared" si="45"/>
        <v>5</v>
      </c>
      <c r="L724" s="337">
        <f t="shared" si="46"/>
        <v>5</v>
      </c>
      <c r="M724" s="337">
        <f t="shared" si="47"/>
        <v>5</v>
      </c>
      <c r="N724" s="338" t="s">
        <v>1336</v>
      </c>
      <c r="O724" s="224">
        <f t="shared" si="48"/>
        <v>525</v>
      </c>
      <c r="P724" s="145" t="s">
        <v>1332</v>
      </c>
    </row>
    <row r="725" spans="1:16" ht="51" x14ac:dyDescent="0.2">
      <c r="A725" s="172" t="s">
        <v>1331</v>
      </c>
      <c r="B725" s="172" t="s">
        <v>1332</v>
      </c>
      <c r="C725" s="334" t="s">
        <v>1332</v>
      </c>
      <c r="D725" s="133" t="s">
        <v>1378</v>
      </c>
      <c r="E725" s="133" t="s">
        <v>202</v>
      </c>
      <c r="F725" s="335">
        <v>292</v>
      </c>
      <c r="G725" s="127">
        <v>5732</v>
      </c>
      <c r="H725" s="127">
        <v>11</v>
      </c>
      <c r="I725" s="336">
        <v>4</v>
      </c>
      <c r="J725" s="336">
        <v>4</v>
      </c>
      <c r="K725" s="337">
        <f t="shared" si="45"/>
        <v>10</v>
      </c>
      <c r="L725" s="337">
        <f t="shared" si="46"/>
        <v>10</v>
      </c>
      <c r="M725" s="337">
        <f t="shared" si="47"/>
        <v>10</v>
      </c>
      <c r="N725" s="338" t="s">
        <v>1379</v>
      </c>
      <c r="O725" s="224">
        <f t="shared" si="48"/>
        <v>120</v>
      </c>
      <c r="P725" s="145" t="s">
        <v>1332</v>
      </c>
    </row>
    <row r="726" spans="1:16" ht="51" x14ac:dyDescent="0.2">
      <c r="A726" s="172" t="s">
        <v>1331</v>
      </c>
      <c r="B726" s="172" t="s">
        <v>1332</v>
      </c>
      <c r="C726" s="334" t="s">
        <v>1332</v>
      </c>
      <c r="D726" s="133" t="s">
        <v>1380</v>
      </c>
      <c r="E726" s="133" t="s">
        <v>202</v>
      </c>
      <c r="F726" s="335">
        <v>292</v>
      </c>
      <c r="G726" s="127">
        <v>38221</v>
      </c>
      <c r="H726" s="127">
        <v>11</v>
      </c>
      <c r="I726" s="336">
        <v>20</v>
      </c>
      <c r="J726" s="336">
        <v>20</v>
      </c>
      <c r="K726" s="337">
        <f t="shared" si="45"/>
        <v>8</v>
      </c>
      <c r="L726" s="337">
        <f t="shared" si="46"/>
        <v>8</v>
      </c>
      <c r="M726" s="337">
        <f t="shared" si="47"/>
        <v>8</v>
      </c>
      <c r="N726" s="338" t="s">
        <v>1381</v>
      </c>
      <c r="O726" s="224">
        <f t="shared" si="48"/>
        <v>480</v>
      </c>
      <c r="P726" s="145" t="s">
        <v>1332</v>
      </c>
    </row>
    <row r="727" spans="1:16" ht="51" x14ac:dyDescent="0.2">
      <c r="A727" s="172" t="s">
        <v>1331</v>
      </c>
      <c r="B727" s="172" t="s">
        <v>1332</v>
      </c>
      <c r="C727" s="334" t="s">
        <v>1332</v>
      </c>
      <c r="D727" s="133" t="s">
        <v>1382</v>
      </c>
      <c r="E727" s="133" t="s">
        <v>1383</v>
      </c>
      <c r="F727" s="335">
        <v>292</v>
      </c>
      <c r="G727" s="127">
        <v>2860</v>
      </c>
      <c r="H727" s="127">
        <v>11</v>
      </c>
      <c r="I727" s="336">
        <v>12</v>
      </c>
      <c r="J727" s="336">
        <v>12</v>
      </c>
      <c r="K727" s="337">
        <f t="shared" si="45"/>
        <v>6.666666666666667</v>
      </c>
      <c r="L727" s="337">
        <f t="shared" si="46"/>
        <v>6.666666666666667</v>
      </c>
      <c r="M727" s="337">
        <f t="shared" si="47"/>
        <v>6.666666666666667</v>
      </c>
      <c r="N727" s="338" t="s">
        <v>1343</v>
      </c>
      <c r="O727" s="224">
        <f t="shared" si="48"/>
        <v>240</v>
      </c>
      <c r="P727" s="145" t="s">
        <v>1332</v>
      </c>
    </row>
    <row r="728" spans="1:16" ht="51" x14ac:dyDescent="0.2">
      <c r="A728" s="172" t="s">
        <v>1331</v>
      </c>
      <c r="B728" s="172" t="s">
        <v>1332</v>
      </c>
      <c r="C728" s="334" t="s">
        <v>1332</v>
      </c>
      <c r="D728" s="133" t="s">
        <v>1384</v>
      </c>
      <c r="E728" s="133" t="s">
        <v>202</v>
      </c>
      <c r="F728" s="335">
        <v>298</v>
      </c>
      <c r="G728" s="127" t="s">
        <v>605</v>
      </c>
      <c r="H728" s="127">
        <v>11</v>
      </c>
      <c r="I728" s="336">
        <v>800</v>
      </c>
      <c r="J728" s="336">
        <v>800</v>
      </c>
      <c r="K728" s="337">
        <f t="shared" si="45"/>
        <v>5</v>
      </c>
      <c r="L728" s="337">
        <f t="shared" si="46"/>
        <v>5</v>
      </c>
      <c r="M728" s="337">
        <f t="shared" si="47"/>
        <v>5</v>
      </c>
      <c r="N728" s="338" t="s">
        <v>1336</v>
      </c>
      <c r="O728" s="224">
        <f t="shared" si="48"/>
        <v>12000</v>
      </c>
      <c r="P728" s="145" t="s">
        <v>1332</v>
      </c>
    </row>
    <row r="729" spans="1:16" ht="51.75" thickBot="1" x14ac:dyDescent="0.25">
      <c r="A729" s="172" t="s">
        <v>1331</v>
      </c>
      <c r="B729" s="172" t="s">
        <v>1332</v>
      </c>
      <c r="C729" s="334" t="s">
        <v>1332</v>
      </c>
      <c r="D729" s="146" t="s">
        <v>1385</v>
      </c>
      <c r="E729" s="146" t="s">
        <v>187</v>
      </c>
      <c r="F729" s="339">
        <v>325</v>
      </c>
      <c r="G729" s="142">
        <v>78200</v>
      </c>
      <c r="H729" s="142">
        <v>11</v>
      </c>
      <c r="I729" s="340">
        <v>250000</v>
      </c>
      <c r="J729" s="340">
        <v>250000</v>
      </c>
      <c r="K729" s="341">
        <v>1</v>
      </c>
      <c r="L729" s="341">
        <f t="shared" si="46"/>
        <v>0.33333333333333331</v>
      </c>
      <c r="M729" s="341">
        <f t="shared" si="47"/>
        <v>0.33333333333333331</v>
      </c>
      <c r="N729" s="342" t="s">
        <v>1386</v>
      </c>
      <c r="O729" s="343">
        <f t="shared" si="48"/>
        <v>250000</v>
      </c>
      <c r="P729" s="145" t="s">
        <v>1332</v>
      </c>
    </row>
    <row r="730" spans="1:16" ht="15.75" thickBot="1" x14ac:dyDescent="0.3">
      <c r="A730" s="344" t="s">
        <v>1387</v>
      </c>
      <c r="B730" s="345"/>
      <c r="C730" s="193"/>
      <c r="D730" s="193"/>
      <c r="E730" s="193"/>
      <c r="F730" s="194"/>
      <c r="G730" s="194"/>
      <c r="H730" s="194"/>
      <c r="I730" s="346"/>
      <c r="J730" s="346"/>
      <c r="K730" s="347"/>
      <c r="L730" s="347"/>
      <c r="M730" s="347"/>
      <c r="N730" s="348"/>
      <c r="O730" s="349">
        <f>SUM(O698:O729)</f>
        <v>527358</v>
      </c>
      <c r="P730" s="350"/>
    </row>
    <row r="731" spans="1:16" x14ac:dyDescent="0.2">
      <c r="A731" s="351"/>
      <c r="B731" s="351"/>
      <c r="C731" s="351"/>
      <c r="D731" s="351"/>
      <c r="E731" s="351"/>
      <c r="F731" s="351"/>
      <c r="G731" s="351"/>
      <c r="H731" s="351"/>
      <c r="I731" s="351"/>
      <c r="J731" s="351"/>
      <c r="K731" s="352"/>
      <c r="L731" s="352"/>
      <c r="M731" s="352"/>
      <c r="N731" s="352"/>
      <c r="O731" s="351"/>
      <c r="P731" s="351"/>
    </row>
    <row r="732" spans="1:16" s="187" customFormat="1" ht="15.75" thickBot="1" x14ac:dyDescent="0.25">
      <c r="A732" s="353" t="s">
        <v>1388</v>
      </c>
      <c r="B732" s="353"/>
      <c r="C732" s="353"/>
      <c r="D732" s="354"/>
      <c r="E732" s="354"/>
      <c r="F732" s="353"/>
      <c r="G732" s="353"/>
      <c r="H732" s="353"/>
      <c r="I732" s="353"/>
      <c r="J732" s="353"/>
      <c r="K732" s="355"/>
      <c r="L732" s="355"/>
      <c r="M732" s="355"/>
      <c r="N732" s="355"/>
      <c r="O732" s="353"/>
      <c r="P732" s="353"/>
    </row>
    <row r="733" spans="1:16" ht="33.75" customHeight="1" x14ac:dyDescent="0.2">
      <c r="A733" s="288" t="s">
        <v>1389</v>
      </c>
      <c r="B733" s="289" t="s">
        <v>1390</v>
      </c>
      <c r="C733" s="290" t="s">
        <v>2952</v>
      </c>
      <c r="D733" s="357" t="s">
        <v>1391</v>
      </c>
      <c r="E733" s="357" t="s">
        <v>604</v>
      </c>
      <c r="F733" s="358">
        <v>111</v>
      </c>
      <c r="G733" s="293" t="s">
        <v>605</v>
      </c>
      <c r="H733" s="293">
        <v>11</v>
      </c>
      <c r="I733" s="294">
        <v>500</v>
      </c>
      <c r="J733" s="294">
        <v>500</v>
      </c>
      <c r="K733" s="359">
        <f>N733/3</f>
        <v>4</v>
      </c>
      <c r="L733" s="359">
        <f>N733/3</f>
        <v>4</v>
      </c>
      <c r="M733" s="359">
        <f>N733/3</f>
        <v>4</v>
      </c>
      <c r="N733" s="295" t="s">
        <v>1338</v>
      </c>
      <c r="O733" s="294">
        <f>I733*N733</f>
        <v>6000</v>
      </c>
      <c r="P733" s="360" t="s">
        <v>1390</v>
      </c>
    </row>
    <row r="734" spans="1:16" ht="33.75" customHeight="1" x14ac:dyDescent="0.2">
      <c r="A734" s="296" t="s">
        <v>1389</v>
      </c>
      <c r="B734" s="166" t="s">
        <v>1390</v>
      </c>
      <c r="C734" s="132" t="s">
        <v>2952</v>
      </c>
      <c r="D734" s="133" t="s">
        <v>1392</v>
      </c>
      <c r="E734" s="133" t="s">
        <v>604</v>
      </c>
      <c r="F734" s="335">
        <v>112</v>
      </c>
      <c r="G734" s="127" t="s">
        <v>605</v>
      </c>
      <c r="H734" s="127">
        <v>11</v>
      </c>
      <c r="I734" s="167">
        <v>50</v>
      </c>
      <c r="J734" s="167">
        <v>50</v>
      </c>
      <c r="K734" s="337">
        <f t="shared" ref="K734:K768" si="49">N734/3</f>
        <v>4</v>
      </c>
      <c r="L734" s="337">
        <f t="shared" ref="L734:L768" si="50">N734/3</f>
        <v>4</v>
      </c>
      <c r="M734" s="337">
        <f t="shared" ref="M734:M768" si="51">N734/3</f>
        <v>4</v>
      </c>
      <c r="N734" s="190" t="s">
        <v>1338</v>
      </c>
      <c r="O734" s="167">
        <f t="shared" ref="O734:O743" si="52">I734*N734</f>
        <v>600</v>
      </c>
      <c r="P734" s="362" t="s">
        <v>1390</v>
      </c>
    </row>
    <row r="735" spans="1:16" ht="33.75" customHeight="1" x14ac:dyDescent="0.2">
      <c r="A735" s="296" t="s">
        <v>1389</v>
      </c>
      <c r="B735" s="166" t="s">
        <v>1390</v>
      </c>
      <c r="C735" s="132" t="s">
        <v>2952</v>
      </c>
      <c r="D735" s="133" t="s">
        <v>1393</v>
      </c>
      <c r="E735" s="133" t="s">
        <v>604</v>
      </c>
      <c r="F735" s="335">
        <v>113</v>
      </c>
      <c r="G735" s="127" t="s">
        <v>605</v>
      </c>
      <c r="H735" s="127">
        <v>11</v>
      </c>
      <c r="I735" s="167">
        <v>200</v>
      </c>
      <c r="J735" s="167">
        <v>200</v>
      </c>
      <c r="K735" s="337">
        <f t="shared" si="49"/>
        <v>4</v>
      </c>
      <c r="L735" s="337">
        <f t="shared" si="50"/>
        <v>4</v>
      </c>
      <c r="M735" s="337">
        <f t="shared" si="51"/>
        <v>4</v>
      </c>
      <c r="N735" s="190" t="s">
        <v>1338</v>
      </c>
      <c r="O735" s="167">
        <f t="shared" si="52"/>
        <v>2400</v>
      </c>
      <c r="P735" s="362" t="s">
        <v>1390</v>
      </c>
    </row>
    <row r="736" spans="1:16" ht="33.75" customHeight="1" x14ac:dyDescent="0.2">
      <c r="A736" s="296" t="s">
        <v>1389</v>
      </c>
      <c r="B736" s="166" t="s">
        <v>1390</v>
      </c>
      <c r="C736" s="132" t="s">
        <v>2952</v>
      </c>
      <c r="D736" s="133" t="s">
        <v>1333</v>
      </c>
      <c r="E736" s="133" t="s">
        <v>604</v>
      </c>
      <c r="F736" s="335">
        <v>114</v>
      </c>
      <c r="G736" s="127" t="s">
        <v>605</v>
      </c>
      <c r="H736" s="127">
        <v>11</v>
      </c>
      <c r="I736" s="167">
        <v>50</v>
      </c>
      <c r="J736" s="167">
        <v>50</v>
      </c>
      <c r="K736" s="337">
        <f t="shared" si="49"/>
        <v>8</v>
      </c>
      <c r="L736" s="337">
        <f t="shared" si="50"/>
        <v>8</v>
      </c>
      <c r="M736" s="337">
        <f t="shared" si="51"/>
        <v>8</v>
      </c>
      <c r="N736" s="190" t="s">
        <v>1381</v>
      </c>
      <c r="O736" s="167">
        <f t="shared" si="52"/>
        <v>1200</v>
      </c>
      <c r="P736" s="362" t="s">
        <v>1390</v>
      </c>
    </row>
    <row r="737" spans="1:16" ht="33.75" customHeight="1" x14ac:dyDescent="0.2">
      <c r="A737" s="296" t="s">
        <v>1389</v>
      </c>
      <c r="B737" s="166" t="s">
        <v>1390</v>
      </c>
      <c r="C737" s="132" t="s">
        <v>2952</v>
      </c>
      <c r="D737" s="133" t="s">
        <v>1394</v>
      </c>
      <c r="E737" s="133" t="s">
        <v>604</v>
      </c>
      <c r="F737" s="335">
        <v>115</v>
      </c>
      <c r="G737" s="127" t="s">
        <v>605</v>
      </c>
      <c r="H737" s="127">
        <v>11</v>
      </c>
      <c r="I737" s="167">
        <v>75</v>
      </c>
      <c r="J737" s="167">
        <v>75</v>
      </c>
      <c r="K737" s="337">
        <f t="shared" si="49"/>
        <v>4</v>
      </c>
      <c r="L737" s="337">
        <f t="shared" si="50"/>
        <v>4</v>
      </c>
      <c r="M737" s="337">
        <f t="shared" si="51"/>
        <v>4</v>
      </c>
      <c r="N737" s="190" t="s">
        <v>1338</v>
      </c>
      <c r="O737" s="167">
        <f t="shared" si="52"/>
        <v>900</v>
      </c>
      <c r="P737" s="362" t="s">
        <v>1390</v>
      </c>
    </row>
    <row r="738" spans="1:16" ht="33.75" customHeight="1" x14ac:dyDescent="0.2">
      <c r="A738" s="296" t="s">
        <v>1389</v>
      </c>
      <c r="B738" s="166" t="s">
        <v>1390</v>
      </c>
      <c r="C738" s="132" t="s">
        <v>2952</v>
      </c>
      <c r="D738" s="133" t="s">
        <v>886</v>
      </c>
      <c r="E738" s="133" t="s">
        <v>604</v>
      </c>
      <c r="F738" s="335">
        <v>122</v>
      </c>
      <c r="G738" s="127" t="s">
        <v>605</v>
      </c>
      <c r="H738" s="127">
        <v>11</v>
      </c>
      <c r="I738" s="167">
        <v>1200</v>
      </c>
      <c r="J738" s="167">
        <v>1200</v>
      </c>
      <c r="K738" s="337">
        <f t="shared" si="49"/>
        <v>0.33333333333333331</v>
      </c>
      <c r="L738" s="337">
        <f t="shared" si="50"/>
        <v>0.33333333333333331</v>
      </c>
      <c r="M738" s="337">
        <f t="shared" si="51"/>
        <v>0.33333333333333331</v>
      </c>
      <c r="N738" s="190" t="s">
        <v>1386</v>
      </c>
      <c r="O738" s="167">
        <f t="shared" si="52"/>
        <v>1200</v>
      </c>
      <c r="P738" s="362" t="s">
        <v>1390</v>
      </c>
    </row>
    <row r="739" spans="1:16" ht="33.75" customHeight="1" x14ac:dyDescent="0.2">
      <c r="A739" s="296" t="s">
        <v>1389</v>
      </c>
      <c r="B739" s="166" t="s">
        <v>1390</v>
      </c>
      <c r="C739" s="132" t="s">
        <v>2952</v>
      </c>
      <c r="D739" s="133" t="s">
        <v>915</v>
      </c>
      <c r="E739" s="133" t="s">
        <v>604</v>
      </c>
      <c r="F739" s="335">
        <v>113</v>
      </c>
      <c r="G739" s="127" t="s">
        <v>605</v>
      </c>
      <c r="H739" s="127">
        <v>11</v>
      </c>
      <c r="I739" s="167">
        <v>420</v>
      </c>
      <c r="J739" s="167">
        <v>420</v>
      </c>
      <c r="K739" s="337">
        <f t="shared" si="49"/>
        <v>1</v>
      </c>
      <c r="L739" s="337">
        <f t="shared" si="50"/>
        <v>1</v>
      </c>
      <c r="M739" s="337">
        <f t="shared" si="51"/>
        <v>1</v>
      </c>
      <c r="N739" s="190" t="s">
        <v>1395</v>
      </c>
      <c r="O739" s="167">
        <f t="shared" si="52"/>
        <v>1260</v>
      </c>
      <c r="P739" s="362" t="s">
        <v>1390</v>
      </c>
    </row>
    <row r="740" spans="1:16" ht="33.75" customHeight="1" x14ac:dyDescent="0.2">
      <c r="A740" s="296" t="s">
        <v>1389</v>
      </c>
      <c r="B740" s="166" t="s">
        <v>1390</v>
      </c>
      <c r="C740" s="132" t="s">
        <v>2952</v>
      </c>
      <c r="D740" s="133" t="s">
        <v>1337</v>
      </c>
      <c r="E740" s="133" t="s">
        <v>604</v>
      </c>
      <c r="F740" s="335">
        <v>151</v>
      </c>
      <c r="G740" s="127" t="s">
        <v>605</v>
      </c>
      <c r="H740" s="127">
        <v>11</v>
      </c>
      <c r="I740" s="167">
        <v>0</v>
      </c>
      <c r="J740" s="167">
        <v>0</v>
      </c>
      <c r="K740" s="337">
        <f t="shared" si="49"/>
        <v>0</v>
      </c>
      <c r="L740" s="337">
        <f t="shared" si="50"/>
        <v>0</v>
      </c>
      <c r="M740" s="337">
        <f t="shared" si="51"/>
        <v>0</v>
      </c>
      <c r="N740" s="190" t="s">
        <v>1396</v>
      </c>
      <c r="O740" s="167">
        <f t="shared" si="52"/>
        <v>0</v>
      </c>
      <c r="P740" s="362" t="s">
        <v>1390</v>
      </c>
    </row>
    <row r="741" spans="1:16" ht="33.75" customHeight="1" x14ac:dyDescent="0.2">
      <c r="A741" s="296" t="s">
        <v>1389</v>
      </c>
      <c r="B741" s="166" t="s">
        <v>1390</v>
      </c>
      <c r="C741" s="132" t="s">
        <v>2952</v>
      </c>
      <c r="D741" s="133" t="s">
        <v>1397</v>
      </c>
      <c r="E741" s="133" t="s">
        <v>604</v>
      </c>
      <c r="F741" s="335">
        <v>165</v>
      </c>
      <c r="G741" s="127" t="s">
        <v>605</v>
      </c>
      <c r="H741" s="127">
        <v>11</v>
      </c>
      <c r="I741" s="167">
        <v>1500</v>
      </c>
      <c r="J741" s="167">
        <v>1500</v>
      </c>
      <c r="K741" s="337">
        <f t="shared" si="49"/>
        <v>0.66666666666666663</v>
      </c>
      <c r="L741" s="337">
        <f t="shared" si="50"/>
        <v>0.66666666666666663</v>
      </c>
      <c r="M741" s="337">
        <f t="shared" si="51"/>
        <v>0.66666666666666663</v>
      </c>
      <c r="N741" s="190" t="s">
        <v>1363</v>
      </c>
      <c r="O741" s="167">
        <f t="shared" si="52"/>
        <v>3000</v>
      </c>
      <c r="P741" s="362" t="s">
        <v>1390</v>
      </c>
    </row>
    <row r="742" spans="1:16" ht="33.75" customHeight="1" x14ac:dyDescent="0.2">
      <c r="A742" s="296" t="s">
        <v>1389</v>
      </c>
      <c r="B742" s="166" t="s">
        <v>1390</v>
      </c>
      <c r="C742" s="132" t="s">
        <v>2952</v>
      </c>
      <c r="D742" s="133" t="s">
        <v>1341</v>
      </c>
      <c r="E742" s="133" t="s">
        <v>604</v>
      </c>
      <c r="F742" s="335">
        <v>195</v>
      </c>
      <c r="G742" s="127" t="s">
        <v>605</v>
      </c>
      <c r="H742" s="127">
        <v>11</v>
      </c>
      <c r="I742" s="167">
        <v>500</v>
      </c>
      <c r="J742" s="167">
        <v>500</v>
      </c>
      <c r="K742" s="337">
        <f t="shared" si="49"/>
        <v>1</v>
      </c>
      <c r="L742" s="337">
        <f t="shared" si="50"/>
        <v>1</v>
      </c>
      <c r="M742" s="337">
        <f t="shared" si="51"/>
        <v>1</v>
      </c>
      <c r="N742" s="190" t="s">
        <v>1395</v>
      </c>
      <c r="O742" s="167">
        <f t="shared" si="52"/>
        <v>1500</v>
      </c>
      <c r="P742" s="362" t="s">
        <v>1390</v>
      </c>
    </row>
    <row r="743" spans="1:16" ht="33.75" customHeight="1" x14ac:dyDescent="0.2">
      <c r="A743" s="296" t="s">
        <v>1389</v>
      </c>
      <c r="B743" s="166" t="s">
        <v>1390</v>
      </c>
      <c r="C743" s="132" t="s">
        <v>2952</v>
      </c>
      <c r="D743" s="133" t="s">
        <v>1342</v>
      </c>
      <c r="E743" s="133" t="s">
        <v>604</v>
      </c>
      <c r="F743" s="335">
        <v>199</v>
      </c>
      <c r="G743" s="127" t="s">
        <v>605</v>
      </c>
      <c r="H743" s="127">
        <v>11</v>
      </c>
      <c r="I743" s="167">
        <v>2400</v>
      </c>
      <c r="J743" s="167">
        <v>2400</v>
      </c>
      <c r="K743" s="337">
        <f t="shared" si="49"/>
        <v>1</v>
      </c>
      <c r="L743" s="337">
        <f t="shared" si="50"/>
        <v>1</v>
      </c>
      <c r="M743" s="337">
        <f t="shared" si="51"/>
        <v>1</v>
      </c>
      <c r="N743" s="190" t="s">
        <v>1395</v>
      </c>
      <c r="O743" s="167">
        <f t="shared" si="52"/>
        <v>7200</v>
      </c>
      <c r="P743" s="362" t="s">
        <v>1390</v>
      </c>
    </row>
    <row r="744" spans="1:16" ht="33.75" customHeight="1" x14ac:dyDescent="0.2">
      <c r="A744" s="296" t="s">
        <v>1389</v>
      </c>
      <c r="B744" s="166" t="s">
        <v>1390</v>
      </c>
      <c r="C744" s="132" t="s">
        <v>2952</v>
      </c>
      <c r="D744" s="133" t="s">
        <v>1344</v>
      </c>
      <c r="E744" s="133" t="s">
        <v>1059</v>
      </c>
      <c r="F744" s="335">
        <v>211</v>
      </c>
      <c r="G744" s="127">
        <v>2405</v>
      </c>
      <c r="H744" s="127">
        <v>11</v>
      </c>
      <c r="I744" s="167">
        <v>25</v>
      </c>
      <c r="J744" s="167">
        <v>25</v>
      </c>
      <c r="K744" s="337">
        <f t="shared" si="49"/>
        <v>5</v>
      </c>
      <c r="L744" s="337">
        <f t="shared" si="50"/>
        <v>5</v>
      </c>
      <c r="M744" s="337">
        <f t="shared" si="51"/>
        <v>5</v>
      </c>
      <c r="N744" s="190" t="s">
        <v>1336</v>
      </c>
      <c r="O744" s="167">
        <f>I744*N744</f>
        <v>375</v>
      </c>
      <c r="P744" s="362" t="s">
        <v>1390</v>
      </c>
    </row>
    <row r="745" spans="1:16" ht="33.75" customHeight="1" x14ac:dyDescent="0.2">
      <c r="A745" s="296" t="s">
        <v>1389</v>
      </c>
      <c r="B745" s="166" t="s">
        <v>1390</v>
      </c>
      <c r="C745" s="132" t="s">
        <v>2952</v>
      </c>
      <c r="D745" s="133" t="s">
        <v>1345</v>
      </c>
      <c r="E745" s="133" t="s">
        <v>1347</v>
      </c>
      <c r="F745" s="335">
        <v>211</v>
      </c>
      <c r="G745" s="127">
        <v>3602</v>
      </c>
      <c r="H745" s="127">
        <v>11</v>
      </c>
      <c r="I745" s="167">
        <v>75</v>
      </c>
      <c r="J745" s="167">
        <v>75</v>
      </c>
      <c r="K745" s="337">
        <f t="shared" si="49"/>
        <v>5</v>
      </c>
      <c r="L745" s="337">
        <f t="shared" si="50"/>
        <v>5</v>
      </c>
      <c r="M745" s="337">
        <f t="shared" si="51"/>
        <v>5</v>
      </c>
      <c r="N745" s="190" t="s">
        <v>1336</v>
      </c>
      <c r="O745" s="167">
        <f t="shared" ref="O745:O768" si="53">I745*N745</f>
        <v>1125</v>
      </c>
      <c r="P745" s="362" t="s">
        <v>1390</v>
      </c>
    </row>
    <row r="746" spans="1:16" ht="33.75" customHeight="1" x14ac:dyDescent="0.2">
      <c r="A746" s="296" t="s">
        <v>1389</v>
      </c>
      <c r="B746" s="166" t="s">
        <v>1390</v>
      </c>
      <c r="C746" s="132" t="s">
        <v>2952</v>
      </c>
      <c r="D746" s="133" t="s">
        <v>1346</v>
      </c>
      <c r="E746" s="133" t="s">
        <v>1347</v>
      </c>
      <c r="F746" s="335">
        <v>211</v>
      </c>
      <c r="G746" s="127">
        <v>28004</v>
      </c>
      <c r="H746" s="127">
        <v>11</v>
      </c>
      <c r="I746" s="167">
        <v>55</v>
      </c>
      <c r="J746" s="167">
        <v>55</v>
      </c>
      <c r="K746" s="337">
        <f t="shared" si="49"/>
        <v>5</v>
      </c>
      <c r="L746" s="337">
        <f t="shared" si="50"/>
        <v>5</v>
      </c>
      <c r="M746" s="337">
        <f t="shared" si="51"/>
        <v>5</v>
      </c>
      <c r="N746" s="190" t="s">
        <v>1336</v>
      </c>
      <c r="O746" s="167">
        <f t="shared" si="53"/>
        <v>825</v>
      </c>
      <c r="P746" s="362" t="s">
        <v>1390</v>
      </c>
    </row>
    <row r="747" spans="1:16" ht="33.75" customHeight="1" x14ac:dyDescent="0.2">
      <c r="A747" s="296" t="s">
        <v>1389</v>
      </c>
      <c r="B747" s="166" t="s">
        <v>1390</v>
      </c>
      <c r="C747" s="132" t="s">
        <v>2952</v>
      </c>
      <c r="D747" s="133" t="s">
        <v>1398</v>
      </c>
      <c r="E747" s="133" t="s">
        <v>771</v>
      </c>
      <c r="F747" s="335">
        <v>211</v>
      </c>
      <c r="G747" s="127">
        <v>4877</v>
      </c>
      <c r="H747" s="127">
        <v>11</v>
      </c>
      <c r="I747" s="167">
        <v>3</v>
      </c>
      <c r="J747" s="167">
        <v>3</v>
      </c>
      <c r="K747" s="337">
        <f t="shared" si="49"/>
        <v>33.333333333333336</v>
      </c>
      <c r="L747" s="337">
        <f t="shared" si="50"/>
        <v>33.333333333333336</v>
      </c>
      <c r="M747" s="337">
        <f t="shared" si="51"/>
        <v>33.333333333333336</v>
      </c>
      <c r="N747" s="190" t="s">
        <v>1399</v>
      </c>
      <c r="O747" s="167">
        <f t="shared" si="53"/>
        <v>300</v>
      </c>
      <c r="P747" s="362" t="s">
        <v>1390</v>
      </c>
    </row>
    <row r="748" spans="1:16" ht="33.75" customHeight="1" x14ac:dyDescent="0.2">
      <c r="A748" s="296" t="s">
        <v>1389</v>
      </c>
      <c r="B748" s="166" t="s">
        <v>1390</v>
      </c>
      <c r="C748" s="132" t="s">
        <v>2952</v>
      </c>
      <c r="D748" s="133" t="s">
        <v>1351</v>
      </c>
      <c r="E748" s="133" t="s">
        <v>1400</v>
      </c>
      <c r="F748" s="335">
        <v>211</v>
      </c>
      <c r="G748" s="127">
        <v>4877</v>
      </c>
      <c r="H748" s="127">
        <v>11</v>
      </c>
      <c r="I748" s="167">
        <v>14</v>
      </c>
      <c r="J748" s="167">
        <v>14</v>
      </c>
      <c r="K748" s="337">
        <f t="shared" si="49"/>
        <v>50</v>
      </c>
      <c r="L748" s="337">
        <f t="shared" si="50"/>
        <v>50</v>
      </c>
      <c r="M748" s="337">
        <f t="shared" si="51"/>
        <v>50</v>
      </c>
      <c r="N748" s="190" t="s">
        <v>1359</v>
      </c>
      <c r="O748" s="167">
        <f t="shared" si="53"/>
        <v>2100</v>
      </c>
      <c r="P748" s="362" t="s">
        <v>1390</v>
      </c>
    </row>
    <row r="749" spans="1:16" ht="33.75" customHeight="1" x14ac:dyDescent="0.2">
      <c r="A749" s="296" t="s">
        <v>1389</v>
      </c>
      <c r="B749" s="166" t="s">
        <v>1390</v>
      </c>
      <c r="C749" s="132" t="s">
        <v>2952</v>
      </c>
      <c r="D749" s="133" t="s">
        <v>1354</v>
      </c>
      <c r="E749" s="133" t="s">
        <v>766</v>
      </c>
      <c r="F749" s="335">
        <v>241</v>
      </c>
      <c r="G749" s="127">
        <v>1592</v>
      </c>
      <c r="H749" s="127">
        <v>11</v>
      </c>
      <c r="I749" s="167">
        <v>45</v>
      </c>
      <c r="J749" s="167">
        <v>45</v>
      </c>
      <c r="K749" s="337">
        <f t="shared" si="49"/>
        <v>11.666666666666666</v>
      </c>
      <c r="L749" s="337">
        <f t="shared" si="50"/>
        <v>11.666666666666666</v>
      </c>
      <c r="M749" s="337">
        <f t="shared" si="51"/>
        <v>11.666666666666666</v>
      </c>
      <c r="N749" s="190" t="s">
        <v>1401</v>
      </c>
      <c r="O749" s="167">
        <f t="shared" si="53"/>
        <v>1575</v>
      </c>
      <c r="P749" s="362" t="s">
        <v>1390</v>
      </c>
    </row>
    <row r="750" spans="1:16" ht="33.75" customHeight="1" x14ac:dyDescent="0.2">
      <c r="A750" s="296" t="s">
        <v>1389</v>
      </c>
      <c r="B750" s="166" t="s">
        <v>1390</v>
      </c>
      <c r="C750" s="132" t="s">
        <v>2952</v>
      </c>
      <c r="D750" s="133" t="s">
        <v>1402</v>
      </c>
      <c r="E750" s="133" t="s">
        <v>766</v>
      </c>
      <c r="F750" s="335">
        <v>241</v>
      </c>
      <c r="G750" s="127">
        <v>1593</v>
      </c>
      <c r="H750" s="127">
        <v>11</v>
      </c>
      <c r="I750" s="167">
        <v>55</v>
      </c>
      <c r="J750" s="167">
        <v>55</v>
      </c>
      <c r="K750" s="337">
        <f t="shared" si="49"/>
        <v>11</v>
      </c>
      <c r="L750" s="337">
        <f t="shared" si="50"/>
        <v>11</v>
      </c>
      <c r="M750" s="337">
        <f t="shared" si="51"/>
        <v>11</v>
      </c>
      <c r="N750" s="190" t="s">
        <v>1403</v>
      </c>
      <c r="O750" s="167">
        <f t="shared" si="53"/>
        <v>1815</v>
      </c>
      <c r="P750" s="362" t="s">
        <v>1390</v>
      </c>
    </row>
    <row r="751" spans="1:16" ht="33.75" customHeight="1" x14ac:dyDescent="0.2">
      <c r="A751" s="296" t="s">
        <v>1389</v>
      </c>
      <c r="B751" s="166" t="s">
        <v>1390</v>
      </c>
      <c r="C751" s="132" t="s">
        <v>2952</v>
      </c>
      <c r="D751" s="133" t="s">
        <v>1404</v>
      </c>
      <c r="E751" s="133" t="s">
        <v>1115</v>
      </c>
      <c r="F751" s="335">
        <v>243</v>
      </c>
      <c r="G751" s="127">
        <v>61337</v>
      </c>
      <c r="H751" s="127">
        <v>11</v>
      </c>
      <c r="I751" s="167">
        <v>175</v>
      </c>
      <c r="J751" s="167">
        <v>175</v>
      </c>
      <c r="K751" s="337">
        <f t="shared" si="49"/>
        <v>5</v>
      </c>
      <c r="L751" s="337">
        <f t="shared" si="50"/>
        <v>5</v>
      </c>
      <c r="M751" s="337">
        <f t="shared" si="51"/>
        <v>5</v>
      </c>
      <c r="N751" s="190" t="s">
        <v>1336</v>
      </c>
      <c r="O751" s="167">
        <f t="shared" si="53"/>
        <v>2625</v>
      </c>
      <c r="P751" s="362" t="s">
        <v>1390</v>
      </c>
    </row>
    <row r="752" spans="1:16" ht="33.75" customHeight="1" x14ac:dyDescent="0.2">
      <c r="A752" s="296" t="s">
        <v>1389</v>
      </c>
      <c r="B752" s="166" t="s">
        <v>1390</v>
      </c>
      <c r="C752" s="132" t="s">
        <v>2952</v>
      </c>
      <c r="D752" s="133" t="s">
        <v>1360</v>
      </c>
      <c r="E752" s="133" t="s">
        <v>202</v>
      </c>
      <c r="F752" s="335">
        <v>253</v>
      </c>
      <c r="G752" s="127">
        <v>9888</v>
      </c>
      <c r="H752" s="127">
        <v>11</v>
      </c>
      <c r="I752" s="167">
        <v>1200</v>
      </c>
      <c r="J752" s="167">
        <v>1200</v>
      </c>
      <c r="K752" s="337">
        <f t="shared" si="49"/>
        <v>0.66666666666666663</v>
      </c>
      <c r="L752" s="337">
        <f t="shared" si="50"/>
        <v>0.66666666666666663</v>
      </c>
      <c r="M752" s="337">
        <f t="shared" si="51"/>
        <v>0.66666666666666663</v>
      </c>
      <c r="N752" s="190" t="s">
        <v>1363</v>
      </c>
      <c r="O752" s="167">
        <f t="shared" si="53"/>
        <v>2400</v>
      </c>
      <c r="P752" s="362" t="s">
        <v>1390</v>
      </c>
    </row>
    <row r="753" spans="1:16" ht="33.75" customHeight="1" x14ac:dyDescent="0.2">
      <c r="A753" s="296" t="s">
        <v>1389</v>
      </c>
      <c r="B753" s="166" t="s">
        <v>1390</v>
      </c>
      <c r="C753" s="132" t="s">
        <v>2952</v>
      </c>
      <c r="D753" s="133" t="s">
        <v>1362</v>
      </c>
      <c r="E753" s="133" t="s">
        <v>202</v>
      </c>
      <c r="F753" s="335">
        <v>268</v>
      </c>
      <c r="G753" s="127">
        <v>22327</v>
      </c>
      <c r="H753" s="127">
        <v>11</v>
      </c>
      <c r="I753" s="167">
        <v>30</v>
      </c>
      <c r="J753" s="167">
        <v>30</v>
      </c>
      <c r="K753" s="337">
        <f t="shared" si="49"/>
        <v>4</v>
      </c>
      <c r="L753" s="337">
        <f t="shared" si="50"/>
        <v>4</v>
      </c>
      <c r="M753" s="337">
        <f t="shared" si="51"/>
        <v>4</v>
      </c>
      <c r="N753" s="190" t="s">
        <v>1338</v>
      </c>
      <c r="O753" s="167">
        <f t="shared" si="53"/>
        <v>360</v>
      </c>
      <c r="P753" s="362" t="s">
        <v>1390</v>
      </c>
    </row>
    <row r="754" spans="1:16" ht="33.75" customHeight="1" x14ac:dyDescent="0.2">
      <c r="A754" s="296" t="s">
        <v>1389</v>
      </c>
      <c r="B754" s="166" t="s">
        <v>1390</v>
      </c>
      <c r="C754" s="132" t="s">
        <v>2952</v>
      </c>
      <c r="D754" s="133" t="s">
        <v>1405</v>
      </c>
      <c r="E754" s="133" t="s">
        <v>634</v>
      </c>
      <c r="F754" s="335">
        <v>291</v>
      </c>
      <c r="G754" s="127">
        <v>2014</v>
      </c>
      <c r="H754" s="127">
        <v>11</v>
      </c>
      <c r="I754" s="167">
        <v>25</v>
      </c>
      <c r="J754" s="167">
        <v>25</v>
      </c>
      <c r="K754" s="337">
        <f t="shared" si="49"/>
        <v>5</v>
      </c>
      <c r="L754" s="337">
        <f t="shared" si="50"/>
        <v>5</v>
      </c>
      <c r="M754" s="337">
        <f t="shared" si="51"/>
        <v>5</v>
      </c>
      <c r="N754" s="190" t="s">
        <v>1336</v>
      </c>
      <c r="O754" s="167">
        <f t="shared" si="53"/>
        <v>375</v>
      </c>
      <c r="P754" s="362" t="s">
        <v>1390</v>
      </c>
    </row>
    <row r="755" spans="1:16" ht="33.75" customHeight="1" x14ac:dyDescent="0.2">
      <c r="A755" s="296" t="s">
        <v>1389</v>
      </c>
      <c r="B755" s="166" t="s">
        <v>1390</v>
      </c>
      <c r="C755" s="132" t="s">
        <v>2952</v>
      </c>
      <c r="D755" s="133" t="s">
        <v>1406</v>
      </c>
      <c r="E755" s="133" t="s">
        <v>1115</v>
      </c>
      <c r="F755" s="335">
        <v>291</v>
      </c>
      <c r="G755" s="127">
        <v>2025</v>
      </c>
      <c r="H755" s="127">
        <v>11</v>
      </c>
      <c r="I755" s="167">
        <v>30</v>
      </c>
      <c r="J755" s="167">
        <v>30</v>
      </c>
      <c r="K755" s="337">
        <f t="shared" si="49"/>
        <v>3.3333333333333335</v>
      </c>
      <c r="L755" s="337">
        <f t="shared" si="50"/>
        <v>3.3333333333333335</v>
      </c>
      <c r="M755" s="337">
        <f t="shared" si="51"/>
        <v>3.3333333333333335</v>
      </c>
      <c r="N755" s="190" t="s">
        <v>1361</v>
      </c>
      <c r="O755" s="167">
        <f t="shared" si="53"/>
        <v>300</v>
      </c>
      <c r="P755" s="362" t="s">
        <v>1390</v>
      </c>
    </row>
    <row r="756" spans="1:16" ht="33.75" customHeight="1" x14ac:dyDescent="0.2">
      <c r="A756" s="296" t="s">
        <v>1389</v>
      </c>
      <c r="B756" s="166" t="s">
        <v>1390</v>
      </c>
      <c r="C756" s="132" t="s">
        <v>2952</v>
      </c>
      <c r="D756" s="133" t="s">
        <v>1407</v>
      </c>
      <c r="E756" s="133" t="s">
        <v>1115</v>
      </c>
      <c r="F756" s="335">
        <v>291</v>
      </c>
      <c r="G756" s="127">
        <v>2092</v>
      </c>
      <c r="H756" s="127">
        <v>11</v>
      </c>
      <c r="I756" s="167">
        <v>12</v>
      </c>
      <c r="J756" s="167">
        <v>12</v>
      </c>
      <c r="K756" s="337">
        <f t="shared" si="49"/>
        <v>5</v>
      </c>
      <c r="L756" s="337">
        <f t="shared" si="50"/>
        <v>5</v>
      </c>
      <c r="M756" s="337">
        <f t="shared" si="51"/>
        <v>5</v>
      </c>
      <c r="N756" s="190" t="s">
        <v>1336</v>
      </c>
      <c r="O756" s="167">
        <f t="shared" si="53"/>
        <v>180</v>
      </c>
      <c r="P756" s="362" t="s">
        <v>1390</v>
      </c>
    </row>
    <row r="757" spans="1:16" ht="33.75" customHeight="1" x14ac:dyDescent="0.2">
      <c r="A757" s="296" t="s">
        <v>1389</v>
      </c>
      <c r="B757" s="166" t="s">
        <v>1390</v>
      </c>
      <c r="C757" s="132" t="s">
        <v>2952</v>
      </c>
      <c r="D757" s="133" t="s">
        <v>1368</v>
      </c>
      <c r="E757" s="133" t="s">
        <v>202</v>
      </c>
      <c r="F757" s="335">
        <v>291</v>
      </c>
      <c r="G757" s="127">
        <v>22424</v>
      </c>
      <c r="H757" s="127">
        <v>11</v>
      </c>
      <c r="I757" s="167">
        <v>10</v>
      </c>
      <c r="J757" s="167">
        <v>10</v>
      </c>
      <c r="K757" s="337">
        <f t="shared" si="49"/>
        <v>5</v>
      </c>
      <c r="L757" s="337">
        <f t="shared" si="50"/>
        <v>5</v>
      </c>
      <c r="M757" s="337">
        <f t="shared" si="51"/>
        <v>5</v>
      </c>
      <c r="N757" s="190" t="s">
        <v>1336</v>
      </c>
      <c r="O757" s="167">
        <f t="shared" si="53"/>
        <v>150</v>
      </c>
      <c r="P757" s="362" t="s">
        <v>1390</v>
      </c>
    </row>
    <row r="758" spans="1:16" ht="33.75" customHeight="1" x14ac:dyDescent="0.2">
      <c r="A758" s="296" t="s">
        <v>1389</v>
      </c>
      <c r="B758" s="166" t="s">
        <v>1390</v>
      </c>
      <c r="C758" s="132" t="s">
        <v>2952</v>
      </c>
      <c r="D758" s="133" t="s">
        <v>1370</v>
      </c>
      <c r="E758" s="133" t="s">
        <v>634</v>
      </c>
      <c r="F758" s="335">
        <v>291</v>
      </c>
      <c r="G758" s="127">
        <v>30345</v>
      </c>
      <c r="H758" s="127">
        <v>11</v>
      </c>
      <c r="I758" s="167">
        <v>20</v>
      </c>
      <c r="J758" s="167">
        <v>20</v>
      </c>
      <c r="K758" s="337">
        <f t="shared" si="49"/>
        <v>3</v>
      </c>
      <c r="L758" s="337">
        <f t="shared" si="50"/>
        <v>3</v>
      </c>
      <c r="M758" s="337">
        <f t="shared" si="51"/>
        <v>3</v>
      </c>
      <c r="N758" s="190" t="s">
        <v>1365</v>
      </c>
      <c r="O758" s="167">
        <f t="shared" si="53"/>
        <v>180</v>
      </c>
      <c r="P758" s="362" t="s">
        <v>1390</v>
      </c>
    </row>
    <row r="759" spans="1:16" ht="33.75" customHeight="1" x14ac:dyDescent="0.2">
      <c r="A759" s="296" t="s">
        <v>1389</v>
      </c>
      <c r="B759" s="166" t="s">
        <v>1390</v>
      </c>
      <c r="C759" s="132" t="s">
        <v>2952</v>
      </c>
      <c r="D759" s="133" t="s">
        <v>1408</v>
      </c>
      <c r="E759" s="133" t="s">
        <v>1115</v>
      </c>
      <c r="F759" s="335">
        <v>291</v>
      </c>
      <c r="G759" s="127">
        <v>30628</v>
      </c>
      <c r="H759" s="127">
        <v>11</v>
      </c>
      <c r="I759" s="167">
        <v>10</v>
      </c>
      <c r="J759" s="167">
        <v>10</v>
      </c>
      <c r="K759" s="337">
        <f t="shared" si="49"/>
        <v>5</v>
      </c>
      <c r="L759" s="337">
        <f t="shared" si="50"/>
        <v>5</v>
      </c>
      <c r="M759" s="337">
        <f t="shared" si="51"/>
        <v>5</v>
      </c>
      <c r="N759" s="190" t="s">
        <v>1336</v>
      </c>
      <c r="O759" s="167">
        <f t="shared" si="53"/>
        <v>150</v>
      </c>
      <c r="P759" s="362" t="s">
        <v>1390</v>
      </c>
    </row>
    <row r="760" spans="1:16" ht="33.75" customHeight="1" x14ac:dyDescent="0.2">
      <c r="A760" s="296" t="s">
        <v>1389</v>
      </c>
      <c r="B760" s="166" t="s">
        <v>1390</v>
      </c>
      <c r="C760" s="132" t="s">
        <v>2952</v>
      </c>
      <c r="D760" s="133" t="s">
        <v>1409</v>
      </c>
      <c r="E760" s="133" t="s">
        <v>1115</v>
      </c>
      <c r="F760" s="335">
        <v>291</v>
      </c>
      <c r="G760" s="127">
        <v>31139</v>
      </c>
      <c r="H760" s="127">
        <v>11</v>
      </c>
      <c r="I760" s="167">
        <v>50</v>
      </c>
      <c r="J760" s="167">
        <v>50</v>
      </c>
      <c r="K760" s="337">
        <f t="shared" si="49"/>
        <v>5</v>
      </c>
      <c r="L760" s="337">
        <f t="shared" si="50"/>
        <v>5</v>
      </c>
      <c r="M760" s="337">
        <f t="shared" si="51"/>
        <v>5</v>
      </c>
      <c r="N760" s="190" t="s">
        <v>1336</v>
      </c>
      <c r="O760" s="167">
        <f t="shared" si="53"/>
        <v>750</v>
      </c>
      <c r="P760" s="362" t="s">
        <v>1390</v>
      </c>
    </row>
    <row r="761" spans="1:16" ht="33.75" customHeight="1" x14ac:dyDescent="0.2">
      <c r="A761" s="296" t="s">
        <v>1389</v>
      </c>
      <c r="B761" s="166" t="s">
        <v>1390</v>
      </c>
      <c r="C761" s="132" t="s">
        <v>2952</v>
      </c>
      <c r="D761" s="133" t="s">
        <v>1373</v>
      </c>
      <c r="E761" s="133" t="s">
        <v>777</v>
      </c>
      <c r="F761" s="335">
        <v>291</v>
      </c>
      <c r="G761" s="127">
        <v>78615</v>
      </c>
      <c r="H761" s="127">
        <v>11</v>
      </c>
      <c r="I761" s="167">
        <v>5</v>
      </c>
      <c r="J761" s="167">
        <v>5</v>
      </c>
      <c r="K761" s="337">
        <f t="shared" si="49"/>
        <v>7</v>
      </c>
      <c r="L761" s="337">
        <f t="shared" si="50"/>
        <v>7</v>
      </c>
      <c r="M761" s="337">
        <f t="shared" si="51"/>
        <v>7</v>
      </c>
      <c r="N761" s="190" t="s">
        <v>1374</v>
      </c>
      <c r="O761" s="167">
        <f t="shared" si="53"/>
        <v>105</v>
      </c>
      <c r="P761" s="362" t="s">
        <v>1390</v>
      </c>
    </row>
    <row r="762" spans="1:16" ht="33.75" customHeight="1" x14ac:dyDescent="0.2">
      <c r="A762" s="296" t="s">
        <v>1389</v>
      </c>
      <c r="B762" s="166" t="s">
        <v>1390</v>
      </c>
      <c r="C762" s="132" t="s">
        <v>2952</v>
      </c>
      <c r="D762" s="133" t="s">
        <v>1375</v>
      </c>
      <c r="E762" s="133" t="s">
        <v>202</v>
      </c>
      <c r="F762" s="335">
        <v>291</v>
      </c>
      <c r="G762" s="127">
        <v>134509</v>
      </c>
      <c r="H762" s="127">
        <v>11</v>
      </c>
      <c r="I762" s="167">
        <v>5</v>
      </c>
      <c r="J762" s="167">
        <v>5</v>
      </c>
      <c r="K762" s="337">
        <f t="shared" si="49"/>
        <v>5</v>
      </c>
      <c r="L762" s="337">
        <f t="shared" si="50"/>
        <v>5</v>
      </c>
      <c r="M762" s="337">
        <f t="shared" si="51"/>
        <v>5</v>
      </c>
      <c r="N762" s="190" t="s">
        <v>1336</v>
      </c>
      <c r="O762" s="167">
        <f t="shared" si="53"/>
        <v>75</v>
      </c>
      <c r="P762" s="362" t="s">
        <v>1390</v>
      </c>
    </row>
    <row r="763" spans="1:16" ht="33.75" customHeight="1" x14ac:dyDescent="0.2">
      <c r="A763" s="296" t="s">
        <v>1389</v>
      </c>
      <c r="B763" s="166" t="s">
        <v>1390</v>
      </c>
      <c r="C763" s="132" t="s">
        <v>2952</v>
      </c>
      <c r="D763" s="133" t="s">
        <v>1376</v>
      </c>
      <c r="E763" s="133" t="s">
        <v>804</v>
      </c>
      <c r="F763" s="335">
        <v>292</v>
      </c>
      <c r="G763" s="127">
        <v>2858</v>
      </c>
      <c r="H763" s="127">
        <v>11</v>
      </c>
      <c r="I763" s="167">
        <v>12</v>
      </c>
      <c r="J763" s="167">
        <v>12</v>
      </c>
      <c r="K763" s="337">
        <f t="shared" si="49"/>
        <v>6.666666666666667</v>
      </c>
      <c r="L763" s="337">
        <f t="shared" si="50"/>
        <v>6.666666666666667</v>
      </c>
      <c r="M763" s="337">
        <f t="shared" si="51"/>
        <v>6.666666666666667</v>
      </c>
      <c r="N763" s="190" t="s">
        <v>1343</v>
      </c>
      <c r="O763" s="167">
        <f t="shared" si="53"/>
        <v>240</v>
      </c>
      <c r="P763" s="362" t="s">
        <v>1390</v>
      </c>
    </row>
    <row r="764" spans="1:16" ht="33.75" customHeight="1" x14ac:dyDescent="0.2">
      <c r="A764" s="296" t="s">
        <v>1389</v>
      </c>
      <c r="B764" s="166" t="s">
        <v>1390</v>
      </c>
      <c r="C764" s="132" t="s">
        <v>2952</v>
      </c>
      <c r="D764" s="133" t="s">
        <v>1377</v>
      </c>
      <c r="E764" s="133" t="s">
        <v>1059</v>
      </c>
      <c r="F764" s="335">
        <v>292</v>
      </c>
      <c r="G764" s="127">
        <v>2859</v>
      </c>
      <c r="H764" s="127">
        <v>11</v>
      </c>
      <c r="I764" s="167">
        <v>35</v>
      </c>
      <c r="J764" s="167">
        <v>35</v>
      </c>
      <c r="K764" s="337">
        <f t="shared" si="49"/>
        <v>5</v>
      </c>
      <c r="L764" s="337">
        <f t="shared" si="50"/>
        <v>5</v>
      </c>
      <c r="M764" s="337">
        <f t="shared" si="51"/>
        <v>5</v>
      </c>
      <c r="N764" s="190" t="s">
        <v>1336</v>
      </c>
      <c r="O764" s="167">
        <f t="shared" si="53"/>
        <v>525</v>
      </c>
      <c r="P764" s="362" t="s">
        <v>1390</v>
      </c>
    </row>
    <row r="765" spans="1:16" ht="33.75" customHeight="1" x14ac:dyDescent="0.2">
      <c r="A765" s="296" t="s">
        <v>1389</v>
      </c>
      <c r="B765" s="166" t="s">
        <v>1390</v>
      </c>
      <c r="C765" s="132" t="s">
        <v>2952</v>
      </c>
      <c r="D765" s="133" t="s">
        <v>1410</v>
      </c>
      <c r="E765" s="133" t="s">
        <v>202</v>
      </c>
      <c r="F765" s="335">
        <v>292</v>
      </c>
      <c r="G765" s="127">
        <v>5732</v>
      </c>
      <c r="H765" s="127">
        <v>11</v>
      </c>
      <c r="I765" s="167">
        <v>4</v>
      </c>
      <c r="J765" s="167">
        <v>4</v>
      </c>
      <c r="K765" s="337">
        <f t="shared" si="49"/>
        <v>10</v>
      </c>
      <c r="L765" s="337">
        <f t="shared" si="50"/>
        <v>10</v>
      </c>
      <c r="M765" s="337">
        <f t="shared" si="51"/>
        <v>10</v>
      </c>
      <c r="N765" s="190" t="s">
        <v>1379</v>
      </c>
      <c r="O765" s="167">
        <f t="shared" si="53"/>
        <v>120</v>
      </c>
      <c r="P765" s="362" t="s">
        <v>1390</v>
      </c>
    </row>
    <row r="766" spans="1:16" ht="33.75" customHeight="1" x14ac:dyDescent="0.2">
      <c r="A766" s="296" t="s">
        <v>1389</v>
      </c>
      <c r="B766" s="166" t="s">
        <v>1390</v>
      </c>
      <c r="C766" s="132" t="s">
        <v>2952</v>
      </c>
      <c r="D766" s="133" t="s">
        <v>1380</v>
      </c>
      <c r="E766" s="133" t="s">
        <v>202</v>
      </c>
      <c r="F766" s="335">
        <v>292</v>
      </c>
      <c r="G766" s="127">
        <v>38221</v>
      </c>
      <c r="H766" s="127">
        <v>11</v>
      </c>
      <c r="I766" s="167">
        <v>20</v>
      </c>
      <c r="J766" s="167">
        <v>20</v>
      </c>
      <c r="K766" s="337">
        <f t="shared" si="49"/>
        <v>8</v>
      </c>
      <c r="L766" s="337">
        <f t="shared" si="50"/>
        <v>8</v>
      </c>
      <c r="M766" s="337">
        <f t="shared" si="51"/>
        <v>8</v>
      </c>
      <c r="N766" s="190" t="s">
        <v>1381</v>
      </c>
      <c r="O766" s="167">
        <f t="shared" si="53"/>
        <v>480</v>
      </c>
      <c r="P766" s="362" t="s">
        <v>1390</v>
      </c>
    </row>
    <row r="767" spans="1:16" ht="33.75" customHeight="1" x14ac:dyDescent="0.2">
      <c r="A767" s="296" t="s">
        <v>1389</v>
      </c>
      <c r="B767" s="166" t="s">
        <v>1390</v>
      </c>
      <c r="C767" s="132" t="s">
        <v>2952</v>
      </c>
      <c r="D767" s="133" t="s">
        <v>1411</v>
      </c>
      <c r="E767" s="133" t="s">
        <v>1383</v>
      </c>
      <c r="F767" s="335">
        <v>292</v>
      </c>
      <c r="G767" s="127">
        <v>2860</v>
      </c>
      <c r="H767" s="127">
        <v>11</v>
      </c>
      <c r="I767" s="167">
        <v>12</v>
      </c>
      <c r="J767" s="167">
        <v>12</v>
      </c>
      <c r="K767" s="337">
        <f t="shared" si="49"/>
        <v>6.666666666666667</v>
      </c>
      <c r="L767" s="337">
        <f t="shared" si="50"/>
        <v>6.666666666666667</v>
      </c>
      <c r="M767" s="337">
        <f t="shared" si="51"/>
        <v>6.666666666666667</v>
      </c>
      <c r="N767" s="190" t="s">
        <v>1343</v>
      </c>
      <c r="O767" s="167">
        <f t="shared" si="53"/>
        <v>240</v>
      </c>
      <c r="P767" s="362" t="s">
        <v>1390</v>
      </c>
    </row>
    <row r="768" spans="1:16" ht="33.75" customHeight="1" thickBot="1" x14ac:dyDescent="0.25">
      <c r="A768" s="363" t="s">
        <v>1389</v>
      </c>
      <c r="B768" s="364" t="s">
        <v>1390</v>
      </c>
      <c r="C768" s="386" t="s">
        <v>2952</v>
      </c>
      <c r="D768" s="365" t="s">
        <v>1384</v>
      </c>
      <c r="E768" s="365" t="s">
        <v>202</v>
      </c>
      <c r="F768" s="366">
        <v>298</v>
      </c>
      <c r="G768" s="367" t="s">
        <v>605</v>
      </c>
      <c r="H768" s="367">
        <v>11</v>
      </c>
      <c r="I768" s="368">
        <v>800</v>
      </c>
      <c r="J768" s="368">
        <v>800</v>
      </c>
      <c r="K768" s="369">
        <f t="shared" si="49"/>
        <v>2</v>
      </c>
      <c r="L768" s="369">
        <f t="shared" si="50"/>
        <v>2</v>
      </c>
      <c r="M768" s="369">
        <f t="shared" si="51"/>
        <v>2</v>
      </c>
      <c r="N768" s="370" t="s">
        <v>1340</v>
      </c>
      <c r="O768" s="368">
        <f t="shared" si="53"/>
        <v>4800</v>
      </c>
      <c r="P768" s="371" t="s">
        <v>1390</v>
      </c>
    </row>
    <row r="769" spans="1:16" s="187" customFormat="1" ht="15.75" thickBot="1" x14ac:dyDescent="0.25">
      <c r="A769" s="372"/>
      <c r="B769" s="373"/>
      <c r="C769" s="374"/>
      <c r="D769" s="413" t="s">
        <v>1412</v>
      </c>
      <c r="E769" s="413"/>
      <c r="F769" s="414"/>
      <c r="G769" s="414"/>
      <c r="H769" s="414"/>
      <c r="I769" s="414"/>
      <c r="J769" s="414"/>
      <c r="K769" s="415"/>
      <c r="L769" s="415"/>
      <c r="M769" s="415"/>
      <c r="N769" s="949"/>
      <c r="O769" s="375">
        <f>SUM(O733:O768)</f>
        <v>47430</v>
      </c>
      <c r="P769" s="376"/>
    </row>
    <row r="770" spans="1:16" x14ac:dyDescent="0.2">
      <c r="A770" s="377"/>
      <c r="B770" s="377"/>
      <c r="C770" s="378"/>
      <c r="D770" s="379"/>
      <c r="E770" s="379"/>
      <c r="F770" s="156"/>
      <c r="G770" s="156"/>
      <c r="H770" s="156"/>
      <c r="I770" s="156"/>
      <c r="J770" s="156"/>
      <c r="K770" s="156"/>
      <c r="L770" s="156"/>
      <c r="M770" s="156"/>
      <c r="N770" s="156"/>
      <c r="O770" s="312"/>
    </row>
    <row r="771" spans="1:16" x14ac:dyDescent="0.2">
      <c r="A771" s="1121"/>
      <c r="B771" s="1121"/>
      <c r="C771" s="1121"/>
      <c r="D771" s="1121"/>
      <c r="E771" s="1121"/>
      <c r="F771" s="1121"/>
      <c r="G771" s="1121"/>
      <c r="H771" s="1121"/>
      <c r="I771" s="1121"/>
      <c r="J771" s="1121"/>
      <c r="K771" s="1121"/>
      <c r="L771" s="1121"/>
      <c r="M771" s="1121"/>
      <c r="N771" s="1121"/>
      <c r="O771" s="1121"/>
      <c r="P771" s="1121"/>
    </row>
    <row r="772" spans="1:16" ht="12.75" thickBot="1" x14ac:dyDescent="0.25">
      <c r="A772" s="380" t="s">
        <v>478</v>
      </c>
      <c r="B772" s="380"/>
      <c r="C772" s="380"/>
      <c r="D772" s="381"/>
      <c r="E772" s="381"/>
      <c r="F772" s="380"/>
      <c r="G772" s="380"/>
      <c r="H772" s="380"/>
      <c r="I772" s="380"/>
      <c r="J772" s="380"/>
      <c r="K772" s="382"/>
      <c r="L772" s="382"/>
      <c r="M772" s="382"/>
      <c r="N772" s="382"/>
      <c r="O772" s="380"/>
      <c r="P772" s="380"/>
    </row>
    <row r="773" spans="1:16" ht="52.5" customHeight="1" x14ac:dyDescent="0.2">
      <c r="A773" s="288" t="s">
        <v>1413</v>
      </c>
      <c r="B773" s="289" t="s">
        <v>1414</v>
      </c>
      <c r="C773" s="290" t="s">
        <v>1414</v>
      </c>
      <c r="D773" s="357" t="s">
        <v>1391</v>
      </c>
      <c r="E773" s="357" t="s">
        <v>604</v>
      </c>
      <c r="F773" s="293">
        <v>111</v>
      </c>
      <c r="G773" s="293" t="s">
        <v>605</v>
      </c>
      <c r="H773" s="293">
        <v>11</v>
      </c>
      <c r="I773" s="294">
        <v>400</v>
      </c>
      <c r="J773" s="294">
        <v>400</v>
      </c>
      <c r="K773" s="359">
        <f>N773/3</f>
        <v>4</v>
      </c>
      <c r="L773" s="359">
        <f>N773/3</f>
        <v>4</v>
      </c>
      <c r="M773" s="359">
        <f>N773/3</f>
        <v>4</v>
      </c>
      <c r="N773" s="383" t="s">
        <v>1338</v>
      </c>
      <c r="O773" s="294">
        <f>I773*N773</f>
        <v>4800</v>
      </c>
      <c r="P773" s="384" t="s">
        <v>1415</v>
      </c>
    </row>
    <row r="774" spans="1:16" ht="52.5" customHeight="1" x14ac:dyDescent="0.2">
      <c r="A774" s="296" t="s">
        <v>1413</v>
      </c>
      <c r="B774" s="166" t="s">
        <v>1414</v>
      </c>
      <c r="C774" s="132" t="s">
        <v>1414</v>
      </c>
      <c r="D774" s="133" t="s">
        <v>1392</v>
      </c>
      <c r="E774" s="133" t="s">
        <v>604</v>
      </c>
      <c r="F774" s="127">
        <v>112</v>
      </c>
      <c r="G774" s="127" t="s">
        <v>605</v>
      </c>
      <c r="H774" s="127">
        <v>11</v>
      </c>
      <c r="I774" s="167">
        <v>50</v>
      </c>
      <c r="J774" s="167">
        <v>50</v>
      </c>
      <c r="K774" s="337">
        <f t="shared" ref="K774:K808" si="54">N774/3</f>
        <v>4</v>
      </c>
      <c r="L774" s="337">
        <f t="shared" ref="L774:L808" si="55">N774/3</f>
        <v>4</v>
      </c>
      <c r="M774" s="337">
        <f t="shared" ref="M774:M808" si="56">N774/3</f>
        <v>4</v>
      </c>
      <c r="N774" s="338" t="s">
        <v>1338</v>
      </c>
      <c r="O774" s="167">
        <f t="shared" ref="O774:O783" si="57">I774*N774</f>
        <v>600</v>
      </c>
      <c r="P774" s="385" t="s">
        <v>1415</v>
      </c>
    </row>
    <row r="775" spans="1:16" ht="52.5" customHeight="1" x14ac:dyDescent="0.2">
      <c r="A775" s="296" t="s">
        <v>1413</v>
      </c>
      <c r="B775" s="166" t="s">
        <v>1414</v>
      </c>
      <c r="C775" s="132" t="s">
        <v>1414</v>
      </c>
      <c r="D775" s="133" t="s">
        <v>1393</v>
      </c>
      <c r="E775" s="133" t="s">
        <v>604</v>
      </c>
      <c r="F775" s="127">
        <v>113</v>
      </c>
      <c r="G775" s="127" t="s">
        <v>605</v>
      </c>
      <c r="H775" s="127">
        <v>11</v>
      </c>
      <c r="I775" s="167">
        <v>550</v>
      </c>
      <c r="J775" s="167">
        <v>550</v>
      </c>
      <c r="K775" s="337">
        <f t="shared" si="54"/>
        <v>4</v>
      </c>
      <c r="L775" s="337">
        <f t="shared" si="55"/>
        <v>4</v>
      </c>
      <c r="M775" s="337">
        <f t="shared" si="56"/>
        <v>4</v>
      </c>
      <c r="N775" s="338" t="s">
        <v>1338</v>
      </c>
      <c r="O775" s="167">
        <f t="shared" si="57"/>
        <v>6600</v>
      </c>
      <c r="P775" s="385" t="s">
        <v>1415</v>
      </c>
    </row>
    <row r="776" spans="1:16" ht="52.5" customHeight="1" x14ac:dyDescent="0.2">
      <c r="A776" s="296" t="s">
        <v>1413</v>
      </c>
      <c r="B776" s="166" t="s">
        <v>1414</v>
      </c>
      <c r="C776" s="132" t="s">
        <v>1414</v>
      </c>
      <c r="D776" s="133" t="s">
        <v>1333</v>
      </c>
      <c r="E776" s="133" t="s">
        <v>604</v>
      </c>
      <c r="F776" s="127">
        <v>114</v>
      </c>
      <c r="G776" s="127" t="s">
        <v>605</v>
      </c>
      <c r="H776" s="127">
        <v>11</v>
      </c>
      <c r="I776" s="167">
        <v>50</v>
      </c>
      <c r="J776" s="167">
        <v>50</v>
      </c>
      <c r="K776" s="337">
        <f t="shared" si="54"/>
        <v>8</v>
      </c>
      <c r="L776" s="337">
        <f t="shared" si="55"/>
        <v>8</v>
      </c>
      <c r="M776" s="337">
        <f t="shared" si="56"/>
        <v>8</v>
      </c>
      <c r="N776" s="338" t="s">
        <v>1381</v>
      </c>
      <c r="O776" s="167">
        <f t="shared" si="57"/>
        <v>1200</v>
      </c>
      <c r="P776" s="385" t="s">
        <v>1415</v>
      </c>
    </row>
    <row r="777" spans="1:16" ht="52.5" customHeight="1" x14ac:dyDescent="0.2">
      <c r="A777" s="296" t="s">
        <v>1413</v>
      </c>
      <c r="B777" s="166" t="s">
        <v>1414</v>
      </c>
      <c r="C777" s="132" t="s">
        <v>1414</v>
      </c>
      <c r="D777" s="133" t="s">
        <v>1394</v>
      </c>
      <c r="E777" s="133" t="s">
        <v>604</v>
      </c>
      <c r="F777" s="127">
        <v>115</v>
      </c>
      <c r="G777" s="127" t="s">
        <v>605</v>
      </c>
      <c r="H777" s="127">
        <v>11</v>
      </c>
      <c r="I777" s="167">
        <v>100</v>
      </c>
      <c r="J777" s="167">
        <v>100</v>
      </c>
      <c r="K777" s="337">
        <f t="shared" si="54"/>
        <v>4</v>
      </c>
      <c r="L777" s="337">
        <f t="shared" si="55"/>
        <v>4</v>
      </c>
      <c r="M777" s="337">
        <f t="shared" si="56"/>
        <v>4</v>
      </c>
      <c r="N777" s="338" t="s">
        <v>1338</v>
      </c>
      <c r="O777" s="167">
        <f t="shared" si="57"/>
        <v>1200</v>
      </c>
      <c r="P777" s="385" t="s">
        <v>1415</v>
      </c>
    </row>
    <row r="778" spans="1:16" ht="52.5" customHeight="1" x14ac:dyDescent="0.2">
      <c r="A778" s="296" t="s">
        <v>1413</v>
      </c>
      <c r="B778" s="166" t="s">
        <v>1414</v>
      </c>
      <c r="C778" s="132" t="s">
        <v>1414</v>
      </c>
      <c r="D778" s="133" t="s">
        <v>886</v>
      </c>
      <c r="E778" s="133" t="s">
        <v>604</v>
      </c>
      <c r="F778" s="127">
        <v>122</v>
      </c>
      <c r="G778" s="127" t="s">
        <v>605</v>
      </c>
      <c r="H778" s="127">
        <v>11</v>
      </c>
      <c r="I778" s="167">
        <v>1200</v>
      </c>
      <c r="J778" s="167">
        <v>1200</v>
      </c>
      <c r="K778" s="337">
        <f t="shared" si="54"/>
        <v>0.33333333333333331</v>
      </c>
      <c r="L778" s="337">
        <f t="shared" si="55"/>
        <v>0.33333333333333331</v>
      </c>
      <c r="M778" s="337">
        <f t="shared" si="56"/>
        <v>0.33333333333333331</v>
      </c>
      <c r="N778" s="338" t="s">
        <v>1386</v>
      </c>
      <c r="O778" s="167">
        <f t="shared" si="57"/>
        <v>1200</v>
      </c>
      <c r="P778" s="385" t="s">
        <v>1415</v>
      </c>
    </row>
    <row r="779" spans="1:16" ht="52.5" customHeight="1" x14ac:dyDescent="0.2">
      <c r="A779" s="296" t="s">
        <v>1413</v>
      </c>
      <c r="B779" s="166" t="s">
        <v>1414</v>
      </c>
      <c r="C779" s="132" t="s">
        <v>1414</v>
      </c>
      <c r="D779" s="133" t="s">
        <v>915</v>
      </c>
      <c r="E779" s="133" t="s">
        <v>604</v>
      </c>
      <c r="F779" s="127">
        <v>113</v>
      </c>
      <c r="G779" s="127" t="s">
        <v>605</v>
      </c>
      <c r="H779" s="127">
        <v>11</v>
      </c>
      <c r="I779" s="167">
        <v>420</v>
      </c>
      <c r="J779" s="167">
        <v>420</v>
      </c>
      <c r="K779" s="337">
        <f t="shared" si="54"/>
        <v>1.6666666666666667</v>
      </c>
      <c r="L779" s="337">
        <f t="shared" si="55"/>
        <v>1.6666666666666667</v>
      </c>
      <c r="M779" s="337">
        <f t="shared" si="56"/>
        <v>1.6666666666666667</v>
      </c>
      <c r="N779" s="338" t="s">
        <v>1369</v>
      </c>
      <c r="O779" s="167">
        <f t="shared" si="57"/>
        <v>2100</v>
      </c>
      <c r="P779" s="385" t="s">
        <v>1415</v>
      </c>
    </row>
    <row r="780" spans="1:16" ht="52.5" customHeight="1" x14ac:dyDescent="0.2">
      <c r="A780" s="296" t="s">
        <v>1413</v>
      </c>
      <c r="B780" s="166" t="s">
        <v>1414</v>
      </c>
      <c r="C780" s="132" t="s">
        <v>1414</v>
      </c>
      <c r="D780" s="133" t="s">
        <v>1337</v>
      </c>
      <c r="E780" s="133" t="s">
        <v>604</v>
      </c>
      <c r="F780" s="127">
        <v>151</v>
      </c>
      <c r="G780" s="127" t="s">
        <v>605</v>
      </c>
      <c r="H780" s="127">
        <v>11</v>
      </c>
      <c r="I780" s="167">
        <v>6000</v>
      </c>
      <c r="J780" s="167">
        <v>6000</v>
      </c>
      <c r="K780" s="337">
        <f t="shared" si="54"/>
        <v>4</v>
      </c>
      <c r="L780" s="337">
        <f t="shared" si="55"/>
        <v>4</v>
      </c>
      <c r="M780" s="337">
        <f t="shared" si="56"/>
        <v>4</v>
      </c>
      <c r="N780" s="338" t="s">
        <v>1338</v>
      </c>
      <c r="O780" s="167">
        <f t="shared" si="57"/>
        <v>72000</v>
      </c>
      <c r="P780" s="385" t="s">
        <v>1415</v>
      </c>
    </row>
    <row r="781" spans="1:16" ht="52.5" customHeight="1" x14ac:dyDescent="0.2">
      <c r="A781" s="296" t="s">
        <v>1413</v>
      </c>
      <c r="B781" s="166" t="s">
        <v>1414</v>
      </c>
      <c r="C781" s="132" t="s">
        <v>1414</v>
      </c>
      <c r="D781" s="133" t="s">
        <v>1397</v>
      </c>
      <c r="E781" s="133" t="s">
        <v>604</v>
      </c>
      <c r="F781" s="127">
        <v>165</v>
      </c>
      <c r="G781" s="127" t="s">
        <v>605</v>
      </c>
      <c r="H781" s="127">
        <v>11</v>
      </c>
      <c r="I781" s="167">
        <v>1500</v>
      </c>
      <c r="J781" s="167">
        <v>1500</v>
      </c>
      <c r="K781" s="337">
        <f t="shared" si="54"/>
        <v>1</v>
      </c>
      <c r="L781" s="337">
        <f t="shared" si="55"/>
        <v>1</v>
      </c>
      <c r="M781" s="337">
        <f t="shared" si="56"/>
        <v>1</v>
      </c>
      <c r="N781" s="338" t="s">
        <v>1395</v>
      </c>
      <c r="O781" s="167">
        <f t="shared" si="57"/>
        <v>4500</v>
      </c>
      <c r="P781" s="385" t="s">
        <v>1415</v>
      </c>
    </row>
    <row r="782" spans="1:16" ht="52.5" customHeight="1" x14ac:dyDescent="0.2">
      <c r="A782" s="296" t="s">
        <v>1413</v>
      </c>
      <c r="B782" s="166" t="s">
        <v>1414</v>
      </c>
      <c r="C782" s="132" t="s">
        <v>1414</v>
      </c>
      <c r="D782" s="133" t="s">
        <v>1341</v>
      </c>
      <c r="E782" s="133" t="s">
        <v>604</v>
      </c>
      <c r="F782" s="127">
        <v>195</v>
      </c>
      <c r="G782" s="127" t="s">
        <v>605</v>
      </c>
      <c r="H782" s="127">
        <v>11</v>
      </c>
      <c r="I782" s="167">
        <v>500</v>
      </c>
      <c r="J782" s="167">
        <v>500</v>
      </c>
      <c r="K782" s="337">
        <f t="shared" si="54"/>
        <v>1</v>
      </c>
      <c r="L782" s="337">
        <f t="shared" si="55"/>
        <v>1</v>
      </c>
      <c r="M782" s="337">
        <f t="shared" si="56"/>
        <v>1</v>
      </c>
      <c r="N782" s="338" t="s">
        <v>1395</v>
      </c>
      <c r="O782" s="167">
        <f t="shared" si="57"/>
        <v>1500</v>
      </c>
      <c r="P782" s="385" t="s">
        <v>1415</v>
      </c>
    </row>
    <row r="783" spans="1:16" ht="52.5" customHeight="1" x14ac:dyDescent="0.2">
      <c r="A783" s="296" t="s">
        <v>1413</v>
      </c>
      <c r="B783" s="166" t="s">
        <v>1414</v>
      </c>
      <c r="C783" s="132" t="s">
        <v>1414</v>
      </c>
      <c r="D783" s="133" t="s">
        <v>1342</v>
      </c>
      <c r="E783" s="133" t="s">
        <v>604</v>
      </c>
      <c r="F783" s="127">
        <v>199</v>
      </c>
      <c r="G783" s="127" t="s">
        <v>605</v>
      </c>
      <c r="H783" s="127">
        <v>11</v>
      </c>
      <c r="I783" s="167">
        <v>2400</v>
      </c>
      <c r="J783" s="167">
        <v>2400</v>
      </c>
      <c r="K783" s="337">
        <f t="shared" si="54"/>
        <v>1</v>
      </c>
      <c r="L783" s="337">
        <f t="shared" si="55"/>
        <v>1</v>
      </c>
      <c r="M783" s="337">
        <f t="shared" si="56"/>
        <v>1</v>
      </c>
      <c r="N783" s="338" t="s">
        <v>1395</v>
      </c>
      <c r="O783" s="167">
        <f t="shared" si="57"/>
        <v>7200</v>
      </c>
      <c r="P783" s="385" t="s">
        <v>1415</v>
      </c>
    </row>
    <row r="784" spans="1:16" ht="52.5" customHeight="1" x14ac:dyDescent="0.2">
      <c r="A784" s="296" t="s">
        <v>1413</v>
      </c>
      <c r="B784" s="166" t="s">
        <v>1414</v>
      </c>
      <c r="C784" s="132" t="s">
        <v>1414</v>
      </c>
      <c r="D784" s="133" t="s">
        <v>1416</v>
      </c>
      <c r="E784" s="133" t="s">
        <v>1059</v>
      </c>
      <c r="F784" s="127">
        <v>211</v>
      </c>
      <c r="G784" s="127">
        <v>2405</v>
      </c>
      <c r="H784" s="127">
        <v>11</v>
      </c>
      <c r="I784" s="167">
        <v>25</v>
      </c>
      <c r="J784" s="167">
        <v>25</v>
      </c>
      <c r="K784" s="337">
        <f t="shared" si="54"/>
        <v>5</v>
      </c>
      <c r="L784" s="337">
        <f t="shared" si="55"/>
        <v>5</v>
      </c>
      <c r="M784" s="337">
        <f t="shared" si="56"/>
        <v>5</v>
      </c>
      <c r="N784" s="338" t="s">
        <v>1336</v>
      </c>
      <c r="O784" s="167">
        <f>I784*N784</f>
        <v>375</v>
      </c>
      <c r="P784" s="385" t="s">
        <v>1415</v>
      </c>
    </row>
    <row r="785" spans="1:16" ht="52.5" customHeight="1" x14ac:dyDescent="0.2">
      <c r="A785" s="296" t="s">
        <v>1413</v>
      </c>
      <c r="B785" s="166" t="s">
        <v>1414</v>
      </c>
      <c r="C785" s="132" t="s">
        <v>1414</v>
      </c>
      <c r="D785" s="133" t="s">
        <v>1345</v>
      </c>
      <c r="E785" s="133" t="s">
        <v>1347</v>
      </c>
      <c r="F785" s="127">
        <v>211</v>
      </c>
      <c r="G785" s="127">
        <v>3602</v>
      </c>
      <c r="H785" s="127">
        <v>11</v>
      </c>
      <c r="I785" s="167">
        <v>75</v>
      </c>
      <c r="J785" s="167">
        <v>75</v>
      </c>
      <c r="K785" s="337">
        <f t="shared" si="54"/>
        <v>5</v>
      </c>
      <c r="L785" s="337">
        <f t="shared" si="55"/>
        <v>5</v>
      </c>
      <c r="M785" s="337">
        <f t="shared" si="56"/>
        <v>5</v>
      </c>
      <c r="N785" s="338" t="s">
        <v>1336</v>
      </c>
      <c r="O785" s="167">
        <f t="shared" ref="O785:O808" si="58">I785*N785</f>
        <v>1125</v>
      </c>
      <c r="P785" s="385" t="s">
        <v>1415</v>
      </c>
    </row>
    <row r="786" spans="1:16" ht="52.5" customHeight="1" x14ac:dyDescent="0.2">
      <c r="A786" s="296" t="s">
        <v>1413</v>
      </c>
      <c r="B786" s="166" t="s">
        <v>1414</v>
      </c>
      <c r="C786" s="132" t="s">
        <v>1414</v>
      </c>
      <c r="D786" s="133" t="s">
        <v>1346</v>
      </c>
      <c r="E786" s="133" t="s">
        <v>1347</v>
      </c>
      <c r="F786" s="127">
        <v>211</v>
      </c>
      <c r="G786" s="127">
        <v>28004</v>
      </c>
      <c r="H786" s="127">
        <v>11</v>
      </c>
      <c r="I786" s="167">
        <v>55</v>
      </c>
      <c r="J786" s="167">
        <v>55</v>
      </c>
      <c r="K786" s="337">
        <f t="shared" si="54"/>
        <v>5</v>
      </c>
      <c r="L786" s="337">
        <f t="shared" si="55"/>
        <v>5</v>
      </c>
      <c r="M786" s="337">
        <f t="shared" si="56"/>
        <v>5</v>
      </c>
      <c r="N786" s="338" t="s">
        <v>1336</v>
      </c>
      <c r="O786" s="167">
        <f t="shared" si="58"/>
        <v>825</v>
      </c>
      <c r="P786" s="385" t="s">
        <v>1415</v>
      </c>
    </row>
    <row r="787" spans="1:16" ht="52.5" customHeight="1" x14ac:dyDescent="0.2">
      <c r="A787" s="296" t="s">
        <v>1413</v>
      </c>
      <c r="B787" s="166" t="s">
        <v>1414</v>
      </c>
      <c r="C787" s="132" t="s">
        <v>1414</v>
      </c>
      <c r="D787" s="133" t="s">
        <v>1417</v>
      </c>
      <c r="E787" s="133" t="s">
        <v>1349</v>
      </c>
      <c r="F787" s="127">
        <v>211</v>
      </c>
      <c r="G787" s="127">
        <v>4877</v>
      </c>
      <c r="H787" s="127">
        <v>11</v>
      </c>
      <c r="I787" s="167">
        <v>3</v>
      </c>
      <c r="J787" s="167">
        <v>3</v>
      </c>
      <c r="K787" s="337">
        <f t="shared" si="54"/>
        <v>33.333333333333336</v>
      </c>
      <c r="L787" s="337">
        <f t="shared" si="55"/>
        <v>33.333333333333336</v>
      </c>
      <c r="M787" s="337">
        <f t="shared" si="56"/>
        <v>33.333333333333336</v>
      </c>
      <c r="N787" s="338" t="s">
        <v>1399</v>
      </c>
      <c r="O787" s="167">
        <f t="shared" si="58"/>
        <v>300</v>
      </c>
      <c r="P787" s="385" t="s">
        <v>1415</v>
      </c>
    </row>
    <row r="788" spans="1:16" ht="52.5" customHeight="1" x14ac:dyDescent="0.2">
      <c r="A788" s="296" t="s">
        <v>1413</v>
      </c>
      <c r="B788" s="166" t="s">
        <v>1414</v>
      </c>
      <c r="C788" s="132" t="s">
        <v>1414</v>
      </c>
      <c r="D788" s="133" t="s">
        <v>1418</v>
      </c>
      <c r="E788" s="133" t="s">
        <v>1352</v>
      </c>
      <c r="F788" s="127">
        <v>211</v>
      </c>
      <c r="G788" s="127">
        <v>4877</v>
      </c>
      <c r="H788" s="127">
        <v>11</v>
      </c>
      <c r="I788" s="167">
        <v>14</v>
      </c>
      <c r="J788" s="167">
        <v>14</v>
      </c>
      <c r="K788" s="337">
        <f t="shared" si="54"/>
        <v>50</v>
      </c>
      <c r="L788" s="337">
        <f t="shared" si="55"/>
        <v>50</v>
      </c>
      <c r="M788" s="337">
        <f t="shared" si="56"/>
        <v>50</v>
      </c>
      <c r="N788" s="338" t="s">
        <v>1359</v>
      </c>
      <c r="O788" s="167">
        <f t="shared" si="58"/>
        <v>2100</v>
      </c>
      <c r="P788" s="385" t="s">
        <v>1415</v>
      </c>
    </row>
    <row r="789" spans="1:16" ht="52.5" customHeight="1" x14ac:dyDescent="0.2">
      <c r="A789" s="296" t="s">
        <v>1413</v>
      </c>
      <c r="B789" s="166" t="s">
        <v>1414</v>
      </c>
      <c r="C789" s="132" t="s">
        <v>1414</v>
      </c>
      <c r="D789" s="133" t="s">
        <v>1354</v>
      </c>
      <c r="E789" s="133" t="s">
        <v>826</v>
      </c>
      <c r="F789" s="127">
        <v>241</v>
      </c>
      <c r="G789" s="127">
        <v>1592</v>
      </c>
      <c r="H789" s="127">
        <v>11</v>
      </c>
      <c r="I789" s="167">
        <v>45</v>
      </c>
      <c r="J789" s="167">
        <v>45</v>
      </c>
      <c r="K789" s="337">
        <f t="shared" si="54"/>
        <v>11.666666666666666</v>
      </c>
      <c r="L789" s="337">
        <f t="shared" si="55"/>
        <v>11.666666666666666</v>
      </c>
      <c r="M789" s="337">
        <f t="shared" si="56"/>
        <v>11.666666666666666</v>
      </c>
      <c r="N789" s="338" t="s">
        <v>1401</v>
      </c>
      <c r="O789" s="167">
        <f t="shared" si="58"/>
        <v>1575</v>
      </c>
      <c r="P789" s="385" t="s">
        <v>1415</v>
      </c>
    </row>
    <row r="790" spans="1:16" ht="52.5" customHeight="1" x14ac:dyDescent="0.2">
      <c r="A790" s="296" t="s">
        <v>1413</v>
      </c>
      <c r="B790" s="166" t="s">
        <v>1414</v>
      </c>
      <c r="C790" s="132" t="s">
        <v>1414</v>
      </c>
      <c r="D790" s="133" t="s">
        <v>1419</v>
      </c>
      <c r="E790" s="133" t="s">
        <v>766</v>
      </c>
      <c r="F790" s="127">
        <v>241</v>
      </c>
      <c r="G790" s="127">
        <v>1593</v>
      </c>
      <c r="H790" s="127">
        <v>11</v>
      </c>
      <c r="I790" s="167">
        <v>55</v>
      </c>
      <c r="J790" s="167">
        <v>55</v>
      </c>
      <c r="K790" s="337">
        <f t="shared" si="54"/>
        <v>11</v>
      </c>
      <c r="L790" s="337">
        <f t="shared" si="55"/>
        <v>11</v>
      </c>
      <c r="M790" s="337">
        <f t="shared" si="56"/>
        <v>11</v>
      </c>
      <c r="N790" s="338" t="s">
        <v>1403</v>
      </c>
      <c r="O790" s="167">
        <f t="shared" si="58"/>
        <v>1815</v>
      </c>
      <c r="P790" s="385" t="s">
        <v>1415</v>
      </c>
    </row>
    <row r="791" spans="1:16" ht="52.5" customHeight="1" x14ac:dyDescent="0.2">
      <c r="A791" s="296" t="s">
        <v>1413</v>
      </c>
      <c r="B791" s="166" t="s">
        <v>1414</v>
      </c>
      <c r="C791" s="132" t="s">
        <v>1414</v>
      </c>
      <c r="D791" s="133" t="s">
        <v>1420</v>
      </c>
      <c r="E791" s="133" t="s">
        <v>1115</v>
      </c>
      <c r="F791" s="127">
        <v>243</v>
      </c>
      <c r="G791" s="127">
        <v>61337</v>
      </c>
      <c r="H791" s="127">
        <v>11</v>
      </c>
      <c r="I791" s="167">
        <v>175</v>
      </c>
      <c r="J791" s="167">
        <v>175</v>
      </c>
      <c r="K791" s="337">
        <f t="shared" si="54"/>
        <v>5</v>
      </c>
      <c r="L791" s="337">
        <f t="shared" si="55"/>
        <v>5</v>
      </c>
      <c r="M791" s="337">
        <f t="shared" si="56"/>
        <v>5</v>
      </c>
      <c r="N791" s="338" t="s">
        <v>1336</v>
      </c>
      <c r="O791" s="167">
        <f t="shared" si="58"/>
        <v>2625</v>
      </c>
      <c r="P791" s="385" t="s">
        <v>1415</v>
      </c>
    </row>
    <row r="792" spans="1:16" ht="52.5" customHeight="1" x14ac:dyDescent="0.2">
      <c r="A792" s="296" t="s">
        <v>1413</v>
      </c>
      <c r="B792" s="166" t="s">
        <v>1414</v>
      </c>
      <c r="C792" s="132" t="s">
        <v>1414</v>
      </c>
      <c r="D792" s="133" t="s">
        <v>1360</v>
      </c>
      <c r="E792" s="133" t="s">
        <v>202</v>
      </c>
      <c r="F792" s="127">
        <v>253</v>
      </c>
      <c r="G792" s="127">
        <v>9888</v>
      </c>
      <c r="H792" s="127">
        <v>11</v>
      </c>
      <c r="I792" s="167">
        <v>1200</v>
      </c>
      <c r="J792" s="167">
        <v>1200</v>
      </c>
      <c r="K792" s="337">
        <f t="shared" si="54"/>
        <v>0.66666666666666663</v>
      </c>
      <c r="L792" s="337">
        <f t="shared" si="55"/>
        <v>0.66666666666666663</v>
      </c>
      <c r="M792" s="337">
        <f t="shared" si="56"/>
        <v>0.66666666666666663</v>
      </c>
      <c r="N792" s="338" t="s">
        <v>1363</v>
      </c>
      <c r="O792" s="167">
        <f t="shared" si="58"/>
        <v>2400</v>
      </c>
      <c r="P792" s="385" t="s">
        <v>1415</v>
      </c>
    </row>
    <row r="793" spans="1:16" ht="52.5" customHeight="1" x14ac:dyDescent="0.2">
      <c r="A793" s="296" t="s">
        <v>1413</v>
      </c>
      <c r="B793" s="166" t="s">
        <v>1414</v>
      </c>
      <c r="C793" s="132" t="s">
        <v>1414</v>
      </c>
      <c r="D793" s="133" t="s">
        <v>1362</v>
      </c>
      <c r="E793" s="133" t="s">
        <v>202</v>
      </c>
      <c r="F793" s="127">
        <v>268</v>
      </c>
      <c r="G793" s="127">
        <v>22327</v>
      </c>
      <c r="H793" s="127">
        <v>11</v>
      </c>
      <c r="I793" s="167">
        <v>30</v>
      </c>
      <c r="J793" s="167">
        <v>30</v>
      </c>
      <c r="K793" s="337">
        <f t="shared" si="54"/>
        <v>4</v>
      </c>
      <c r="L793" s="337">
        <f t="shared" si="55"/>
        <v>4</v>
      </c>
      <c r="M793" s="337">
        <f t="shared" si="56"/>
        <v>4</v>
      </c>
      <c r="N793" s="338" t="s">
        <v>1338</v>
      </c>
      <c r="O793" s="167">
        <f t="shared" si="58"/>
        <v>360</v>
      </c>
      <c r="P793" s="385" t="s">
        <v>1415</v>
      </c>
    </row>
    <row r="794" spans="1:16" ht="52.5" customHeight="1" x14ac:dyDescent="0.2">
      <c r="A794" s="296" t="s">
        <v>1413</v>
      </c>
      <c r="B794" s="166" t="s">
        <v>1414</v>
      </c>
      <c r="C794" s="132" t="s">
        <v>1414</v>
      </c>
      <c r="D794" s="133" t="s">
        <v>1421</v>
      </c>
      <c r="E794" s="133" t="s">
        <v>1115</v>
      </c>
      <c r="F794" s="127">
        <v>291</v>
      </c>
      <c r="G794" s="127">
        <v>2014</v>
      </c>
      <c r="H794" s="127">
        <v>11</v>
      </c>
      <c r="I794" s="167">
        <v>25</v>
      </c>
      <c r="J794" s="167">
        <v>25</v>
      </c>
      <c r="K794" s="337">
        <f t="shared" si="54"/>
        <v>5</v>
      </c>
      <c r="L794" s="337">
        <f t="shared" si="55"/>
        <v>5</v>
      </c>
      <c r="M794" s="337">
        <f t="shared" si="56"/>
        <v>5</v>
      </c>
      <c r="N794" s="338" t="s">
        <v>1336</v>
      </c>
      <c r="O794" s="167">
        <f t="shared" si="58"/>
        <v>375</v>
      </c>
      <c r="P794" s="385" t="s">
        <v>1415</v>
      </c>
    </row>
    <row r="795" spans="1:16" ht="52.5" customHeight="1" x14ac:dyDescent="0.2">
      <c r="A795" s="296" t="s">
        <v>1413</v>
      </c>
      <c r="B795" s="166" t="s">
        <v>1414</v>
      </c>
      <c r="C795" s="132" t="s">
        <v>1414</v>
      </c>
      <c r="D795" s="133" t="s">
        <v>1422</v>
      </c>
      <c r="E795" s="133" t="s">
        <v>1115</v>
      </c>
      <c r="F795" s="127">
        <v>291</v>
      </c>
      <c r="G795" s="127">
        <v>2025</v>
      </c>
      <c r="H795" s="127">
        <v>11</v>
      </c>
      <c r="I795" s="167">
        <v>30</v>
      </c>
      <c r="J795" s="167">
        <v>30</v>
      </c>
      <c r="K795" s="337">
        <f t="shared" si="54"/>
        <v>3.3333333333333335</v>
      </c>
      <c r="L795" s="337">
        <f t="shared" si="55"/>
        <v>3.3333333333333335</v>
      </c>
      <c r="M795" s="337">
        <f t="shared" si="56"/>
        <v>3.3333333333333335</v>
      </c>
      <c r="N795" s="338" t="s">
        <v>1361</v>
      </c>
      <c r="O795" s="167">
        <f t="shared" si="58"/>
        <v>300</v>
      </c>
      <c r="P795" s="385" t="s">
        <v>1415</v>
      </c>
    </row>
    <row r="796" spans="1:16" ht="52.5" customHeight="1" x14ac:dyDescent="0.2">
      <c r="A796" s="296" t="s">
        <v>1413</v>
      </c>
      <c r="B796" s="166" t="s">
        <v>1414</v>
      </c>
      <c r="C796" s="132" t="s">
        <v>1414</v>
      </c>
      <c r="D796" s="133" t="s">
        <v>1367</v>
      </c>
      <c r="E796" s="133" t="s">
        <v>634</v>
      </c>
      <c r="F796" s="127">
        <v>291</v>
      </c>
      <c r="G796" s="127">
        <v>2092</v>
      </c>
      <c r="H796" s="127">
        <v>11</v>
      </c>
      <c r="I796" s="167">
        <v>12</v>
      </c>
      <c r="J796" s="167">
        <v>12</v>
      </c>
      <c r="K796" s="337">
        <f t="shared" si="54"/>
        <v>5</v>
      </c>
      <c r="L796" s="337">
        <f t="shared" si="55"/>
        <v>5</v>
      </c>
      <c r="M796" s="337">
        <f t="shared" si="56"/>
        <v>5</v>
      </c>
      <c r="N796" s="338" t="s">
        <v>1336</v>
      </c>
      <c r="O796" s="167">
        <f t="shared" si="58"/>
        <v>180</v>
      </c>
      <c r="P796" s="385" t="s">
        <v>1415</v>
      </c>
    </row>
    <row r="797" spans="1:16" ht="52.5" customHeight="1" x14ac:dyDescent="0.2">
      <c r="A797" s="296" t="s">
        <v>1413</v>
      </c>
      <c r="B797" s="166" t="s">
        <v>1414</v>
      </c>
      <c r="C797" s="132" t="s">
        <v>1414</v>
      </c>
      <c r="D797" s="133" t="s">
        <v>1368</v>
      </c>
      <c r="E797" s="133" t="s">
        <v>202</v>
      </c>
      <c r="F797" s="127">
        <v>291</v>
      </c>
      <c r="G797" s="127">
        <v>22424</v>
      </c>
      <c r="H797" s="127">
        <v>11</v>
      </c>
      <c r="I797" s="167">
        <v>10</v>
      </c>
      <c r="J797" s="167">
        <v>10</v>
      </c>
      <c r="K797" s="337">
        <f t="shared" si="54"/>
        <v>5</v>
      </c>
      <c r="L797" s="337">
        <f t="shared" si="55"/>
        <v>5</v>
      </c>
      <c r="M797" s="337">
        <f t="shared" si="56"/>
        <v>5</v>
      </c>
      <c r="N797" s="338" t="s">
        <v>1336</v>
      </c>
      <c r="O797" s="167">
        <f t="shared" si="58"/>
        <v>150</v>
      </c>
      <c r="P797" s="385" t="s">
        <v>1415</v>
      </c>
    </row>
    <row r="798" spans="1:16" ht="52.5" customHeight="1" x14ac:dyDescent="0.2">
      <c r="A798" s="296" t="s">
        <v>1413</v>
      </c>
      <c r="B798" s="166" t="s">
        <v>1414</v>
      </c>
      <c r="C798" s="132" t="s">
        <v>1414</v>
      </c>
      <c r="D798" s="133" t="s">
        <v>1423</v>
      </c>
      <c r="E798" s="133" t="s">
        <v>1115</v>
      </c>
      <c r="F798" s="127">
        <v>291</v>
      </c>
      <c r="G798" s="127">
        <v>30345</v>
      </c>
      <c r="H798" s="127">
        <v>11</v>
      </c>
      <c r="I798" s="167">
        <v>20</v>
      </c>
      <c r="J798" s="167">
        <v>20</v>
      </c>
      <c r="K798" s="337">
        <f t="shared" si="54"/>
        <v>3</v>
      </c>
      <c r="L798" s="337">
        <f t="shared" si="55"/>
        <v>3</v>
      </c>
      <c r="M798" s="337">
        <f t="shared" si="56"/>
        <v>3</v>
      </c>
      <c r="N798" s="338" t="s">
        <v>1365</v>
      </c>
      <c r="O798" s="167">
        <f t="shared" si="58"/>
        <v>180</v>
      </c>
      <c r="P798" s="385" t="s">
        <v>1415</v>
      </c>
    </row>
    <row r="799" spans="1:16" ht="52.5" customHeight="1" x14ac:dyDescent="0.2">
      <c r="A799" s="296" t="s">
        <v>1413</v>
      </c>
      <c r="B799" s="166" t="s">
        <v>1414</v>
      </c>
      <c r="C799" s="132" t="s">
        <v>1414</v>
      </c>
      <c r="D799" s="133" t="s">
        <v>1424</v>
      </c>
      <c r="E799" s="133" t="s">
        <v>1115</v>
      </c>
      <c r="F799" s="127">
        <v>291</v>
      </c>
      <c r="G799" s="127">
        <v>30628</v>
      </c>
      <c r="H799" s="127">
        <v>11</v>
      </c>
      <c r="I799" s="167">
        <v>10</v>
      </c>
      <c r="J799" s="167">
        <v>10</v>
      </c>
      <c r="K799" s="337">
        <f t="shared" si="54"/>
        <v>5</v>
      </c>
      <c r="L799" s="337">
        <f t="shared" si="55"/>
        <v>5</v>
      </c>
      <c r="M799" s="337">
        <f t="shared" si="56"/>
        <v>5</v>
      </c>
      <c r="N799" s="338" t="s">
        <v>1336</v>
      </c>
      <c r="O799" s="167">
        <f t="shared" si="58"/>
        <v>150</v>
      </c>
      <c r="P799" s="385" t="s">
        <v>1415</v>
      </c>
    </row>
    <row r="800" spans="1:16" ht="52.5" customHeight="1" x14ac:dyDescent="0.2">
      <c r="A800" s="296" t="s">
        <v>1413</v>
      </c>
      <c r="B800" s="166" t="s">
        <v>1414</v>
      </c>
      <c r="C800" s="132" t="s">
        <v>1414</v>
      </c>
      <c r="D800" s="133" t="s">
        <v>1425</v>
      </c>
      <c r="E800" s="133" t="s">
        <v>634</v>
      </c>
      <c r="F800" s="127">
        <v>291</v>
      </c>
      <c r="G800" s="127">
        <v>31139</v>
      </c>
      <c r="H800" s="127">
        <v>11</v>
      </c>
      <c r="I800" s="167">
        <v>50</v>
      </c>
      <c r="J800" s="167">
        <v>50</v>
      </c>
      <c r="K800" s="337">
        <f t="shared" si="54"/>
        <v>5</v>
      </c>
      <c r="L800" s="337">
        <f t="shared" si="55"/>
        <v>5</v>
      </c>
      <c r="M800" s="337">
        <f t="shared" si="56"/>
        <v>5</v>
      </c>
      <c r="N800" s="338" t="s">
        <v>1336</v>
      </c>
      <c r="O800" s="167">
        <f t="shared" si="58"/>
        <v>750</v>
      </c>
      <c r="P800" s="385" t="s">
        <v>1415</v>
      </c>
    </row>
    <row r="801" spans="1:16" ht="52.5" customHeight="1" x14ac:dyDescent="0.2">
      <c r="A801" s="296" t="s">
        <v>1413</v>
      </c>
      <c r="B801" s="166" t="s">
        <v>1414</v>
      </c>
      <c r="C801" s="132" t="s">
        <v>1414</v>
      </c>
      <c r="D801" s="133" t="s">
        <v>1426</v>
      </c>
      <c r="E801" s="133" t="s">
        <v>777</v>
      </c>
      <c r="F801" s="127">
        <v>291</v>
      </c>
      <c r="G801" s="127">
        <v>78615</v>
      </c>
      <c r="H801" s="127">
        <v>11</v>
      </c>
      <c r="I801" s="167">
        <v>5</v>
      </c>
      <c r="J801" s="167">
        <v>5</v>
      </c>
      <c r="K801" s="337">
        <f t="shared" si="54"/>
        <v>7</v>
      </c>
      <c r="L801" s="337">
        <f t="shared" si="55"/>
        <v>7</v>
      </c>
      <c r="M801" s="337">
        <f t="shared" si="56"/>
        <v>7</v>
      </c>
      <c r="N801" s="338" t="s">
        <v>1374</v>
      </c>
      <c r="O801" s="167">
        <f t="shared" si="58"/>
        <v>105</v>
      </c>
      <c r="P801" s="385" t="s">
        <v>1415</v>
      </c>
    </row>
    <row r="802" spans="1:16" ht="52.5" customHeight="1" x14ac:dyDescent="0.2">
      <c r="A802" s="296" t="s">
        <v>1413</v>
      </c>
      <c r="B802" s="166" t="s">
        <v>1414</v>
      </c>
      <c r="C802" s="132" t="s">
        <v>1414</v>
      </c>
      <c r="D802" s="133" t="s">
        <v>1375</v>
      </c>
      <c r="E802" s="133" t="s">
        <v>202</v>
      </c>
      <c r="F802" s="127">
        <v>291</v>
      </c>
      <c r="G802" s="127">
        <v>134509</v>
      </c>
      <c r="H802" s="127">
        <v>11</v>
      </c>
      <c r="I802" s="167">
        <v>5</v>
      </c>
      <c r="J802" s="167">
        <v>5</v>
      </c>
      <c r="K802" s="337">
        <f t="shared" si="54"/>
        <v>5</v>
      </c>
      <c r="L802" s="337">
        <f t="shared" si="55"/>
        <v>5</v>
      </c>
      <c r="M802" s="337">
        <f t="shared" si="56"/>
        <v>5</v>
      </c>
      <c r="N802" s="338" t="s">
        <v>1336</v>
      </c>
      <c r="O802" s="167">
        <f t="shared" si="58"/>
        <v>75</v>
      </c>
      <c r="P802" s="385" t="s">
        <v>1415</v>
      </c>
    </row>
    <row r="803" spans="1:16" ht="52.5" customHeight="1" x14ac:dyDescent="0.2">
      <c r="A803" s="296" t="s">
        <v>1413</v>
      </c>
      <c r="B803" s="166" t="s">
        <v>1414</v>
      </c>
      <c r="C803" s="132" t="s">
        <v>1414</v>
      </c>
      <c r="D803" s="133" t="s">
        <v>1427</v>
      </c>
      <c r="E803" s="133" t="s">
        <v>804</v>
      </c>
      <c r="F803" s="127">
        <v>292</v>
      </c>
      <c r="G803" s="127">
        <v>2858</v>
      </c>
      <c r="H803" s="127">
        <v>11</v>
      </c>
      <c r="I803" s="167">
        <v>12</v>
      </c>
      <c r="J803" s="167">
        <v>12</v>
      </c>
      <c r="K803" s="337">
        <f t="shared" si="54"/>
        <v>6.666666666666667</v>
      </c>
      <c r="L803" s="337">
        <f t="shared" si="55"/>
        <v>6.666666666666667</v>
      </c>
      <c r="M803" s="337">
        <f t="shared" si="56"/>
        <v>6.666666666666667</v>
      </c>
      <c r="N803" s="338" t="s">
        <v>1343</v>
      </c>
      <c r="O803" s="167">
        <f t="shared" si="58"/>
        <v>240</v>
      </c>
      <c r="P803" s="385" t="s">
        <v>1415</v>
      </c>
    </row>
    <row r="804" spans="1:16" ht="52.5" customHeight="1" x14ac:dyDescent="0.2">
      <c r="A804" s="296" t="s">
        <v>1413</v>
      </c>
      <c r="B804" s="166" t="s">
        <v>1414</v>
      </c>
      <c r="C804" s="132" t="s">
        <v>1414</v>
      </c>
      <c r="D804" s="133" t="s">
        <v>1428</v>
      </c>
      <c r="E804" s="133" t="s">
        <v>1059</v>
      </c>
      <c r="F804" s="127">
        <v>292</v>
      </c>
      <c r="G804" s="127">
        <v>2859</v>
      </c>
      <c r="H804" s="127">
        <v>11</v>
      </c>
      <c r="I804" s="167">
        <v>35</v>
      </c>
      <c r="J804" s="167">
        <v>35</v>
      </c>
      <c r="K804" s="337">
        <f t="shared" si="54"/>
        <v>5</v>
      </c>
      <c r="L804" s="337">
        <f t="shared" si="55"/>
        <v>5</v>
      </c>
      <c r="M804" s="337">
        <f t="shared" si="56"/>
        <v>5</v>
      </c>
      <c r="N804" s="338" t="s">
        <v>1336</v>
      </c>
      <c r="O804" s="167">
        <f t="shared" si="58"/>
        <v>525</v>
      </c>
      <c r="P804" s="385" t="s">
        <v>1415</v>
      </c>
    </row>
    <row r="805" spans="1:16" ht="52.5" customHeight="1" x14ac:dyDescent="0.2">
      <c r="A805" s="296" t="s">
        <v>1413</v>
      </c>
      <c r="B805" s="166" t="s">
        <v>1414</v>
      </c>
      <c r="C805" s="132" t="s">
        <v>1414</v>
      </c>
      <c r="D805" s="133" t="s">
        <v>1378</v>
      </c>
      <c r="E805" s="133" t="s">
        <v>202</v>
      </c>
      <c r="F805" s="127">
        <v>292</v>
      </c>
      <c r="G805" s="127">
        <v>5732</v>
      </c>
      <c r="H805" s="127">
        <v>11</v>
      </c>
      <c r="I805" s="167">
        <v>4</v>
      </c>
      <c r="J805" s="167">
        <v>4</v>
      </c>
      <c r="K805" s="337">
        <f t="shared" si="54"/>
        <v>10</v>
      </c>
      <c r="L805" s="337">
        <f t="shared" si="55"/>
        <v>10</v>
      </c>
      <c r="M805" s="337">
        <f t="shared" si="56"/>
        <v>10</v>
      </c>
      <c r="N805" s="338" t="s">
        <v>1379</v>
      </c>
      <c r="O805" s="167">
        <f t="shared" si="58"/>
        <v>120</v>
      </c>
      <c r="P805" s="385" t="s">
        <v>1415</v>
      </c>
    </row>
    <row r="806" spans="1:16" ht="52.5" customHeight="1" x14ac:dyDescent="0.2">
      <c r="A806" s="296" t="s">
        <v>1413</v>
      </c>
      <c r="B806" s="166" t="s">
        <v>1414</v>
      </c>
      <c r="C806" s="132" t="s">
        <v>1414</v>
      </c>
      <c r="D806" s="133" t="s">
        <v>1380</v>
      </c>
      <c r="E806" s="133" t="s">
        <v>202</v>
      </c>
      <c r="F806" s="127">
        <v>292</v>
      </c>
      <c r="G806" s="127">
        <v>38221</v>
      </c>
      <c r="H806" s="127">
        <v>11</v>
      </c>
      <c r="I806" s="167">
        <v>20</v>
      </c>
      <c r="J806" s="167">
        <v>20</v>
      </c>
      <c r="K806" s="337">
        <f t="shared" si="54"/>
        <v>8</v>
      </c>
      <c r="L806" s="337">
        <f t="shared" si="55"/>
        <v>8</v>
      </c>
      <c r="M806" s="337">
        <f t="shared" si="56"/>
        <v>8</v>
      </c>
      <c r="N806" s="338" t="s">
        <v>1381</v>
      </c>
      <c r="O806" s="167">
        <f t="shared" si="58"/>
        <v>480</v>
      </c>
      <c r="P806" s="385" t="s">
        <v>1415</v>
      </c>
    </row>
    <row r="807" spans="1:16" ht="52.5" customHeight="1" x14ac:dyDescent="0.2">
      <c r="A807" s="296" t="s">
        <v>1413</v>
      </c>
      <c r="B807" s="166" t="s">
        <v>1414</v>
      </c>
      <c r="C807" s="132" t="s">
        <v>1414</v>
      </c>
      <c r="D807" s="133" t="s">
        <v>1382</v>
      </c>
      <c r="E807" s="133" t="s">
        <v>1383</v>
      </c>
      <c r="F807" s="127">
        <v>292</v>
      </c>
      <c r="G807" s="127">
        <v>2860</v>
      </c>
      <c r="H807" s="127">
        <v>11</v>
      </c>
      <c r="I807" s="167">
        <v>12</v>
      </c>
      <c r="J807" s="167">
        <v>12</v>
      </c>
      <c r="K807" s="337">
        <f t="shared" si="54"/>
        <v>6.666666666666667</v>
      </c>
      <c r="L807" s="337">
        <f t="shared" si="55"/>
        <v>6.666666666666667</v>
      </c>
      <c r="M807" s="337">
        <f t="shared" si="56"/>
        <v>6.666666666666667</v>
      </c>
      <c r="N807" s="338" t="s">
        <v>1343</v>
      </c>
      <c r="O807" s="167">
        <f t="shared" si="58"/>
        <v>240</v>
      </c>
      <c r="P807" s="385" t="s">
        <v>1415</v>
      </c>
    </row>
    <row r="808" spans="1:16" ht="52.5" customHeight="1" thickBot="1" x14ac:dyDescent="0.25">
      <c r="A808" s="363" t="s">
        <v>1413</v>
      </c>
      <c r="B808" s="364" t="s">
        <v>1414</v>
      </c>
      <c r="C808" s="386" t="s">
        <v>1414</v>
      </c>
      <c r="D808" s="365" t="s">
        <v>1384</v>
      </c>
      <c r="E808" s="365" t="s">
        <v>202</v>
      </c>
      <c r="F808" s="367">
        <v>298</v>
      </c>
      <c r="G808" s="367" t="s">
        <v>605</v>
      </c>
      <c r="H808" s="367">
        <v>11</v>
      </c>
      <c r="I808" s="368">
        <v>800</v>
      </c>
      <c r="J808" s="368">
        <v>800</v>
      </c>
      <c r="K808" s="369">
        <f t="shared" si="54"/>
        <v>2</v>
      </c>
      <c r="L808" s="369">
        <f t="shared" si="55"/>
        <v>2</v>
      </c>
      <c r="M808" s="369">
        <f t="shared" si="56"/>
        <v>2</v>
      </c>
      <c r="N808" s="387" t="s">
        <v>1340</v>
      </c>
      <c r="O808" s="368">
        <f t="shared" si="58"/>
        <v>4800</v>
      </c>
      <c r="P808" s="388" t="s">
        <v>1415</v>
      </c>
    </row>
    <row r="809" spans="1:16" s="187" customFormat="1" ht="23.25" customHeight="1" thickBot="1" x14ac:dyDescent="0.25">
      <c r="A809" s="419"/>
      <c r="B809" s="420"/>
      <c r="C809" s="421"/>
      <c r="D809" s="940" t="s">
        <v>1429</v>
      </c>
      <c r="E809" s="940"/>
      <c r="F809" s="941"/>
      <c r="G809" s="941"/>
      <c r="H809" s="941"/>
      <c r="I809" s="941"/>
      <c r="J809" s="941"/>
      <c r="K809" s="951"/>
      <c r="L809" s="951"/>
      <c r="M809" s="951"/>
      <c r="N809" s="951"/>
      <c r="O809" s="952">
        <f>SUM(O773:O808)</f>
        <v>125070</v>
      </c>
      <c r="P809" s="427"/>
    </row>
    <row r="810" spans="1:16" x14ac:dyDescent="0.2">
      <c r="A810" s="377"/>
      <c r="B810" s="377"/>
      <c r="C810" s="378"/>
      <c r="D810" s="379"/>
      <c r="E810" s="379"/>
      <c r="F810" s="156"/>
      <c r="G810" s="156"/>
      <c r="H810" s="156"/>
      <c r="I810" s="156"/>
      <c r="J810" s="156"/>
      <c r="K810" s="156"/>
      <c r="L810" s="156"/>
      <c r="M810" s="156"/>
      <c r="N810" s="156"/>
      <c r="O810" s="312"/>
    </row>
    <row r="811" spans="1:16" s="187" customFormat="1" ht="15.75" thickBot="1" x14ac:dyDescent="0.25">
      <c r="A811" s="353" t="s">
        <v>1430</v>
      </c>
      <c r="B811" s="390"/>
      <c r="C811" s="390"/>
      <c r="D811" s="391"/>
      <c r="E811" s="391"/>
      <c r="F811" s="390"/>
      <c r="G811" s="390"/>
      <c r="H811" s="390"/>
      <c r="I811" s="390"/>
      <c r="J811" s="390"/>
      <c r="K811" s="392"/>
      <c r="L811" s="392"/>
      <c r="M811" s="392"/>
      <c r="N811" s="392"/>
      <c r="O811" s="390"/>
      <c r="P811" s="390"/>
    </row>
    <row r="812" spans="1:16" s="134" customFormat="1" ht="38.25" customHeight="1" x14ac:dyDescent="0.2">
      <c r="A812" s="288" t="s">
        <v>1431</v>
      </c>
      <c r="B812" s="289" t="s">
        <v>1432</v>
      </c>
      <c r="C812" s="290" t="s">
        <v>1432</v>
      </c>
      <c r="D812" s="357" t="s">
        <v>1391</v>
      </c>
      <c r="E812" s="357" t="s">
        <v>604</v>
      </c>
      <c r="F812" s="293">
        <v>111</v>
      </c>
      <c r="G812" s="293" t="s">
        <v>605</v>
      </c>
      <c r="H812" s="293">
        <v>11</v>
      </c>
      <c r="I812" s="294">
        <v>800</v>
      </c>
      <c r="J812" s="294">
        <v>800</v>
      </c>
      <c r="K812" s="337">
        <f>N812/3</f>
        <v>4</v>
      </c>
      <c r="L812" s="337">
        <f>N812/3</f>
        <v>4</v>
      </c>
      <c r="M812" s="337">
        <f>N812/3</f>
        <v>4</v>
      </c>
      <c r="N812" s="393" t="s">
        <v>1338</v>
      </c>
      <c r="O812" s="294">
        <f>I812*N812</f>
        <v>9600</v>
      </c>
      <c r="P812" s="360" t="s">
        <v>1432</v>
      </c>
    </row>
    <row r="813" spans="1:16" s="134" customFormat="1" ht="38.25" customHeight="1" x14ac:dyDescent="0.2">
      <c r="A813" s="296" t="s">
        <v>1431</v>
      </c>
      <c r="B813" s="166" t="s">
        <v>1432</v>
      </c>
      <c r="C813" s="132" t="s">
        <v>1432</v>
      </c>
      <c r="D813" s="133" t="s">
        <v>1392</v>
      </c>
      <c r="E813" s="133" t="s">
        <v>604</v>
      </c>
      <c r="F813" s="127">
        <v>112</v>
      </c>
      <c r="G813" s="127" t="s">
        <v>605</v>
      </c>
      <c r="H813" s="127">
        <v>11</v>
      </c>
      <c r="I813" s="167">
        <v>30</v>
      </c>
      <c r="J813" s="167">
        <v>30</v>
      </c>
      <c r="K813" s="337">
        <f t="shared" ref="K813:K846" si="59">N813/3</f>
        <v>4</v>
      </c>
      <c r="L813" s="337">
        <f t="shared" ref="L813:L846" si="60">N813/3</f>
        <v>4</v>
      </c>
      <c r="M813" s="337">
        <f t="shared" ref="M813:M846" si="61">N813/3</f>
        <v>4</v>
      </c>
      <c r="N813" s="393" t="s">
        <v>1338</v>
      </c>
      <c r="O813" s="167">
        <f t="shared" ref="O813:O821" si="62">I813*N813</f>
        <v>360</v>
      </c>
      <c r="P813" s="362" t="s">
        <v>1432</v>
      </c>
    </row>
    <row r="814" spans="1:16" s="134" customFormat="1" ht="38.25" customHeight="1" x14ac:dyDescent="0.2">
      <c r="A814" s="296" t="s">
        <v>1431</v>
      </c>
      <c r="B814" s="166" t="s">
        <v>1432</v>
      </c>
      <c r="C814" s="132" t="s">
        <v>1432</v>
      </c>
      <c r="D814" s="133" t="s">
        <v>1393</v>
      </c>
      <c r="E814" s="133" t="s">
        <v>604</v>
      </c>
      <c r="F814" s="127">
        <v>113</v>
      </c>
      <c r="G814" s="127" t="s">
        <v>605</v>
      </c>
      <c r="H814" s="127">
        <v>11</v>
      </c>
      <c r="I814" s="167">
        <v>800</v>
      </c>
      <c r="J814" s="167">
        <v>800</v>
      </c>
      <c r="K814" s="337">
        <f t="shared" si="59"/>
        <v>4</v>
      </c>
      <c r="L814" s="337">
        <f t="shared" si="60"/>
        <v>4</v>
      </c>
      <c r="M814" s="337">
        <f t="shared" si="61"/>
        <v>4</v>
      </c>
      <c r="N814" s="393" t="s">
        <v>1338</v>
      </c>
      <c r="O814" s="167">
        <f t="shared" si="62"/>
        <v>9600</v>
      </c>
      <c r="P814" s="362" t="s">
        <v>1432</v>
      </c>
    </row>
    <row r="815" spans="1:16" s="134" customFormat="1" ht="38.25" customHeight="1" x14ac:dyDescent="0.2">
      <c r="A815" s="296" t="s">
        <v>1431</v>
      </c>
      <c r="B815" s="166" t="s">
        <v>1432</v>
      </c>
      <c r="C815" s="132" t="s">
        <v>1432</v>
      </c>
      <c r="D815" s="133" t="s">
        <v>1333</v>
      </c>
      <c r="E815" s="133" t="s">
        <v>604</v>
      </c>
      <c r="F815" s="127">
        <v>114</v>
      </c>
      <c r="G815" s="127" t="s">
        <v>605</v>
      </c>
      <c r="H815" s="127">
        <v>11</v>
      </c>
      <c r="I815" s="167">
        <v>50</v>
      </c>
      <c r="J815" s="167">
        <v>50</v>
      </c>
      <c r="K815" s="337">
        <f t="shared" si="59"/>
        <v>12</v>
      </c>
      <c r="L815" s="337">
        <f t="shared" si="60"/>
        <v>12</v>
      </c>
      <c r="M815" s="337">
        <f t="shared" si="61"/>
        <v>12</v>
      </c>
      <c r="N815" s="393" t="s">
        <v>1433</v>
      </c>
      <c r="O815" s="167">
        <f t="shared" si="62"/>
        <v>1800</v>
      </c>
      <c r="P815" s="362" t="s">
        <v>1432</v>
      </c>
    </row>
    <row r="816" spans="1:16" s="134" customFormat="1" ht="38.25" customHeight="1" x14ac:dyDescent="0.2">
      <c r="A816" s="296" t="s">
        <v>1431</v>
      </c>
      <c r="B816" s="166" t="s">
        <v>1432</v>
      </c>
      <c r="C816" s="132" t="s">
        <v>1432</v>
      </c>
      <c r="D816" s="133" t="s">
        <v>1394</v>
      </c>
      <c r="E816" s="133" t="s">
        <v>604</v>
      </c>
      <c r="F816" s="127">
        <v>115</v>
      </c>
      <c r="G816" s="127" t="s">
        <v>605</v>
      </c>
      <c r="H816" s="127">
        <v>11</v>
      </c>
      <c r="I816" s="167">
        <v>50</v>
      </c>
      <c r="J816" s="167">
        <v>50</v>
      </c>
      <c r="K816" s="337">
        <f t="shared" si="59"/>
        <v>4</v>
      </c>
      <c r="L816" s="337">
        <f t="shared" si="60"/>
        <v>4</v>
      </c>
      <c r="M816" s="337">
        <f t="shared" si="61"/>
        <v>4</v>
      </c>
      <c r="N816" s="393" t="s">
        <v>1338</v>
      </c>
      <c r="O816" s="167">
        <f t="shared" si="62"/>
        <v>600</v>
      </c>
      <c r="P816" s="362" t="s">
        <v>1432</v>
      </c>
    </row>
    <row r="817" spans="1:16" s="134" customFormat="1" ht="38.25" customHeight="1" x14ac:dyDescent="0.2">
      <c r="A817" s="296" t="s">
        <v>1431</v>
      </c>
      <c r="B817" s="166" t="s">
        <v>1432</v>
      </c>
      <c r="C817" s="132" t="s">
        <v>1432</v>
      </c>
      <c r="D817" s="133" t="s">
        <v>1434</v>
      </c>
      <c r="E817" s="133" t="s">
        <v>604</v>
      </c>
      <c r="F817" s="127">
        <v>113</v>
      </c>
      <c r="G817" s="127" t="s">
        <v>605</v>
      </c>
      <c r="H817" s="127">
        <v>11</v>
      </c>
      <c r="I817" s="167">
        <v>420</v>
      </c>
      <c r="J817" s="167">
        <v>420</v>
      </c>
      <c r="K817" s="337">
        <f t="shared" si="59"/>
        <v>1.6666666666666667</v>
      </c>
      <c r="L817" s="337">
        <f t="shared" si="60"/>
        <v>1.6666666666666667</v>
      </c>
      <c r="M817" s="337">
        <f t="shared" si="61"/>
        <v>1.6666666666666667</v>
      </c>
      <c r="N817" s="393" t="s">
        <v>1369</v>
      </c>
      <c r="O817" s="167">
        <f t="shared" si="62"/>
        <v>2100</v>
      </c>
      <c r="P817" s="362" t="s">
        <v>1432</v>
      </c>
    </row>
    <row r="818" spans="1:16" s="134" customFormat="1" ht="38.25" customHeight="1" x14ac:dyDescent="0.2">
      <c r="A818" s="296" t="s">
        <v>1431</v>
      </c>
      <c r="B818" s="166" t="s">
        <v>1432</v>
      </c>
      <c r="C818" s="132" t="s">
        <v>1432</v>
      </c>
      <c r="D818" s="133" t="s">
        <v>1337</v>
      </c>
      <c r="E818" s="133" t="s">
        <v>604</v>
      </c>
      <c r="F818" s="127">
        <v>151</v>
      </c>
      <c r="G818" s="127" t="s">
        <v>605</v>
      </c>
      <c r="H818" s="127">
        <v>11</v>
      </c>
      <c r="I818" s="167">
        <v>5000</v>
      </c>
      <c r="J818" s="167">
        <v>5000</v>
      </c>
      <c r="K818" s="337">
        <f t="shared" si="59"/>
        <v>4</v>
      </c>
      <c r="L818" s="337">
        <f t="shared" si="60"/>
        <v>4</v>
      </c>
      <c r="M818" s="337">
        <f t="shared" si="61"/>
        <v>4</v>
      </c>
      <c r="N818" s="393" t="s">
        <v>1338</v>
      </c>
      <c r="O818" s="167">
        <f t="shared" si="62"/>
        <v>60000</v>
      </c>
      <c r="P818" s="362" t="s">
        <v>1432</v>
      </c>
    </row>
    <row r="819" spans="1:16" s="134" customFormat="1" ht="38.25" customHeight="1" x14ac:dyDescent="0.2">
      <c r="A819" s="296" t="s">
        <v>1431</v>
      </c>
      <c r="B819" s="166" t="s">
        <v>1432</v>
      </c>
      <c r="C819" s="132" t="s">
        <v>1432</v>
      </c>
      <c r="D819" s="133" t="s">
        <v>1397</v>
      </c>
      <c r="E819" s="133" t="s">
        <v>604</v>
      </c>
      <c r="F819" s="127">
        <v>165</v>
      </c>
      <c r="G819" s="127" t="s">
        <v>605</v>
      </c>
      <c r="H819" s="127">
        <v>11</v>
      </c>
      <c r="I819" s="167">
        <v>2000</v>
      </c>
      <c r="J819" s="167">
        <v>2000</v>
      </c>
      <c r="K819" s="337">
        <f t="shared" si="59"/>
        <v>1</v>
      </c>
      <c r="L819" s="337">
        <f t="shared" si="60"/>
        <v>1</v>
      </c>
      <c r="M819" s="337">
        <f t="shared" si="61"/>
        <v>1</v>
      </c>
      <c r="N819" s="393" t="s">
        <v>1395</v>
      </c>
      <c r="O819" s="167">
        <f t="shared" si="62"/>
        <v>6000</v>
      </c>
      <c r="P819" s="362" t="s">
        <v>1432</v>
      </c>
    </row>
    <row r="820" spans="1:16" s="134" customFormat="1" ht="38.25" customHeight="1" x14ac:dyDescent="0.2">
      <c r="A820" s="296" t="s">
        <v>1431</v>
      </c>
      <c r="B820" s="166" t="s">
        <v>1432</v>
      </c>
      <c r="C820" s="132" t="s">
        <v>1432</v>
      </c>
      <c r="D820" s="133" t="s">
        <v>1341</v>
      </c>
      <c r="E820" s="133" t="s">
        <v>604</v>
      </c>
      <c r="F820" s="127">
        <v>195</v>
      </c>
      <c r="G820" s="127" t="s">
        <v>605</v>
      </c>
      <c r="H820" s="127">
        <v>11</v>
      </c>
      <c r="I820" s="167">
        <v>500</v>
      </c>
      <c r="J820" s="167">
        <v>500</v>
      </c>
      <c r="K820" s="337">
        <f t="shared" si="59"/>
        <v>1</v>
      </c>
      <c r="L820" s="337">
        <f t="shared" si="60"/>
        <v>1</v>
      </c>
      <c r="M820" s="337">
        <f t="shared" si="61"/>
        <v>1</v>
      </c>
      <c r="N820" s="393" t="s">
        <v>1395</v>
      </c>
      <c r="O820" s="167">
        <f t="shared" si="62"/>
        <v>1500</v>
      </c>
      <c r="P820" s="362" t="s">
        <v>1432</v>
      </c>
    </row>
    <row r="821" spans="1:16" s="134" customFormat="1" ht="38.25" customHeight="1" x14ac:dyDescent="0.2">
      <c r="A821" s="296" t="s">
        <v>1431</v>
      </c>
      <c r="B821" s="166" t="s">
        <v>1432</v>
      </c>
      <c r="C821" s="132" t="s">
        <v>1432</v>
      </c>
      <c r="D821" s="133" t="s">
        <v>1342</v>
      </c>
      <c r="E821" s="133" t="s">
        <v>604</v>
      </c>
      <c r="F821" s="127">
        <v>199</v>
      </c>
      <c r="G821" s="127" t="s">
        <v>605</v>
      </c>
      <c r="H821" s="127">
        <v>11</v>
      </c>
      <c r="I821" s="167">
        <v>2500</v>
      </c>
      <c r="J821" s="167">
        <v>2500</v>
      </c>
      <c r="K821" s="337">
        <f t="shared" si="59"/>
        <v>1.3333333333333333</v>
      </c>
      <c r="L821" s="337">
        <f t="shared" si="60"/>
        <v>1.3333333333333333</v>
      </c>
      <c r="M821" s="337">
        <f t="shared" si="61"/>
        <v>1.3333333333333333</v>
      </c>
      <c r="N821" s="393" t="s">
        <v>1435</v>
      </c>
      <c r="O821" s="167">
        <f t="shared" si="62"/>
        <v>10000</v>
      </c>
      <c r="P821" s="362" t="s">
        <v>1432</v>
      </c>
    </row>
    <row r="822" spans="1:16" s="134" customFormat="1" ht="38.25" customHeight="1" x14ac:dyDescent="0.2">
      <c r="A822" s="296" t="s">
        <v>1431</v>
      </c>
      <c r="B822" s="166" t="s">
        <v>1432</v>
      </c>
      <c r="C822" s="132" t="s">
        <v>1432</v>
      </c>
      <c r="D822" s="133" t="s">
        <v>1416</v>
      </c>
      <c r="E822" s="133" t="s">
        <v>1059</v>
      </c>
      <c r="F822" s="127">
        <v>211</v>
      </c>
      <c r="G822" s="127">
        <v>2405</v>
      </c>
      <c r="H822" s="127">
        <v>11</v>
      </c>
      <c r="I822" s="167">
        <v>25</v>
      </c>
      <c r="J822" s="167">
        <v>25</v>
      </c>
      <c r="K822" s="337">
        <f t="shared" si="59"/>
        <v>3.3333333333333335</v>
      </c>
      <c r="L822" s="337">
        <f t="shared" si="60"/>
        <v>3.3333333333333335</v>
      </c>
      <c r="M822" s="337">
        <f t="shared" si="61"/>
        <v>3.3333333333333335</v>
      </c>
      <c r="N822" s="393" t="s">
        <v>1361</v>
      </c>
      <c r="O822" s="167">
        <f>I822*N822</f>
        <v>250</v>
      </c>
      <c r="P822" s="362" t="s">
        <v>1432</v>
      </c>
    </row>
    <row r="823" spans="1:16" s="134" customFormat="1" ht="38.25" customHeight="1" x14ac:dyDescent="0.2">
      <c r="A823" s="296" t="s">
        <v>1431</v>
      </c>
      <c r="B823" s="166" t="s">
        <v>1432</v>
      </c>
      <c r="C823" s="132" t="s">
        <v>1432</v>
      </c>
      <c r="D823" s="133" t="s">
        <v>1436</v>
      </c>
      <c r="E823" s="133" t="s">
        <v>1347</v>
      </c>
      <c r="F823" s="127">
        <v>211</v>
      </c>
      <c r="G823" s="127">
        <v>3602</v>
      </c>
      <c r="H823" s="127">
        <v>11</v>
      </c>
      <c r="I823" s="167">
        <v>75</v>
      </c>
      <c r="J823" s="167">
        <v>75</v>
      </c>
      <c r="K823" s="337">
        <f t="shared" si="59"/>
        <v>3.3333333333333335</v>
      </c>
      <c r="L823" s="337">
        <f t="shared" si="60"/>
        <v>3.3333333333333335</v>
      </c>
      <c r="M823" s="337">
        <f t="shared" si="61"/>
        <v>3.3333333333333335</v>
      </c>
      <c r="N823" s="393" t="s">
        <v>1361</v>
      </c>
      <c r="O823" s="167">
        <f t="shared" ref="O823:O845" si="63">I823*N823</f>
        <v>750</v>
      </c>
      <c r="P823" s="362" t="s">
        <v>1432</v>
      </c>
    </row>
    <row r="824" spans="1:16" s="134" customFormat="1" ht="38.25" customHeight="1" x14ac:dyDescent="0.2">
      <c r="A824" s="296" t="s">
        <v>1431</v>
      </c>
      <c r="B824" s="166" t="s">
        <v>1432</v>
      </c>
      <c r="C824" s="132" t="s">
        <v>1432</v>
      </c>
      <c r="D824" s="133" t="s">
        <v>1346</v>
      </c>
      <c r="E824" s="133" t="s">
        <v>1347</v>
      </c>
      <c r="F824" s="127">
        <v>211</v>
      </c>
      <c r="G824" s="127">
        <v>28004</v>
      </c>
      <c r="H824" s="127">
        <v>11</v>
      </c>
      <c r="I824" s="167">
        <v>55</v>
      </c>
      <c r="J824" s="167">
        <v>55</v>
      </c>
      <c r="K824" s="337">
        <f t="shared" si="59"/>
        <v>3.3333333333333335</v>
      </c>
      <c r="L824" s="337">
        <f t="shared" si="60"/>
        <v>3.3333333333333335</v>
      </c>
      <c r="M824" s="337">
        <f t="shared" si="61"/>
        <v>3.3333333333333335</v>
      </c>
      <c r="N824" s="393" t="s">
        <v>1361</v>
      </c>
      <c r="O824" s="167">
        <f t="shared" si="63"/>
        <v>550</v>
      </c>
      <c r="P824" s="362" t="s">
        <v>1432</v>
      </c>
    </row>
    <row r="825" spans="1:16" s="134" customFormat="1" ht="38.25" customHeight="1" x14ac:dyDescent="0.2">
      <c r="A825" s="296" t="s">
        <v>1431</v>
      </c>
      <c r="B825" s="166" t="s">
        <v>1432</v>
      </c>
      <c r="C825" s="132" t="s">
        <v>1432</v>
      </c>
      <c r="D825" s="133" t="s">
        <v>1437</v>
      </c>
      <c r="E825" s="133" t="s">
        <v>1349</v>
      </c>
      <c r="F825" s="127">
        <v>211</v>
      </c>
      <c r="G825" s="127">
        <v>4877</v>
      </c>
      <c r="H825" s="127">
        <v>11</v>
      </c>
      <c r="I825" s="167">
        <v>3</v>
      </c>
      <c r="J825" s="167">
        <v>3</v>
      </c>
      <c r="K825" s="337">
        <f t="shared" si="59"/>
        <v>33.333333333333336</v>
      </c>
      <c r="L825" s="337">
        <f t="shared" si="60"/>
        <v>33.333333333333336</v>
      </c>
      <c r="M825" s="337">
        <f t="shared" si="61"/>
        <v>33.333333333333336</v>
      </c>
      <c r="N825" s="393" t="s">
        <v>1399</v>
      </c>
      <c r="O825" s="167">
        <f t="shared" si="63"/>
        <v>300</v>
      </c>
      <c r="P825" s="362" t="s">
        <v>1432</v>
      </c>
    </row>
    <row r="826" spans="1:16" s="134" customFormat="1" ht="38.25" customHeight="1" x14ac:dyDescent="0.2">
      <c r="A826" s="296" t="s">
        <v>1431</v>
      </c>
      <c r="B826" s="166" t="s">
        <v>1432</v>
      </c>
      <c r="C826" s="132" t="s">
        <v>1432</v>
      </c>
      <c r="D826" s="133" t="s">
        <v>1438</v>
      </c>
      <c r="E826" s="133" t="s">
        <v>1400</v>
      </c>
      <c r="F826" s="127">
        <v>211</v>
      </c>
      <c r="G826" s="127">
        <v>4877</v>
      </c>
      <c r="H826" s="127">
        <v>11</v>
      </c>
      <c r="I826" s="167">
        <v>14</v>
      </c>
      <c r="J826" s="167">
        <v>14</v>
      </c>
      <c r="K826" s="337">
        <f t="shared" si="59"/>
        <v>33.333333333333336</v>
      </c>
      <c r="L826" s="337">
        <f t="shared" si="60"/>
        <v>33.333333333333336</v>
      </c>
      <c r="M826" s="337">
        <f t="shared" si="61"/>
        <v>33.333333333333336</v>
      </c>
      <c r="N826" s="393" t="s">
        <v>1399</v>
      </c>
      <c r="O826" s="167">
        <f t="shared" si="63"/>
        <v>1400</v>
      </c>
      <c r="P826" s="362" t="s">
        <v>1432</v>
      </c>
    </row>
    <row r="827" spans="1:16" s="134" customFormat="1" ht="38.25" customHeight="1" x14ac:dyDescent="0.2">
      <c r="A827" s="296" t="s">
        <v>1431</v>
      </c>
      <c r="B827" s="166" t="s">
        <v>1432</v>
      </c>
      <c r="C827" s="132" t="s">
        <v>1432</v>
      </c>
      <c r="D827" s="133" t="s">
        <v>1439</v>
      </c>
      <c r="E827" s="133" t="s">
        <v>766</v>
      </c>
      <c r="F827" s="127">
        <v>241</v>
      </c>
      <c r="G827" s="127">
        <v>1592</v>
      </c>
      <c r="H827" s="127">
        <v>11</v>
      </c>
      <c r="I827" s="167">
        <v>45</v>
      </c>
      <c r="J827" s="167">
        <v>45</v>
      </c>
      <c r="K827" s="337">
        <f t="shared" si="59"/>
        <v>8.3333333333333339</v>
      </c>
      <c r="L827" s="337">
        <f t="shared" si="60"/>
        <v>8.3333333333333339</v>
      </c>
      <c r="M827" s="337">
        <f t="shared" si="61"/>
        <v>8.3333333333333339</v>
      </c>
      <c r="N827" s="393" t="s">
        <v>1350</v>
      </c>
      <c r="O827" s="167">
        <f t="shared" si="63"/>
        <v>1125</v>
      </c>
      <c r="P827" s="362" t="s">
        <v>1432</v>
      </c>
    </row>
    <row r="828" spans="1:16" s="134" customFormat="1" ht="38.25" customHeight="1" x14ac:dyDescent="0.2">
      <c r="A828" s="296" t="s">
        <v>1431</v>
      </c>
      <c r="B828" s="166" t="s">
        <v>1432</v>
      </c>
      <c r="C828" s="132" t="s">
        <v>1432</v>
      </c>
      <c r="D828" s="133" t="s">
        <v>1440</v>
      </c>
      <c r="E828" s="133" t="s">
        <v>766</v>
      </c>
      <c r="F828" s="127">
        <v>241</v>
      </c>
      <c r="G828" s="127">
        <v>1593</v>
      </c>
      <c r="H828" s="127">
        <v>11</v>
      </c>
      <c r="I828" s="167">
        <v>55</v>
      </c>
      <c r="J828" s="167">
        <v>55</v>
      </c>
      <c r="K828" s="337">
        <f t="shared" si="59"/>
        <v>8.3333333333333339</v>
      </c>
      <c r="L828" s="337">
        <f t="shared" si="60"/>
        <v>8.3333333333333339</v>
      </c>
      <c r="M828" s="337">
        <f t="shared" si="61"/>
        <v>8.3333333333333339</v>
      </c>
      <c r="N828" s="393" t="s">
        <v>1350</v>
      </c>
      <c r="O828" s="167">
        <f t="shared" si="63"/>
        <v>1375</v>
      </c>
      <c r="P828" s="362" t="s">
        <v>1432</v>
      </c>
    </row>
    <row r="829" spans="1:16" s="134" customFormat="1" ht="38.25" customHeight="1" x14ac:dyDescent="0.2">
      <c r="A829" s="296" t="s">
        <v>1431</v>
      </c>
      <c r="B829" s="166" t="s">
        <v>1432</v>
      </c>
      <c r="C829" s="132" t="s">
        <v>1432</v>
      </c>
      <c r="D829" s="133" t="s">
        <v>1441</v>
      </c>
      <c r="E829" s="133" t="s">
        <v>1115</v>
      </c>
      <c r="F829" s="127">
        <v>243</v>
      </c>
      <c r="G829" s="127">
        <v>61337</v>
      </c>
      <c r="H829" s="127">
        <v>11</v>
      </c>
      <c r="I829" s="167">
        <v>175</v>
      </c>
      <c r="J829" s="167">
        <v>175</v>
      </c>
      <c r="K829" s="337">
        <f t="shared" si="59"/>
        <v>3.3333333333333335</v>
      </c>
      <c r="L829" s="337">
        <f t="shared" si="60"/>
        <v>3.3333333333333335</v>
      </c>
      <c r="M829" s="337">
        <f t="shared" si="61"/>
        <v>3.3333333333333335</v>
      </c>
      <c r="N829" s="393" t="s">
        <v>1361</v>
      </c>
      <c r="O829" s="167">
        <f t="shared" si="63"/>
        <v>1750</v>
      </c>
      <c r="P829" s="362" t="s">
        <v>1432</v>
      </c>
    </row>
    <row r="830" spans="1:16" s="134" customFormat="1" ht="38.25" customHeight="1" x14ac:dyDescent="0.2">
      <c r="A830" s="296" t="s">
        <v>1431</v>
      </c>
      <c r="B830" s="166" t="s">
        <v>1432</v>
      </c>
      <c r="C830" s="132" t="s">
        <v>1432</v>
      </c>
      <c r="D830" s="133" t="s">
        <v>1360</v>
      </c>
      <c r="E830" s="133" t="s">
        <v>202</v>
      </c>
      <c r="F830" s="127">
        <v>253</v>
      </c>
      <c r="G830" s="127">
        <v>9888</v>
      </c>
      <c r="H830" s="127">
        <v>11</v>
      </c>
      <c r="I830" s="167">
        <v>1200</v>
      </c>
      <c r="J830" s="167">
        <v>1200</v>
      </c>
      <c r="K830" s="337">
        <f t="shared" si="59"/>
        <v>1.3333333333333333</v>
      </c>
      <c r="L830" s="337">
        <f t="shared" si="60"/>
        <v>1.3333333333333333</v>
      </c>
      <c r="M830" s="337">
        <f t="shared" si="61"/>
        <v>1.3333333333333333</v>
      </c>
      <c r="N830" s="393" t="s">
        <v>1435</v>
      </c>
      <c r="O830" s="167">
        <f t="shared" si="63"/>
        <v>4800</v>
      </c>
      <c r="P830" s="362" t="s">
        <v>1432</v>
      </c>
    </row>
    <row r="831" spans="1:16" s="134" customFormat="1" ht="38.25" customHeight="1" x14ac:dyDescent="0.2">
      <c r="A831" s="296" t="s">
        <v>1431</v>
      </c>
      <c r="B831" s="166" t="s">
        <v>1432</v>
      </c>
      <c r="C831" s="132" t="s">
        <v>1432</v>
      </c>
      <c r="D831" s="133" t="s">
        <v>1362</v>
      </c>
      <c r="E831" s="133" t="s">
        <v>202</v>
      </c>
      <c r="F831" s="127">
        <v>268</v>
      </c>
      <c r="G831" s="127">
        <v>22327</v>
      </c>
      <c r="H831" s="127">
        <v>11</v>
      </c>
      <c r="I831" s="167">
        <v>30</v>
      </c>
      <c r="J831" s="167">
        <v>30</v>
      </c>
      <c r="K831" s="337">
        <f t="shared" si="59"/>
        <v>4</v>
      </c>
      <c r="L831" s="337">
        <f t="shared" si="60"/>
        <v>4</v>
      </c>
      <c r="M831" s="337">
        <f t="shared" si="61"/>
        <v>4</v>
      </c>
      <c r="N831" s="393" t="s">
        <v>1338</v>
      </c>
      <c r="O831" s="167">
        <f t="shared" si="63"/>
        <v>360</v>
      </c>
      <c r="P831" s="362" t="s">
        <v>1432</v>
      </c>
    </row>
    <row r="832" spans="1:16" s="134" customFormat="1" ht="38.25" customHeight="1" x14ac:dyDescent="0.2">
      <c r="A832" s="296" t="s">
        <v>1431</v>
      </c>
      <c r="B832" s="166" t="s">
        <v>1432</v>
      </c>
      <c r="C832" s="132" t="s">
        <v>1432</v>
      </c>
      <c r="D832" s="133" t="s">
        <v>1442</v>
      </c>
      <c r="E832" s="133" t="s">
        <v>1115</v>
      </c>
      <c r="F832" s="127">
        <v>291</v>
      </c>
      <c r="G832" s="127">
        <v>2014</v>
      </c>
      <c r="H832" s="127">
        <v>11</v>
      </c>
      <c r="I832" s="167">
        <v>25</v>
      </c>
      <c r="J832" s="167">
        <v>25</v>
      </c>
      <c r="K832" s="337">
        <f t="shared" si="59"/>
        <v>5</v>
      </c>
      <c r="L832" s="337">
        <f t="shared" si="60"/>
        <v>5</v>
      </c>
      <c r="M832" s="337">
        <f t="shared" si="61"/>
        <v>5</v>
      </c>
      <c r="N832" s="393" t="s">
        <v>1336</v>
      </c>
      <c r="O832" s="167">
        <f t="shared" si="63"/>
        <v>375</v>
      </c>
      <c r="P832" s="362" t="s">
        <v>1432</v>
      </c>
    </row>
    <row r="833" spans="1:16" s="134" customFormat="1" ht="38.25" customHeight="1" x14ac:dyDescent="0.2">
      <c r="A833" s="296" t="s">
        <v>1431</v>
      </c>
      <c r="B833" s="166" t="s">
        <v>1432</v>
      </c>
      <c r="C833" s="132" t="s">
        <v>1432</v>
      </c>
      <c r="D833" s="133" t="s">
        <v>1443</v>
      </c>
      <c r="E833" s="133" t="s">
        <v>1115</v>
      </c>
      <c r="F833" s="127">
        <v>291</v>
      </c>
      <c r="G833" s="127">
        <v>2025</v>
      </c>
      <c r="H833" s="127">
        <v>11</v>
      </c>
      <c r="I833" s="167">
        <v>30</v>
      </c>
      <c r="J833" s="167">
        <v>30</v>
      </c>
      <c r="K833" s="337">
        <f t="shared" si="59"/>
        <v>3.3333333333333335</v>
      </c>
      <c r="L833" s="337">
        <f t="shared" si="60"/>
        <v>3.3333333333333335</v>
      </c>
      <c r="M833" s="337">
        <f t="shared" si="61"/>
        <v>3.3333333333333335</v>
      </c>
      <c r="N833" s="393" t="s">
        <v>1361</v>
      </c>
      <c r="O833" s="167">
        <f t="shared" si="63"/>
        <v>300</v>
      </c>
      <c r="P833" s="362" t="s">
        <v>1432</v>
      </c>
    </row>
    <row r="834" spans="1:16" s="134" customFormat="1" ht="38.25" customHeight="1" x14ac:dyDescent="0.2">
      <c r="A834" s="296" t="s">
        <v>1431</v>
      </c>
      <c r="B834" s="166" t="s">
        <v>1432</v>
      </c>
      <c r="C834" s="132" t="s">
        <v>1432</v>
      </c>
      <c r="D834" s="133" t="s">
        <v>1444</v>
      </c>
      <c r="E834" s="133" t="s">
        <v>1115</v>
      </c>
      <c r="F834" s="127">
        <v>291</v>
      </c>
      <c r="G834" s="127">
        <v>2092</v>
      </c>
      <c r="H834" s="127">
        <v>11</v>
      </c>
      <c r="I834" s="167">
        <v>12</v>
      </c>
      <c r="J834" s="167">
        <v>12</v>
      </c>
      <c r="K834" s="337">
        <f t="shared" si="59"/>
        <v>5</v>
      </c>
      <c r="L834" s="337">
        <f t="shared" si="60"/>
        <v>5</v>
      </c>
      <c r="M834" s="337">
        <f t="shared" si="61"/>
        <v>5</v>
      </c>
      <c r="N834" s="393" t="s">
        <v>1336</v>
      </c>
      <c r="O834" s="167">
        <f t="shared" si="63"/>
        <v>180</v>
      </c>
      <c r="P834" s="362" t="s">
        <v>1432</v>
      </c>
    </row>
    <row r="835" spans="1:16" s="134" customFormat="1" ht="38.25" customHeight="1" x14ac:dyDescent="0.2">
      <c r="A835" s="296" t="s">
        <v>1431</v>
      </c>
      <c r="B835" s="166" t="s">
        <v>1432</v>
      </c>
      <c r="C835" s="132" t="s">
        <v>1432</v>
      </c>
      <c r="D835" s="133" t="s">
        <v>1368</v>
      </c>
      <c r="E835" s="133" t="s">
        <v>202</v>
      </c>
      <c r="F835" s="127">
        <v>291</v>
      </c>
      <c r="G835" s="127">
        <v>22424</v>
      </c>
      <c r="H835" s="127">
        <v>11</v>
      </c>
      <c r="I835" s="167">
        <v>10</v>
      </c>
      <c r="J835" s="167">
        <v>10</v>
      </c>
      <c r="K835" s="337">
        <f t="shared" si="59"/>
        <v>5.666666666666667</v>
      </c>
      <c r="L835" s="337">
        <f t="shared" si="60"/>
        <v>5.666666666666667</v>
      </c>
      <c r="M835" s="337">
        <f t="shared" si="61"/>
        <v>5.666666666666667</v>
      </c>
      <c r="N835" s="393">
        <v>17</v>
      </c>
      <c r="O835" s="167">
        <f t="shared" si="63"/>
        <v>170</v>
      </c>
      <c r="P835" s="362" t="s">
        <v>1432</v>
      </c>
    </row>
    <row r="836" spans="1:16" s="134" customFormat="1" ht="38.25" customHeight="1" x14ac:dyDescent="0.2">
      <c r="A836" s="296" t="s">
        <v>1431</v>
      </c>
      <c r="B836" s="166" t="s">
        <v>1432</v>
      </c>
      <c r="C836" s="132" t="s">
        <v>1432</v>
      </c>
      <c r="D836" s="133" t="s">
        <v>1445</v>
      </c>
      <c r="E836" s="133" t="s">
        <v>1115</v>
      </c>
      <c r="F836" s="127">
        <v>291</v>
      </c>
      <c r="G836" s="127">
        <v>30345</v>
      </c>
      <c r="H836" s="127">
        <v>11</v>
      </c>
      <c r="I836" s="167">
        <v>20</v>
      </c>
      <c r="J836" s="167">
        <v>20</v>
      </c>
      <c r="K836" s="337">
        <f t="shared" si="59"/>
        <v>3.3333333333333335</v>
      </c>
      <c r="L836" s="337">
        <f t="shared" si="60"/>
        <v>3.3333333333333335</v>
      </c>
      <c r="M836" s="337">
        <f t="shared" si="61"/>
        <v>3.3333333333333335</v>
      </c>
      <c r="N836" s="393" t="s">
        <v>1361</v>
      </c>
      <c r="O836" s="167">
        <f t="shared" si="63"/>
        <v>200</v>
      </c>
      <c r="P836" s="362" t="s">
        <v>1432</v>
      </c>
    </row>
    <row r="837" spans="1:16" s="134" customFormat="1" ht="38.25" customHeight="1" x14ac:dyDescent="0.2">
      <c r="A837" s="296" t="s">
        <v>1431</v>
      </c>
      <c r="B837" s="166" t="s">
        <v>1432</v>
      </c>
      <c r="C837" s="132" t="s">
        <v>1432</v>
      </c>
      <c r="D837" s="133" t="s">
        <v>1446</v>
      </c>
      <c r="E837" s="133" t="s">
        <v>1115</v>
      </c>
      <c r="F837" s="127">
        <v>291</v>
      </c>
      <c r="G837" s="127">
        <v>30628</v>
      </c>
      <c r="H837" s="127">
        <v>11</v>
      </c>
      <c r="I837" s="167">
        <v>10</v>
      </c>
      <c r="J837" s="167">
        <v>10</v>
      </c>
      <c r="K837" s="337">
        <f t="shared" si="59"/>
        <v>5</v>
      </c>
      <c r="L837" s="337">
        <f t="shared" si="60"/>
        <v>5</v>
      </c>
      <c r="M837" s="337">
        <f t="shared" si="61"/>
        <v>5</v>
      </c>
      <c r="N837" s="393" t="s">
        <v>1336</v>
      </c>
      <c r="O837" s="167">
        <f t="shared" si="63"/>
        <v>150</v>
      </c>
      <c r="P837" s="362" t="s">
        <v>1432</v>
      </c>
    </row>
    <row r="838" spans="1:16" s="134" customFormat="1" ht="38.25" customHeight="1" x14ac:dyDescent="0.2">
      <c r="A838" s="296" t="s">
        <v>1431</v>
      </c>
      <c r="B838" s="166" t="s">
        <v>1432</v>
      </c>
      <c r="C838" s="132" t="s">
        <v>1432</v>
      </c>
      <c r="D838" s="133" t="s">
        <v>1447</v>
      </c>
      <c r="E838" s="133" t="s">
        <v>1115</v>
      </c>
      <c r="F838" s="127">
        <v>291</v>
      </c>
      <c r="G838" s="127">
        <v>31139</v>
      </c>
      <c r="H838" s="127">
        <v>11</v>
      </c>
      <c r="I838" s="167">
        <v>50</v>
      </c>
      <c r="J838" s="167">
        <v>50</v>
      </c>
      <c r="K838" s="337">
        <f t="shared" si="59"/>
        <v>5</v>
      </c>
      <c r="L838" s="337">
        <f t="shared" si="60"/>
        <v>5</v>
      </c>
      <c r="M838" s="337">
        <f t="shared" si="61"/>
        <v>5</v>
      </c>
      <c r="N838" s="393" t="s">
        <v>1336</v>
      </c>
      <c r="O838" s="167">
        <f t="shared" si="63"/>
        <v>750</v>
      </c>
      <c r="P838" s="362" t="s">
        <v>1432</v>
      </c>
    </row>
    <row r="839" spans="1:16" s="134" customFormat="1" ht="38.25" customHeight="1" x14ac:dyDescent="0.2">
      <c r="A839" s="296" t="s">
        <v>1431</v>
      </c>
      <c r="B839" s="166" t="s">
        <v>1432</v>
      </c>
      <c r="C839" s="132" t="s">
        <v>1432</v>
      </c>
      <c r="D839" s="133" t="s">
        <v>1448</v>
      </c>
      <c r="E839" s="133" t="s">
        <v>777</v>
      </c>
      <c r="F839" s="127">
        <v>291</v>
      </c>
      <c r="G839" s="127">
        <v>78615</v>
      </c>
      <c r="H839" s="127">
        <v>11</v>
      </c>
      <c r="I839" s="167">
        <v>5</v>
      </c>
      <c r="J839" s="167">
        <v>5</v>
      </c>
      <c r="K839" s="337">
        <f t="shared" si="59"/>
        <v>7</v>
      </c>
      <c r="L839" s="337">
        <f t="shared" si="60"/>
        <v>7</v>
      </c>
      <c r="M839" s="337">
        <f t="shared" si="61"/>
        <v>7</v>
      </c>
      <c r="N839" s="393" t="s">
        <v>1374</v>
      </c>
      <c r="O839" s="167">
        <f t="shared" si="63"/>
        <v>105</v>
      </c>
      <c r="P839" s="362" t="s">
        <v>1432</v>
      </c>
    </row>
    <row r="840" spans="1:16" s="134" customFormat="1" ht="38.25" customHeight="1" x14ac:dyDescent="0.2">
      <c r="A840" s="296" t="s">
        <v>1431</v>
      </c>
      <c r="B840" s="166" t="s">
        <v>1432</v>
      </c>
      <c r="C840" s="132" t="s">
        <v>1432</v>
      </c>
      <c r="D840" s="133" t="s">
        <v>1375</v>
      </c>
      <c r="E840" s="133" t="s">
        <v>202</v>
      </c>
      <c r="F840" s="127">
        <v>291</v>
      </c>
      <c r="G840" s="127">
        <v>134509</v>
      </c>
      <c r="H840" s="127">
        <v>11</v>
      </c>
      <c r="I840" s="167">
        <v>5</v>
      </c>
      <c r="J840" s="167">
        <v>5</v>
      </c>
      <c r="K840" s="337">
        <f t="shared" si="59"/>
        <v>6.666666666666667</v>
      </c>
      <c r="L840" s="337">
        <f t="shared" si="60"/>
        <v>6.666666666666667</v>
      </c>
      <c r="M840" s="337">
        <f t="shared" si="61"/>
        <v>6.666666666666667</v>
      </c>
      <c r="N840" s="393" t="s">
        <v>1343</v>
      </c>
      <c r="O840" s="167">
        <f t="shared" si="63"/>
        <v>100</v>
      </c>
      <c r="P840" s="362" t="s">
        <v>1432</v>
      </c>
    </row>
    <row r="841" spans="1:16" s="134" customFormat="1" ht="38.25" customHeight="1" x14ac:dyDescent="0.2">
      <c r="A841" s="296" t="s">
        <v>1431</v>
      </c>
      <c r="B841" s="166" t="s">
        <v>1432</v>
      </c>
      <c r="C841" s="132" t="s">
        <v>1432</v>
      </c>
      <c r="D841" s="133" t="s">
        <v>1449</v>
      </c>
      <c r="E841" s="133" t="s">
        <v>804</v>
      </c>
      <c r="F841" s="127">
        <v>292</v>
      </c>
      <c r="G841" s="127">
        <v>2858</v>
      </c>
      <c r="H841" s="127">
        <v>11</v>
      </c>
      <c r="I841" s="167">
        <v>12</v>
      </c>
      <c r="J841" s="167">
        <v>12</v>
      </c>
      <c r="K841" s="337">
        <f t="shared" si="59"/>
        <v>6.666666666666667</v>
      </c>
      <c r="L841" s="337">
        <f t="shared" si="60"/>
        <v>6.666666666666667</v>
      </c>
      <c r="M841" s="337">
        <f t="shared" si="61"/>
        <v>6.666666666666667</v>
      </c>
      <c r="N841" s="393" t="s">
        <v>1343</v>
      </c>
      <c r="O841" s="167">
        <f t="shared" si="63"/>
        <v>240</v>
      </c>
      <c r="P841" s="362" t="s">
        <v>1432</v>
      </c>
    </row>
    <row r="842" spans="1:16" s="134" customFormat="1" ht="38.25" customHeight="1" x14ac:dyDescent="0.2">
      <c r="A842" s="296" t="s">
        <v>1431</v>
      </c>
      <c r="B842" s="166" t="s">
        <v>1432</v>
      </c>
      <c r="C842" s="132" t="s">
        <v>1432</v>
      </c>
      <c r="D842" s="133" t="s">
        <v>1450</v>
      </c>
      <c r="E842" s="133" t="s">
        <v>1059</v>
      </c>
      <c r="F842" s="127">
        <v>292</v>
      </c>
      <c r="G842" s="127">
        <v>2859</v>
      </c>
      <c r="H842" s="127">
        <v>11</v>
      </c>
      <c r="I842" s="167">
        <v>35</v>
      </c>
      <c r="J842" s="167">
        <v>35</v>
      </c>
      <c r="K842" s="337">
        <f t="shared" si="59"/>
        <v>5</v>
      </c>
      <c r="L842" s="337">
        <f t="shared" si="60"/>
        <v>5</v>
      </c>
      <c r="M842" s="337">
        <f t="shared" si="61"/>
        <v>5</v>
      </c>
      <c r="N842" s="393" t="s">
        <v>1336</v>
      </c>
      <c r="O842" s="167">
        <f t="shared" si="63"/>
        <v>525</v>
      </c>
      <c r="P842" s="362" t="s">
        <v>1432</v>
      </c>
    </row>
    <row r="843" spans="1:16" s="134" customFormat="1" ht="38.25" customHeight="1" x14ac:dyDescent="0.2">
      <c r="A843" s="296" t="s">
        <v>1431</v>
      </c>
      <c r="B843" s="166" t="s">
        <v>1432</v>
      </c>
      <c r="C843" s="132" t="s">
        <v>1432</v>
      </c>
      <c r="D843" s="133" t="s">
        <v>1451</v>
      </c>
      <c r="E843" s="133" t="s">
        <v>202</v>
      </c>
      <c r="F843" s="127">
        <v>292</v>
      </c>
      <c r="G843" s="127">
        <v>5732</v>
      </c>
      <c r="H843" s="127">
        <v>11</v>
      </c>
      <c r="I843" s="167">
        <v>4</v>
      </c>
      <c r="J843" s="167">
        <v>4</v>
      </c>
      <c r="K843" s="337">
        <f t="shared" si="59"/>
        <v>10</v>
      </c>
      <c r="L843" s="337">
        <f t="shared" si="60"/>
        <v>10</v>
      </c>
      <c r="M843" s="337">
        <f t="shared" si="61"/>
        <v>10</v>
      </c>
      <c r="N843" s="393" t="s">
        <v>1379</v>
      </c>
      <c r="O843" s="167">
        <f t="shared" si="63"/>
        <v>120</v>
      </c>
      <c r="P843" s="362" t="s">
        <v>1432</v>
      </c>
    </row>
    <row r="844" spans="1:16" s="134" customFormat="1" ht="38.25" customHeight="1" x14ac:dyDescent="0.2">
      <c r="A844" s="296" t="s">
        <v>1431</v>
      </c>
      <c r="B844" s="166" t="s">
        <v>1432</v>
      </c>
      <c r="C844" s="132" t="s">
        <v>1432</v>
      </c>
      <c r="D844" s="133" t="s">
        <v>1380</v>
      </c>
      <c r="E844" s="133" t="s">
        <v>202</v>
      </c>
      <c r="F844" s="127">
        <v>292</v>
      </c>
      <c r="G844" s="127">
        <v>38221</v>
      </c>
      <c r="H844" s="127">
        <v>11</v>
      </c>
      <c r="I844" s="167">
        <v>20</v>
      </c>
      <c r="J844" s="167">
        <v>20</v>
      </c>
      <c r="K844" s="337">
        <f t="shared" si="59"/>
        <v>8</v>
      </c>
      <c r="L844" s="337">
        <f t="shared" si="60"/>
        <v>8</v>
      </c>
      <c r="M844" s="337">
        <f t="shared" si="61"/>
        <v>8</v>
      </c>
      <c r="N844" s="393" t="s">
        <v>1381</v>
      </c>
      <c r="O844" s="167">
        <f t="shared" si="63"/>
        <v>480</v>
      </c>
      <c r="P844" s="362" t="s">
        <v>1432</v>
      </c>
    </row>
    <row r="845" spans="1:16" s="134" customFormat="1" ht="38.25" customHeight="1" x14ac:dyDescent="0.2">
      <c r="A845" s="296" t="s">
        <v>1431</v>
      </c>
      <c r="B845" s="166" t="s">
        <v>1432</v>
      </c>
      <c r="C845" s="132" t="s">
        <v>1432</v>
      </c>
      <c r="D845" s="133" t="s">
        <v>1452</v>
      </c>
      <c r="E845" s="133" t="s">
        <v>1383</v>
      </c>
      <c r="F845" s="127">
        <v>292</v>
      </c>
      <c r="G845" s="127">
        <v>2860</v>
      </c>
      <c r="H845" s="127">
        <v>11</v>
      </c>
      <c r="I845" s="167">
        <v>12</v>
      </c>
      <c r="J845" s="167">
        <v>12</v>
      </c>
      <c r="K845" s="337">
        <f t="shared" si="59"/>
        <v>6.666666666666667</v>
      </c>
      <c r="L845" s="337">
        <f t="shared" si="60"/>
        <v>6.666666666666667</v>
      </c>
      <c r="M845" s="337">
        <f t="shared" si="61"/>
        <v>6.666666666666667</v>
      </c>
      <c r="N845" s="393" t="s">
        <v>1343</v>
      </c>
      <c r="O845" s="167">
        <f t="shared" si="63"/>
        <v>240</v>
      </c>
      <c r="P845" s="362" t="s">
        <v>1432</v>
      </c>
    </row>
    <row r="846" spans="1:16" s="134" customFormat="1" ht="38.25" customHeight="1" thickBot="1" x14ac:dyDescent="0.25">
      <c r="A846" s="302" t="s">
        <v>1431</v>
      </c>
      <c r="B846" s="172" t="s">
        <v>1432</v>
      </c>
      <c r="C846" s="132" t="s">
        <v>1432</v>
      </c>
      <c r="D846" s="146" t="s">
        <v>1384</v>
      </c>
      <c r="E846" s="146" t="s">
        <v>202</v>
      </c>
      <c r="F846" s="142">
        <v>298</v>
      </c>
      <c r="G846" s="142" t="s">
        <v>605</v>
      </c>
      <c r="H846" s="142">
        <v>11</v>
      </c>
      <c r="I846" s="173">
        <v>800</v>
      </c>
      <c r="J846" s="173">
        <v>800</v>
      </c>
      <c r="K846" s="341">
        <f t="shared" si="59"/>
        <v>4</v>
      </c>
      <c r="L846" s="341">
        <f t="shared" si="60"/>
        <v>4</v>
      </c>
      <c r="M846" s="341">
        <f t="shared" si="61"/>
        <v>4</v>
      </c>
      <c r="N846" s="394" t="s">
        <v>1338</v>
      </c>
      <c r="O846" s="173">
        <f>N846*J846</f>
        <v>9600</v>
      </c>
      <c r="P846" s="395" t="s">
        <v>1432</v>
      </c>
    </row>
    <row r="847" spans="1:16" s="187" customFormat="1" ht="15.75" thickBot="1" x14ac:dyDescent="0.25">
      <c r="A847" s="396"/>
      <c r="B847" s="397"/>
      <c r="C847" s="398"/>
      <c r="D847" s="1122" t="s">
        <v>1453</v>
      </c>
      <c r="E847" s="1122"/>
      <c r="F847" s="1122"/>
      <c r="G847" s="1122"/>
      <c r="H847" s="1122"/>
      <c r="I847" s="1122"/>
      <c r="J847" s="1122"/>
      <c r="K847" s="1122"/>
      <c r="L847" s="1122"/>
      <c r="M847" s="1122"/>
      <c r="N847" s="1123"/>
      <c r="O847" s="154">
        <f>SUM(O812:O846)</f>
        <v>127755</v>
      </c>
      <c r="P847" s="262"/>
    </row>
    <row r="848" spans="1:16" ht="12.75" x14ac:dyDescent="0.2">
      <c r="A848" s="399"/>
      <c r="B848" s="399"/>
      <c r="C848" s="400"/>
      <c r="D848" s="401"/>
      <c r="E848" s="401"/>
      <c r="F848" s="401"/>
      <c r="G848" s="401"/>
      <c r="H848" s="401"/>
      <c r="I848" s="401"/>
      <c r="J848" s="401"/>
      <c r="K848" s="401"/>
      <c r="L848" s="401"/>
      <c r="M848" s="401"/>
      <c r="N848" s="401"/>
      <c r="O848" s="402"/>
      <c r="P848" s="403"/>
    </row>
    <row r="849" spans="1:16" s="187" customFormat="1" ht="15.75" thickBot="1" x14ac:dyDescent="0.25">
      <c r="A849" s="353" t="s">
        <v>1454</v>
      </c>
      <c r="B849" s="353"/>
      <c r="C849" s="353"/>
      <c r="D849" s="354"/>
      <c r="E849" s="354"/>
      <c r="F849" s="353"/>
      <c r="G849" s="353"/>
      <c r="H849" s="353"/>
      <c r="I849" s="353"/>
      <c r="J849" s="353"/>
      <c r="K849" s="355"/>
      <c r="L849" s="355"/>
      <c r="M849" s="355"/>
      <c r="N849" s="355"/>
      <c r="O849" s="353"/>
      <c r="P849" s="353"/>
    </row>
    <row r="850" spans="1:16" s="134" customFormat="1" ht="24.75" customHeight="1" x14ac:dyDescent="0.2">
      <c r="A850" s="288" t="s">
        <v>1455</v>
      </c>
      <c r="B850" s="289" t="s">
        <v>1456</v>
      </c>
      <c r="C850" s="290" t="s">
        <v>1456</v>
      </c>
      <c r="D850" s="357" t="s">
        <v>1391</v>
      </c>
      <c r="E850" s="357" t="s">
        <v>604</v>
      </c>
      <c r="F850" s="293">
        <v>111</v>
      </c>
      <c r="G850" s="293" t="s">
        <v>605</v>
      </c>
      <c r="H850" s="293">
        <v>11</v>
      </c>
      <c r="I850" s="294">
        <v>800</v>
      </c>
      <c r="J850" s="294">
        <v>800</v>
      </c>
      <c r="K850" s="359">
        <f>N850/3</f>
        <v>4</v>
      </c>
      <c r="L850" s="359">
        <f>N850/3</f>
        <v>4</v>
      </c>
      <c r="M850" s="359">
        <f>N850/3</f>
        <v>4</v>
      </c>
      <c r="N850" s="404" t="s">
        <v>1338</v>
      </c>
      <c r="O850" s="405">
        <f>I850*N850</f>
        <v>9600</v>
      </c>
      <c r="P850" s="360" t="s">
        <v>1456</v>
      </c>
    </row>
    <row r="851" spans="1:16" s="134" customFormat="1" ht="24.75" customHeight="1" x14ac:dyDescent="0.2">
      <c r="A851" s="296" t="s">
        <v>1455</v>
      </c>
      <c r="B851" s="166" t="s">
        <v>1456</v>
      </c>
      <c r="C851" s="132" t="s">
        <v>1456</v>
      </c>
      <c r="D851" s="133" t="s">
        <v>1392</v>
      </c>
      <c r="E851" s="133" t="s">
        <v>604</v>
      </c>
      <c r="F851" s="127">
        <v>112</v>
      </c>
      <c r="G851" s="127" t="s">
        <v>605</v>
      </c>
      <c r="H851" s="127">
        <v>11</v>
      </c>
      <c r="I851" s="167">
        <v>50</v>
      </c>
      <c r="J851" s="167">
        <v>50</v>
      </c>
      <c r="K851" s="337">
        <f t="shared" ref="K851:K884" si="64">N851/3</f>
        <v>4</v>
      </c>
      <c r="L851" s="337">
        <f t="shared" ref="L851:L884" si="65">N851/3</f>
        <v>4</v>
      </c>
      <c r="M851" s="337">
        <f t="shared" ref="M851:M884" si="66">N851/3</f>
        <v>4</v>
      </c>
      <c r="N851" s="393" t="s">
        <v>1338</v>
      </c>
      <c r="O851" s="406">
        <f t="shared" ref="O851:O859" si="67">I851*N851</f>
        <v>600</v>
      </c>
      <c r="P851" s="362" t="s">
        <v>1456</v>
      </c>
    </row>
    <row r="852" spans="1:16" s="134" customFormat="1" ht="24.75" customHeight="1" x14ac:dyDescent="0.2">
      <c r="A852" s="296" t="s">
        <v>1455</v>
      </c>
      <c r="B852" s="166" t="s">
        <v>1456</v>
      </c>
      <c r="C852" s="132" t="s">
        <v>1456</v>
      </c>
      <c r="D852" s="133" t="s">
        <v>1393</v>
      </c>
      <c r="E852" s="133" t="s">
        <v>604</v>
      </c>
      <c r="F852" s="127">
        <v>113</v>
      </c>
      <c r="G852" s="127" t="s">
        <v>605</v>
      </c>
      <c r="H852" s="127">
        <v>11</v>
      </c>
      <c r="I852" s="167">
        <v>1100</v>
      </c>
      <c r="J852" s="167">
        <v>1100</v>
      </c>
      <c r="K852" s="337">
        <f t="shared" si="64"/>
        <v>4</v>
      </c>
      <c r="L852" s="337">
        <f t="shared" si="65"/>
        <v>4</v>
      </c>
      <c r="M852" s="337">
        <f t="shared" si="66"/>
        <v>4</v>
      </c>
      <c r="N852" s="393" t="s">
        <v>1338</v>
      </c>
      <c r="O852" s="406">
        <f t="shared" si="67"/>
        <v>13200</v>
      </c>
      <c r="P852" s="362" t="s">
        <v>1456</v>
      </c>
    </row>
    <row r="853" spans="1:16" s="134" customFormat="1" ht="24.75" customHeight="1" x14ac:dyDescent="0.2">
      <c r="A853" s="296" t="s">
        <v>1455</v>
      </c>
      <c r="B853" s="166" t="s">
        <v>1456</v>
      </c>
      <c r="C853" s="132" t="s">
        <v>1456</v>
      </c>
      <c r="D853" s="133" t="s">
        <v>1333</v>
      </c>
      <c r="E853" s="133" t="s">
        <v>604</v>
      </c>
      <c r="F853" s="127">
        <v>114</v>
      </c>
      <c r="G853" s="127" t="s">
        <v>605</v>
      </c>
      <c r="H853" s="127">
        <v>11</v>
      </c>
      <c r="I853" s="167">
        <v>50</v>
      </c>
      <c r="J853" s="167">
        <v>50</v>
      </c>
      <c r="K853" s="337">
        <f t="shared" si="64"/>
        <v>12</v>
      </c>
      <c r="L853" s="337">
        <f t="shared" si="65"/>
        <v>12</v>
      </c>
      <c r="M853" s="337">
        <f t="shared" si="66"/>
        <v>12</v>
      </c>
      <c r="N853" s="393" t="s">
        <v>1433</v>
      </c>
      <c r="O853" s="406">
        <f t="shared" si="67"/>
        <v>1800</v>
      </c>
      <c r="P853" s="362" t="s">
        <v>1456</v>
      </c>
    </row>
    <row r="854" spans="1:16" s="134" customFormat="1" ht="24.75" customHeight="1" x14ac:dyDescent="0.2">
      <c r="A854" s="296" t="s">
        <v>1455</v>
      </c>
      <c r="B854" s="166" t="s">
        <v>1456</v>
      </c>
      <c r="C854" s="132" t="s">
        <v>1456</v>
      </c>
      <c r="D854" s="133" t="s">
        <v>1394</v>
      </c>
      <c r="E854" s="133" t="s">
        <v>604</v>
      </c>
      <c r="F854" s="127">
        <v>115</v>
      </c>
      <c r="G854" s="127" t="s">
        <v>605</v>
      </c>
      <c r="H854" s="127">
        <v>11</v>
      </c>
      <c r="I854" s="167">
        <v>84</v>
      </c>
      <c r="J854" s="167">
        <v>84</v>
      </c>
      <c r="K854" s="337">
        <f t="shared" si="64"/>
        <v>4</v>
      </c>
      <c r="L854" s="337">
        <f t="shared" si="65"/>
        <v>4</v>
      </c>
      <c r="M854" s="337">
        <f t="shared" si="66"/>
        <v>4</v>
      </c>
      <c r="N854" s="393" t="s">
        <v>1338</v>
      </c>
      <c r="O854" s="406">
        <f t="shared" si="67"/>
        <v>1008</v>
      </c>
      <c r="P854" s="362" t="s">
        <v>1456</v>
      </c>
    </row>
    <row r="855" spans="1:16" s="134" customFormat="1" ht="24.75" customHeight="1" x14ac:dyDescent="0.2">
      <c r="A855" s="296" t="s">
        <v>1455</v>
      </c>
      <c r="B855" s="166" t="s">
        <v>1456</v>
      </c>
      <c r="C855" s="132" t="s">
        <v>1456</v>
      </c>
      <c r="D855" s="133" t="s">
        <v>1434</v>
      </c>
      <c r="E855" s="133" t="s">
        <v>604</v>
      </c>
      <c r="F855" s="127">
        <v>113</v>
      </c>
      <c r="G855" s="127" t="s">
        <v>605</v>
      </c>
      <c r="H855" s="127">
        <v>11</v>
      </c>
      <c r="I855" s="167">
        <v>420</v>
      </c>
      <c r="J855" s="167">
        <v>420</v>
      </c>
      <c r="K855" s="337">
        <f t="shared" si="64"/>
        <v>5</v>
      </c>
      <c r="L855" s="337">
        <f t="shared" si="65"/>
        <v>5</v>
      </c>
      <c r="M855" s="337">
        <f t="shared" si="66"/>
        <v>5</v>
      </c>
      <c r="N855" s="393" t="s">
        <v>1336</v>
      </c>
      <c r="O855" s="406">
        <f t="shared" si="67"/>
        <v>6300</v>
      </c>
      <c r="P855" s="362" t="s">
        <v>1456</v>
      </c>
    </row>
    <row r="856" spans="1:16" s="134" customFormat="1" ht="24.75" customHeight="1" x14ac:dyDescent="0.2">
      <c r="A856" s="296" t="s">
        <v>1455</v>
      </c>
      <c r="B856" s="166" t="s">
        <v>1456</v>
      </c>
      <c r="C856" s="132" t="s">
        <v>1456</v>
      </c>
      <c r="D856" s="133" t="s">
        <v>1337</v>
      </c>
      <c r="E856" s="133" t="s">
        <v>604</v>
      </c>
      <c r="F856" s="127">
        <v>151</v>
      </c>
      <c r="G856" s="127" t="s">
        <v>605</v>
      </c>
      <c r="H856" s="127">
        <v>11</v>
      </c>
      <c r="I856" s="167">
        <v>9500</v>
      </c>
      <c r="J856" s="167">
        <v>9500</v>
      </c>
      <c r="K856" s="337">
        <f t="shared" si="64"/>
        <v>4</v>
      </c>
      <c r="L856" s="337">
        <f t="shared" si="65"/>
        <v>4</v>
      </c>
      <c r="M856" s="337">
        <f t="shared" si="66"/>
        <v>4</v>
      </c>
      <c r="N856" s="393" t="s">
        <v>1338</v>
      </c>
      <c r="O856" s="406">
        <f t="shared" si="67"/>
        <v>114000</v>
      </c>
      <c r="P856" s="362" t="s">
        <v>1456</v>
      </c>
    </row>
    <row r="857" spans="1:16" s="134" customFormat="1" ht="24.75" customHeight="1" x14ac:dyDescent="0.2">
      <c r="A857" s="296" t="s">
        <v>1455</v>
      </c>
      <c r="B857" s="166" t="s">
        <v>1456</v>
      </c>
      <c r="C857" s="132" t="s">
        <v>1456</v>
      </c>
      <c r="D857" s="133" t="s">
        <v>1397</v>
      </c>
      <c r="E857" s="133" t="s">
        <v>604</v>
      </c>
      <c r="F857" s="127">
        <v>165</v>
      </c>
      <c r="G857" s="127" t="s">
        <v>605</v>
      </c>
      <c r="H857" s="127">
        <v>11</v>
      </c>
      <c r="I857" s="167">
        <v>3000</v>
      </c>
      <c r="J857" s="167">
        <v>3000</v>
      </c>
      <c r="K857" s="337">
        <f t="shared" si="64"/>
        <v>1</v>
      </c>
      <c r="L857" s="337">
        <f t="shared" si="65"/>
        <v>1</v>
      </c>
      <c r="M857" s="337">
        <f t="shared" si="66"/>
        <v>1</v>
      </c>
      <c r="N857" s="393" t="s">
        <v>1395</v>
      </c>
      <c r="O857" s="406">
        <f t="shared" si="67"/>
        <v>9000</v>
      </c>
      <c r="P857" s="362" t="s">
        <v>1456</v>
      </c>
    </row>
    <row r="858" spans="1:16" s="134" customFormat="1" ht="24.75" customHeight="1" x14ac:dyDescent="0.2">
      <c r="A858" s="296" t="s">
        <v>1455</v>
      </c>
      <c r="B858" s="166" t="s">
        <v>1456</v>
      </c>
      <c r="C858" s="132" t="s">
        <v>1456</v>
      </c>
      <c r="D858" s="133" t="s">
        <v>1341</v>
      </c>
      <c r="E858" s="133" t="s">
        <v>604</v>
      </c>
      <c r="F858" s="127">
        <v>195</v>
      </c>
      <c r="G858" s="127" t="s">
        <v>605</v>
      </c>
      <c r="H858" s="127">
        <v>11</v>
      </c>
      <c r="I858" s="167">
        <v>500</v>
      </c>
      <c r="J858" s="167">
        <v>500</v>
      </c>
      <c r="K858" s="337">
        <f t="shared" si="64"/>
        <v>1</v>
      </c>
      <c r="L858" s="337">
        <f t="shared" si="65"/>
        <v>1</v>
      </c>
      <c r="M858" s="337">
        <f t="shared" si="66"/>
        <v>1</v>
      </c>
      <c r="N858" s="393" t="s">
        <v>1395</v>
      </c>
      <c r="O858" s="406">
        <f t="shared" si="67"/>
        <v>1500</v>
      </c>
      <c r="P858" s="362" t="s">
        <v>1456</v>
      </c>
    </row>
    <row r="859" spans="1:16" s="134" customFormat="1" ht="24.75" customHeight="1" x14ac:dyDescent="0.2">
      <c r="A859" s="296" t="s">
        <v>1455</v>
      </c>
      <c r="B859" s="166" t="s">
        <v>1456</v>
      </c>
      <c r="C859" s="132" t="s">
        <v>1456</v>
      </c>
      <c r="D859" s="133" t="s">
        <v>1342</v>
      </c>
      <c r="E859" s="133" t="s">
        <v>604</v>
      </c>
      <c r="F859" s="127">
        <v>199</v>
      </c>
      <c r="G859" s="127" t="s">
        <v>605</v>
      </c>
      <c r="H859" s="127">
        <v>11</v>
      </c>
      <c r="I859" s="167">
        <v>2400</v>
      </c>
      <c r="J859" s="167">
        <v>2400</v>
      </c>
      <c r="K859" s="337">
        <f t="shared" si="64"/>
        <v>1.6666666666666667</v>
      </c>
      <c r="L859" s="337">
        <f t="shared" si="65"/>
        <v>1.6666666666666667</v>
      </c>
      <c r="M859" s="337">
        <f t="shared" si="66"/>
        <v>1.6666666666666667</v>
      </c>
      <c r="N859" s="393" t="s">
        <v>1369</v>
      </c>
      <c r="O859" s="406">
        <f t="shared" si="67"/>
        <v>12000</v>
      </c>
      <c r="P859" s="362" t="s">
        <v>1456</v>
      </c>
    </row>
    <row r="860" spans="1:16" s="134" customFormat="1" ht="24.75" customHeight="1" x14ac:dyDescent="0.2">
      <c r="A860" s="296" t="s">
        <v>1455</v>
      </c>
      <c r="B860" s="166" t="s">
        <v>1456</v>
      </c>
      <c r="C860" s="132" t="s">
        <v>1456</v>
      </c>
      <c r="D860" s="133" t="s">
        <v>1416</v>
      </c>
      <c r="E860" s="133" t="s">
        <v>1059</v>
      </c>
      <c r="F860" s="127">
        <v>211</v>
      </c>
      <c r="G860" s="127">
        <v>2405</v>
      </c>
      <c r="H860" s="127">
        <v>11</v>
      </c>
      <c r="I860" s="167">
        <v>25</v>
      </c>
      <c r="J860" s="167">
        <v>25</v>
      </c>
      <c r="K860" s="337">
        <f t="shared" si="64"/>
        <v>4</v>
      </c>
      <c r="L860" s="337">
        <f t="shared" si="65"/>
        <v>4</v>
      </c>
      <c r="M860" s="337">
        <f t="shared" si="66"/>
        <v>4</v>
      </c>
      <c r="N860" s="393" t="s">
        <v>1338</v>
      </c>
      <c r="O860" s="406">
        <f>I860*N860</f>
        <v>300</v>
      </c>
      <c r="P860" s="362" t="s">
        <v>1456</v>
      </c>
    </row>
    <row r="861" spans="1:16" s="134" customFormat="1" ht="24.75" customHeight="1" x14ac:dyDescent="0.2">
      <c r="A861" s="296" t="s">
        <v>1455</v>
      </c>
      <c r="B861" s="166" t="s">
        <v>1456</v>
      </c>
      <c r="C861" s="132" t="s">
        <v>1456</v>
      </c>
      <c r="D861" s="133" t="s">
        <v>1436</v>
      </c>
      <c r="E861" s="133" t="s">
        <v>1347</v>
      </c>
      <c r="F861" s="127">
        <v>211</v>
      </c>
      <c r="G861" s="127">
        <v>3602</v>
      </c>
      <c r="H861" s="127">
        <v>11</v>
      </c>
      <c r="I861" s="167">
        <v>75</v>
      </c>
      <c r="J861" s="167">
        <v>75</v>
      </c>
      <c r="K861" s="337">
        <f t="shared" si="64"/>
        <v>3.3333333333333335</v>
      </c>
      <c r="L861" s="337">
        <f t="shared" si="65"/>
        <v>3.3333333333333335</v>
      </c>
      <c r="M861" s="337">
        <f t="shared" si="66"/>
        <v>3.3333333333333335</v>
      </c>
      <c r="N861" s="393" t="s">
        <v>1361</v>
      </c>
      <c r="O861" s="406">
        <f t="shared" ref="O861:O884" si="68">I861*N861</f>
        <v>750</v>
      </c>
      <c r="P861" s="362" t="s">
        <v>1456</v>
      </c>
    </row>
    <row r="862" spans="1:16" s="134" customFormat="1" ht="24.75" customHeight="1" x14ac:dyDescent="0.2">
      <c r="A862" s="296" t="s">
        <v>1455</v>
      </c>
      <c r="B862" s="166" t="s">
        <v>1456</v>
      </c>
      <c r="C862" s="132" t="s">
        <v>1456</v>
      </c>
      <c r="D862" s="133" t="s">
        <v>1457</v>
      </c>
      <c r="E862" s="133" t="s">
        <v>1347</v>
      </c>
      <c r="F862" s="127">
        <v>211</v>
      </c>
      <c r="G862" s="127">
        <v>28004</v>
      </c>
      <c r="H862" s="127">
        <v>11</v>
      </c>
      <c r="I862" s="167">
        <v>55</v>
      </c>
      <c r="J862" s="167">
        <v>55</v>
      </c>
      <c r="K862" s="337">
        <f t="shared" si="64"/>
        <v>4</v>
      </c>
      <c r="L862" s="337">
        <f t="shared" si="65"/>
        <v>4</v>
      </c>
      <c r="M862" s="337">
        <f t="shared" si="66"/>
        <v>4</v>
      </c>
      <c r="N862" s="393" t="s">
        <v>1338</v>
      </c>
      <c r="O862" s="406">
        <f t="shared" si="68"/>
        <v>660</v>
      </c>
      <c r="P862" s="362" t="s">
        <v>1456</v>
      </c>
    </row>
    <row r="863" spans="1:16" s="134" customFormat="1" ht="24.75" customHeight="1" x14ac:dyDescent="0.2">
      <c r="A863" s="296" t="s">
        <v>1455</v>
      </c>
      <c r="B863" s="166" t="s">
        <v>1456</v>
      </c>
      <c r="C863" s="132" t="s">
        <v>1456</v>
      </c>
      <c r="D863" s="133" t="s">
        <v>1437</v>
      </c>
      <c r="E863" s="133" t="s">
        <v>1349</v>
      </c>
      <c r="F863" s="127">
        <v>211</v>
      </c>
      <c r="G863" s="127">
        <v>4877</v>
      </c>
      <c r="H863" s="127">
        <v>11</v>
      </c>
      <c r="I863" s="167">
        <v>3</v>
      </c>
      <c r="J863" s="167">
        <v>3</v>
      </c>
      <c r="K863" s="337">
        <f t="shared" si="64"/>
        <v>38</v>
      </c>
      <c r="L863" s="337">
        <f t="shared" si="65"/>
        <v>38</v>
      </c>
      <c r="M863" s="337">
        <f t="shared" si="66"/>
        <v>38</v>
      </c>
      <c r="N863" s="393" t="s">
        <v>1458</v>
      </c>
      <c r="O863" s="406">
        <f t="shared" si="68"/>
        <v>342</v>
      </c>
      <c r="P863" s="362" t="s">
        <v>1456</v>
      </c>
    </row>
    <row r="864" spans="1:16" s="134" customFormat="1" ht="24.75" customHeight="1" x14ac:dyDescent="0.2">
      <c r="A864" s="296" t="s">
        <v>1455</v>
      </c>
      <c r="B864" s="166" t="s">
        <v>1456</v>
      </c>
      <c r="C864" s="132" t="s">
        <v>1456</v>
      </c>
      <c r="D864" s="133" t="s">
        <v>1438</v>
      </c>
      <c r="E864" s="133" t="s">
        <v>1400</v>
      </c>
      <c r="F864" s="127">
        <v>211</v>
      </c>
      <c r="G864" s="127">
        <v>4877</v>
      </c>
      <c r="H864" s="127">
        <v>11</v>
      </c>
      <c r="I864" s="167">
        <v>14</v>
      </c>
      <c r="J864" s="167">
        <v>14</v>
      </c>
      <c r="K864" s="337">
        <f t="shared" si="64"/>
        <v>44</v>
      </c>
      <c r="L864" s="337">
        <f t="shared" si="65"/>
        <v>44</v>
      </c>
      <c r="M864" s="337">
        <f t="shared" si="66"/>
        <v>44</v>
      </c>
      <c r="N864" s="393" t="s">
        <v>1459</v>
      </c>
      <c r="O864" s="406">
        <f t="shared" si="68"/>
        <v>1848</v>
      </c>
      <c r="P864" s="362" t="s">
        <v>1456</v>
      </c>
    </row>
    <row r="865" spans="1:16" s="134" customFormat="1" ht="24.75" customHeight="1" x14ac:dyDescent="0.2">
      <c r="A865" s="296" t="s">
        <v>1455</v>
      </c>
      <c r="B865" s="166" t="s">
        <v>1456</v>
      </c>
      <c r="C865" s="132" t="s">
        <v>1456</v>
      </c>
      <c r="D865" s="133" t="s">
        <v>1439</v>
      </c>
      <c r="E865" s="133" t="s">
        <v>766</v>
      </c>
      <c r="F865" s="127">
        <v>241</v>
      </c>
      <c r="G865" s="127">
        <v>1592</v>
      </c>
      <c r="H865" s="127">
        <v>11</v>
      </c>
      <c r="I865" s="167">
        <v>45</v>
      </c>
      <c r="J865" s="167">
        <v>45</v>
      </c>
      <c r="K865" s="337">
        <f t="shared" si="64"/>
        <v>10</v>
      </c>
      <c r="L865" s="337">
        <f t="shared" si="65"/>
        <v>10</v>
      </c>
      <c r="M865" s="337">
        <f t="shared" si="66"/>
        <v>10</v>
      </c>
      <c r="N865" s="393" t="s">
        <v>1379</v>
      </c>
      <c r="O865" s="406">
        <f t="shared" si="68"/>
        <v>1350</v>
      </c>
      <c r="P865" s="362" t="s">
        <v>1456</v>
      </c>
    </row>
    <row r="866" spans="1:16" s="134" customFormat="1" ht="24.75" customHeight="1" x14ac:dyDescent="0.2">
      <c r="A866" s="296" t="s">
        <v>1455</v>
      </c>
      <c r="B866" s="166" t="s">
        <v>1456</v>
      </c>
      <c r="C866" s="132" t="s">
        <v>1456</v>
      </c>
      <c r="D866" s="133" t="s">
        <v>1440</v>
      </c>
      <c r="E866" s="133" t="s">
        <v>766</v>
      </c>
      <c r="F866" s="127">
        <v>241</v>
      </c>
      <c r="G866" s="127">
        <v>1593</v>
      </c>
      <c r="H866" s="127">
        <v>11</v>
      </c>
      <c r="I866" s="167">
        <v>55</v>
      </c>
      <c r="J866" s="167">
        <v>55</v>
      </c>
      <c r="K866" s="337">
        <f t="shared" si="64"/>
        <v>10</v>
      </c>
      <c r="L866" s="337">
        <f t="shared" si="65"/>
        <v>10</v>
      </c>
      <c r="M866" s="337">
        <f t="shared" si="66"/>
        <v>10</v>
      </c>
      <c r="N866" s="393" t="s">
        <v>1379</v>
      </c>
      <c r="O866" s="406">
        <f t="shared" si="68"/>
        <v>1650</v>
      </c>
      <c r="P866" s="362" t="s">
        <v>1456</v>
      </c>
    </row>
    <row r="867" spans="1:16" s="134" customFormat="1" ht="24.75" customHeight="1" x14ac:dyDescent="0.2">
      <c r="A867" s="296" t="s">
        <v>1455</v>
      </c>
      <c r="B867" s="166" t="s">
        <v>1456</v>
      </c>
      <c r="C867" s="132" t="s">
        <v>1456</v>
      </c>
      <c r="D867" s="133" t="s">
        <v>1441</v>
      </c>
      <c r="E867" s="133" t="s">
        <v>1115</v>
      </c>
      <c r="F867" s="127">
        <v>243</v>
      </c>
      <c r="G867" s="127">
        <v>61337</v>
      </c>
      <c r="H867" s="127">
        <v>11</v>
      </c>
      <c r="I867" s="167">
        <v>175</v>
      </c>
      <c r="J867" s="167">
        <v>175</v>
      </c>
      <c r="K867" s="337">
        <f t="shared" si="64"/>
        <v>5</v>
      </c>
      <c r="L867" s="337">
        <f t="shared" si="65"/>
        <v>5</v>
      </c>
      <c r="M867" s="337">
        <f t="shared" si="66"/>
        <v>5</v>
      </c>
      <c r="N867" s="393" t="s">
        <v>1336</v>
      </c>
      <c r="O867" s="406">
        <f t="shared" si="68"/>
        <v>2625</v>
      </c>
      <c r="P867" s="362" t="s">
        <v>1456</v>
      </c>
    </row>
    <row r="868" spans="1:16" s="134" customFormat="1" ht="24.75" customHeight="1" x14ac:dyDescent="0.2">
      <c r="A868" s="296" t="s">
        <v>1455</v>
      </c>
      <c r="B868" s="166" t="s">
        <v>1456</v>
      </c>
      <c r="C868" s="132" t="s">
        <v>1456</v>
      </c>
      <c r="D868" s="133" t="s">
        <v>1360</v>
      </c>
      <c r="E868" s="133" t="s">
        <v>202</v>
      </c>
      <c r="F868" s="127">
        <v>253</v>
      </c>
      <c r="G868" s="127">
        <v>9888</v>
      </c>
      <c r="H868" s="127">
        <v>11</v>
      </c>
      <c r="I868" s="167">
        <v>1200</v>
      </c>
      <c r="J868" s="167">
        <v>1200</v>
      </c>
      <c r="K868" s="337">
        <f t="shared" si="64"/>
        <v>1.3333333333333333</v>
      </c>
      <c r="L868" s="337">
        <f t="shared" si="65"/>
        <v>1.3333333333333333</v>
      </c>
      <c r="M868" s="337">
        <f t="shared" si="66"/>
        <v>1.3333333333333333</v>
      </c>
      <c r="N868" s="393" t="s">
        <v>1435</v>
      </c>
      <c r="O868" s="406">
        <f t="shared" si="68"/>
        <v>4800</v>
      </c>
      <c r="P868" s="362" t="s">
        <v>1456</v>
      </c>
    </row>
    <row r="869" spans="1:16" s="134" customFormat="1" ht="24.75" customHeight="1" x14ac:dyDescent="0.2">
      <c r="A869" s="296" t="s">
        <v>1455</v>
      </c>
      <c r="B869" s="166" t="s">
        <v>1456</v>
      </c>
      <c r="C869" s="132" t="s">
        <v>1456</v>
      </c>
      <c r="D869" s="133" t="s">
        <v>1362</v>
      </c>
      <c r="E869" s="133" t="s">
        <v>202</v>
      </c>
      <c r="F869" s="127">
        <v>268</v>
      </c>
      <c r="G869" s="127">
        <v>22327</v>
      </c>
      <c r="H869" s="127">
        <v>11</v>
      </c>
      <c r="I869" s="167">
        <v>30</v>
      </c>
      <c r="J869" s="167">
        <v>30</v>
      </c>
      <c r="K869" s="337">
        <f t="shared" si="64"/>
        <v>4</v>
      </c>
      <c r="L869" s="337">
        <f t="shared" si="65"/>
        <v>4</v>
      </c>
      <c r="M869" s="337">
        <f t="shared" si="66"/>
        <v>4</v>
      </c>
      <c r="N869" s="393" t="s">
        <v>1338</v>
      </c>
      <c r="O869" s="406">
        <f t="shared" si="68"/>
        <v>360</v>
      </c>
      <c r="P869" s="362" t="s">
        <v>1456</v>
      </c>
    </row>
    <row r="870" spans="1:16" s="134" customFormat="1" ht="24.75" customHeight="1" x14ac:dyDescent="0.2">
      <c r="A870" s="296" t="s">
        <v>1455</v>
      </c>
      <c r="B870" s="166" t="s">
        <v>1456</v>
      </c>
      <c r="C870" s="132" t="s">
        <v>1456</v>
      </c>
      <c r="D870" s="133" t="s">
        <v>1442</v>
      </c>
      <c r="E870" s="133" t="s">
        <v>1115</v>
      </c>
      <c r="F870" s="127">
        <v>291</v>
      </c>
      <c r="G870" s="127">
        <v>2014</v>
      </c>
      <c r="H870" s="127">
        <v>11</v>
      </c>
      <c r="I870" s="167">
        <v>25</v>
      </c>
      <c r="J870" s="167">
        <v>25</v>
      </c>
      <c r="K870" s="337">
        <f t="shared" si="64"/>
        <v>5</v>
      </c>
      <c r="L870" s="337">
        <f t="shared" si="65"/>
        <v>5</v>
      </c>
      <c r="M870" s="337">
        <f t="shared" si="66"/>
        <v>5</v>
      </c>
      <c r="N870" s="393" t="s">
        <v>1336</v>
      </c>
      <c r="O870" s="406">
        <f t="shared" si="68"/>
        <v>375</v>
      </c>
      <c r="P870" s="362" t="s">
        <v>1456</v>
      </c>
    </row>
    <row r="871" spans="1:16" s="134" customFormat="1" ht="24.75" customHeight="1" x14ac:dyDescent="0.2">
      <c r="A871" s="296" t="s">
        <v>1455</v>
      </c>
      <c r="B871" s="166" t="s">
        <v>1456</v>
      </c>
      <c r="C871" s="132" t="s">
        <v>1456</v>
      </c>
      <c r="D871" s="133" t="s">
        <v>1443</v>
      </c>
      <c r="E871" s="133" t="s">
        <v>1115</v>
      </c>
      <c r="F871" s="127">
        <v>291</v>
      </c>
      <c r="G871" s="127">
        <v>2025</v>
      </c>
      <c r="H871" s="127">
        <v>11</v>
      </c>
      <c r="I871" s="167">
        <v>30</v>
      </c>
      <c r="J871" s="167">
        <v>30</v>
      </c>
      <c r="K871" s="337">
        <f t="shared" si="64"/>
        <v>5</v>
      </c>
      <c r="L871" s="337">
        <f t="shared" si="65"/>
        <v>5</v>
      </c>
      <c r="M871" s="337">
        <f t="shared" si="66"/>
        <v>5</v>
      </c>
      <c r="N871" s="393" t="s">
        <v>1336</v>
      </c>
      <c r="O871" s="406">
        <f t="shared" si="68"/>
        <v>450</v>
      </c>
      <c r="P871" s="362" t="s">
        <v>1456</v>
      </c>
    </row>
    <row r="872" spans="1:16" s="134" customFormat="1" ht="24.75" customHeight="1" x14ac:dyDescent="0.2">
      <c r="A872" s="296" t="s">
        <v>1455</v>
      </c>
      <c r="B872" s="166" t="s">
        <v>1456</v>
      </c>
      <c r="C872" s="132" t="s">
        <v>1456</v>
      </c>
      <c r="D872" s="133" t="s">
        <v>1460</v>
      </c>
      <c r="E872" s="133" t="s">
        <v>1115</v>
      </c>
      <c r="F872" s="127">
        <v>291</v>
      </c>
      <c r="G872" s="127">
        <v>2092</v>
      </c>
      <c r="H872" s="127">
        <v>11</v>
      </c>
      <c r="I872" s="167">
        <v>12</v>
      </c>
      <c r="J872" s="167">
        <v>12</v>
      </c>
      <c r="K872" s="337">
        <f t="shared" si="64"/>
        <v>5</v>
      </c>
      <c r="L872" s="337">
        <f t="shared" si="65"/>
        <v>5</v>
      </c>
      <c r="M872" s="337">
        <f t="shared" si="66"/>
        <v>5</v>
      </c>
      <c r="N872" s="393" t="s">
        <v>1336</v>
      </c>
      <c r="O872" s="406">
        <f t="shared" si="68"/>
        <v>180</v>
      </c>
      <c r="P872" s="362" t="s">
        <v>1456</v>
      </c>
    </row>
    <row r="873" spans="1:16" s="134" customFormat="1" ht="24.75" customHeight="1" x14ac:dyDescent="0.2">
      <c r="A873" s="296" t="s">
        <v>1455</v>
      </c>
      <c r="B873" s="166" t="s">
        <v>1456</v>
      </c>
      <c r="C873" s="132" t="s">
        <v>1456</v>
      </c>
      <c r="D873" s="133" t="s">
        <v>1368</v>
      </c>
      <c r="E873" s="133" t="s">
        <v>202</v>
      </c>
      <c r="F873" s="127">
        <v>291</v>
      </c>
      <c r="G873" s="127">
        <v>22424</v>
      </c>
      <c r="H873" s="127">
        <v>11</v>
      </c>
      <c r="I873" s="167">
        <v>10</v>
      </c>
      <c r="J873" s="167">
        <v>10</v>
      </c>
      <c r="K873" s="337">
        <f t="shared" si="64"/>
        <v>5</v>
      </c>
      <c r="L873" s="337">
        <f t="shared" si="65"/>
        <v>5</v>
      </c>
      <c r="M873" s="337">
        <f t="shared" si="66"/>
        <v>5</v>
      </c>
      <c r="N873" s="393" t="s">
        <v>1336</v>
      </c>
      <c r="O873" s="406">
        <f t="shared" si="68"/>
        <v>150</v>
      </c>
      <c r="P873" s="362" t="s">
        <v>1456</v>
      </c>
    </row>
    <row r="874" spans="1:16" s="134" customFormat="1" ht="24.75" customHeight="1" x14ac:dyDescent="0.2">
      <c r="A874" s="296" t="s">
        <v>1455</v>
      </c>
      <c r="B874" s="166" t="s">
        <v>1456</v>
      </c>
      <c r="C874" s="132" t="s">
        <v>1456</v>
      </c>
      <c r="D874" s="133" t="s">
        <v>1445</v>
      </c>
      <c r="E874" s="133" t="s">
        <v>1115</v>
      </c>
      <c r="F874" s="127">
        <v>291</v>
      </c>
      <c r="G874" s="127">
        <v>30345</v>
      </c>
      <c r="H874" s="127">
        <v>11</v>
      </c>
      <c r="I874" s="167">
        <v>20</v>
      </c>
      <c r="J874" s="167">
        <v>20</v>
      </c>
      <c r="K874" s="337">
        <f t="shared" si="64"/>
        <v>5</v>
      </c>
      <c r="L874" s="337">
        <f t="shared" si="65"/>
        <v>5</v>
      </c>
      <c r="M874" s="337">
        <f t="shared" si="66"/>
        <v>5</v>
      </c>
      <c r="N874" s="393" t="s">
        <v>1336</v>
      </c>
      <c r="O874" s="406">
        <f t="shared" si="68"/>
        <v>300</v>
      </c>
      <c r="P874" s="362" t="s">
        <v>1456</v>
      </c>
    </row>
    <row r="875" spans="1:16" s="134" customFormat="1" ht="24.75" customHeight="1" x14ac:dyDescent="0.2">
      <c r="A875" s="296" t="s">
        <v>1455</v>
      </c>
      <c r="B875" s="166" t="s">
        <v>1456</v>
      </c>
      <c r="C875" s="132" t="s">
        <v>1456</v>
      </c>
      <c r="D875" s="133" t="s">
        <v>1446</v>
      </c>
      <c r="E875" s="133" t="s">
        <v>1115</v>
      </c>
      <c r="F875" s="127">
        <v>291</v>
      </c>
      <c r="G875" s="127">
        <v>30628</v>
      </c>
      <c r="H875" s="127">
        <v>11</v>
      </c>
      <c r="I875" s="167">
        <v>10</v>
      </c>
      <c r="J875" s="167">
        <v>10</v>
      </c>
      <c r="K875" s="337">
        <f t="shared" si="64"/>
        <v>8</v>
      </c>
      <c r="L875" s="337">
        <f t="shared" si="65"/>
        <v>8</v>
      </c>
      <c r="M875" s="337">
        <f t="shared" si="66"/>
        <v>8</v>
      </c>
      <c r="N875" s="393" t="s">
        <v>1381</v>
      </c>
      <c r="O875" s="406">
        <f t="shared" si="68"/>
        <v>240</v>
      </c>
      <c r="P875" s="362" t="s">
        <v>1456</v>
      </c>
    </row>
    <row r="876" spans="1:16" s="134" customFormat="1" ht="24.75" customHeight="1" x14ac:dyDescent="0.2">
      <c r="A876" s="296" t="s">
        <v>1455</v>
      </c>
      <c r="B876" s="166" t="s">
        <v>1456</v>
      </c>
      <c r="C876" s="132" t="s">
        <v>1456</v>
      </c>
      <c r="D876" s="133" t="s">
        <v>1461</v>
      </c>
      <c r="E876" s="133" t="s">
        <v>1115</v>
      </c>
      <c r="F876" s="127">
        <v>291</v>
      </c>
      <c r="G876" s="127">
        <v>31139</v>
      </c>
      <c r="H876" s="127">
        <v>11</v>
      </c>
      <c r="I876" s="167">
        <v>50</v>
      </c>
      <c r="J876" s="167">
        <v>50</v>
      </c>
      <c r="K876" s="337">
        <f t="shared" si="64"/>
        <v>5</v>
      </c>
      <c r="L876" s="337">
        <f t="shared" si="65"/>
        <v>5</v>
      </c>
      <c r="M876" s="337">
        <f t="shared" si="66"/>
        <v>5</v>
      </c>
      <c r="N876" s="393" t="s">
        <v>1336</v>
      </c>
      <c r="O876" s="406">
        <f t="shared" si="68"/>
        <v>750</v>
      </c>
      <c r="P876" s="362" t="s">
        <v>1456</v>
      </c>
    </row>
    <row r="877" spans="1:16" s="134" customFormat="1" ht="24.75" customHeight="1" x14ac:dyDescent="0.2">
      <c r="A877" s="296" t="s">
        <v>1455</v>
      </c>
      <c r="B877" s="166" t="s">
        <v>1456</v>
      </c>
      <c r="C877" s="132" t="s">
        <v>1456</v>
      </c>
      <c r="D877" s="133" t="s">
        <v>1462</v>
      </c>
      <c r="E877" s="133" t="s">
        <v>777</v>
      </c>
      <c r="F877" s="127">
        <v>291</v>
      </c>
      <c r="G877" s="127">
        <v>78615</v>
      </c>
      <c r="H877" s="127">
        <v>11</v>
      </c>
      <c r="I877" s="167">
        <v>5</v>
      </c>
      <c r="J877" s="167">
        <v>5</v>
      </c>
      <c r="K877" s="337">
        <f t="shared" si="64"/>
        <v>7</v>
      </c>
      <c r="L877" s="337">
        <f t="shared" si="65"/>
        <v>7</v>
      </c>
      <c r="M877" s="337">
        <f t="shared" si="66"/>
        <v>7</v>
      </c>
      <c r="N877" s="393" t="s">
        <v>1374</v>
      </c>
      <c r="O877" s="406">
        <f t="shared" si="68"/>
        <v>105</v>
      </c>
      <c r="P877" s="362" t="s">
        <v>1456</v>
      </c>
    </row>
    <row r="878" spans="1:16" s="134" customFormat="1" ht="24.75" customHeight="1" x14ac:dyDescent="0.2">
      <c r="A878" s="296" t="s">
        <v>1455</v>
      </c>
      <c r="B878" s="166" t="s">
        <v>1456</v>
      </c>
      <c r="C878" s="132" t="s">
        <v>1456</v>
      </c>
      <c r="D878" s="133" t="s">
        <v>1375</v>
      </c>
      <c r="E878" s="133" t="s">
        <v>202</v>
      </c>
      <c r="F878" s="127">
        <v>291</v>
      </c>
      <c r="G878" s="127">
        <v>134509</v>
      </c>
      <c r="H878" s="127">
        <v>11</v>
      </c>
      <c r="I878" s="167">
        <v>5</v>
      </c>
      <c r="J878" s="167">
        <v>5</v>
      </c>
      <c r="K878" s="337">
        <f t="shared" si="64"/>
        <v>5</v>
      </c>
      <c r="L878" s="337">
        <f t="shared" si="65"/>
        <v>5</v>
      </c>
      <c r="M878" s="337">
        <f t="shared" si="66"/>
        <v>5</v>
      </c>
      <c r="N878" s="393" t="s">
        <v>1336</v>
      </c>
      <c r="O878" s="406">
        <f t="shared" si="68"/>
        <v>75</v>
      </c>
      <c r="P878" s="362" t="s">
        <v>1456</v>
      </c>
    </row>
    <row r="879" spans="1:16" s="134" customFormat="1" ht="24.75" customHeight="1" x14ac:dyDescent="0.2">
      <c r="A879" s="296" t="s">
        <v>1455</v>
      </c>
      <c r="B879" s="166" t="s">
        <v>1456</v>
      </c>
      <c r="C879" s="132" t="s">
        <v>1456</v>
      </c>
      <c r="D879" s="133" t="s">
        <v>1427</v>
      </c>
      <c r="E879" s="133" t="s">
        <v>804</v>
      </c>
      <c r="F879" s="127">
        <v>292</v>
      </c>
      <c r="G879" s="127">
        <v>2858</v>
      </c>
      <c r="H879" s="127">
        <v>11</v>
      </c>
      <c r="I879" s="167">
        <v>12</v>
      </c>
      <c r="J879" s="167">
        <v>12</v>
      </c>
      <c r="K879" s="337">
        <f t="shared" si="64"/>
        <v>6.666666666666667</v>
      </c>
      <c r="L879" s="337">
        <f t="shared" si="65"/>
        <v>6.666666666666667</v>
      </c>
      <c r="M879" s="337">
        <f t="shared" si="66"/>
        <v>6.666666666666667</v>
      </c>
      <c r="N879" s="393" t="s">
        <v>1343</v>
      </c>
      <c r="O879" s="406">
        <f t="shared" si="68"/>
        <v>240</v>
      </c>
      <c r="P879" s="362" t="s">
        <v>1456</v>
      </c>
    </row>
    <row r="880" spans="1:16" s="134" customFormat="1" ht="24.75" customHeight="1" x14ac:dyDescent="0.2">
      <c r="A880" s="296" t="s">
        <v>1455</v>
      </c>
      <c r="B880" s="166" t="s">
        <v>1456</v>
      </c>
      <c r="C880" s="132" t="s">
        <v>1456</v>
      </c>
      <c r="D880" s="133" t="s">
        <v>1450</v>
      </c>
      <c r="E880" s="133" t="s">
        <v>1059</v>
      </c>
      <c r="F880" s="127">
        <v>292</v>
      </c>
      <c r="G880" s="127">
        <v>2859</v>
      </c>
      <c r="H880" s="127">
        <v>11</v>
      </c>
      <c r="I880" s="167">
        <v>35</v>
      </c>
      <c r="J880" s="167">
        <v>35</v>
      </c>
      <c r="K880" s="337">
        <f t="shared" si="64"/>
        <v>5</v>
      </c>
      <c r="L880" s="337">
        <f t="shared" si="65"/>
        <v>5</v>
      </c>
      <c r="M880" s="337">
        <f t="shared" si="66"/>
        <v>5</v>
      </c>
      <c r="N880" s="393" t="s">
        <v>1336</v>
      </c>
      <c r="O880" s="406">
        <f t="shared" si="68"/>
        <v>525</v>
      </c>
      <c r="P880" s="362" t="s">
        <v>1456</v>
      </c>
    </row>
    <row r="881" spans="1:16" s="134" customFormat="1" ht="24.75" customHeight="1" x14ac:dyDescent="0.2">
      <c r="A881" s="296" t="s">
        <v>1455</v>
      </c>
      <c r="B881" s="166" t="s">
        <v>1456</v>
      </c>
      <c r="C881" s="132" t="s">
        <v>1456</v>
      </c>
      <c r="D881" s="133" t="s">
        <v>1451</v>
      </c>
      <c r="E881" s="133" t="s">
        <v>202</v>
      </c>
      <c r="F881" s="127">
        <v>292</v>
      </c>
      <c r="G881" s="127">
        <v>5732</v>
      </c>
      <c r="H881" s="127">
        <v>11</v>
      </c>
      <c r="I881" s="167">
        <v>4</v>
      </c>
      <c r="J881" s="167">
        <v>4</v>
      </c>
      <c r="K881" s="337">
        <f t="shared" si="64"/>
        <v>10</v>
      </c>
      <c r="L881" s="337">
        <f t="shared" si="65"/>
        <v>10</v>
      </c>
      <c r="M881" s="337">
        <f t="shared" si="66"/>
        <v>10</v>
      </c>
      <c r="N881" s="393" t="s">
        <v>1379</v>
      </c>
      <c r="O881" s="406">
        <f t="shared" si="68"/>
        <v>120</v>
      </c>
      <c r="P881" s="362" t="s">
        <v>1456</v>
      </c>
    </row>
    <row r="882" spans="1:16" s="134" customFormat="1" ht="24.75" customHeight="1" x14ac:dyDescent="0.2">
      <c r="A882" s="296" t="s">
        <v>1455</v>
      </c>
      <c r="B882" s="166" t="s">
        <v>1456</v>
      </c>
      <c r="C882" s="132" t="s">
        <v>1456</v>
      </c>
      <c r="D882" s="133" t="s">
        <v>1380</v>
      </c>
      <c r="E882" s="133" t="s">
        <v>202</v>
      </c>
      <c r="F882" s="127">
        <v>292</v>
      </c>
      <c r="G882" s="127">
        <v>38221</v>
      </c>
      <c r="H882" s="127">
        <v>11</v>
      </c>
      <c r="I882" s="167">
        <v>20</v>
      </c>
      <c r="J882" s="167">
        <v>20</v>
      </c>
      <c r="K882" s="337">
        <f t="shared" si="64"/>
        <v>8</v>
      </c>
      <c r="L882" s="337">
        <f t="shared" si="65"/>
        <v>8</v>
      </c>
      <c r="M882" s="337">
        <f t="shared" si="66"/>
        <v>8</v>
      </c>
      <c r="N882" s="393" t="s">
        <v>1381</v>
      </c>
      <c r="O882" s="406">
        <f t="shared" si="68"/>
        <v>480</v>
      </c>
      <c r="P882" s="362" t="s">
        <v>1456</v>
      </c>
    </row>
    <row r="883" spans="1:16" s="134" customFormat="1" ht="24.75" customHeight="1" x14ac:dyDescent="0.2">
      <c r="A883" s="296" t="s">
        <v>1455</v>
      </c>
      <c r="B883" s="166" t="s">
        <v>1456</v>
      </c>
      <c r="C883" s="132" t="s">
        <v>1456</v>
      </c>
      <c r="D883" s="133" t="s">
        <v>1452</v>
      </c>
      <c r="E883" s="133" t="s">
        <v>1383</v>
      </c>
      <c r="F883" s="127">
        <v>292</v>
      </c>
      <c r="G883" s="127">
        <v>2860</v>
      </c>
      <c r="H883" s="127">
        <v>11</v>
      </c>
      <c r="I883" s="167">
        <v>12</v>
      </c>
      <c r="J883" s="167">
        <v>12</v>
      </c>
      <c r="K883" s="337">
        <f t="shared" si="64"/>
        <v>6.666666666666667</v>
      </c>
      <c r="L883" s="337">
        <f t="shared" si="65"/>
        <v>6.666666666666667</v>
      </c>
      <c r="M883" s="337">
        <f t="shared" si="66"/>
        <v>6.666666666666667</v>
      </c>
      <c r="N883" s="393" t="s">
        <v>1343</v>
      </c>
      <c r="O883" s="406">
        <f t="shared" si="68"/>
        <v>240</v>
      </c>
      <c r="P883" s="362" t="s">
        <v>1456</v>
      </c>
    </row>
    <row r="884" spans="1:16" s="134" customFormat="1" ht="24.75" customHeight="1" thickBot="1" x14ac:dyDescent="0.25">
      <c r="A884" s="302" t="s">
        <v>1455</v>
      </c>
      <c r="B884" s="172" t="s">
        <v>1456</v>
      </c>
      <c r="C884" s="132" t="s">
        <v>1456</v>
      </c>
      <c r="D884" s="146" t="s">
        <v>1384</v>
      </c>
      <c r="E884" s="146" t="s">
        <v>202</v>
      </c>
      <c r="F884" s="142">
        <v>298</v>
      </c>
      <c r="G884" s="142" t="s">
        <v>605</v>
      </c>
      <c r="H884" s="142">
        <v>11</v>
      </c>
      <c r="I884" s="173">
        <v>800</v>
      </c>
      <c r="J884" s="173">
        <v>800</v>
      </c>
      <c r="K884" s="341">
        <f t="shared" si="64"/>
        <v>4</v>
      </c>
      <c r="L884" s="341">
        <f t="shared" si="65"/>
        <v>4</v>
      </c>
      <c r="M884" s="341">
        <f t="shared" si="66"/>
        <v>4</v>
      </c>
      <c r="N884" s="394" t="s">
        <v>1338</v>
      </c>
      <c r="O884" s="407">
        <f t="shared" si="68"/>
        <v>9600</v>
      </c>
      <c r="P884" s="395" t="s">
        <v>1456</v>
      </c>
    </row>
    <row r="885" spans="1:16" s="187" customFormat="1" ht="15.75" thickBot="1" x14ac:dyDescent="0.25">
      <c r="A885" s="281"/>
      <c r="B885" s="282"/>
      <c r="C885" s="283"/>
      <c r="D885" s="193" t="s">
        <v>1463</v>
      </c>
      <c r="E885" s="193"/>
      <c r="F885" s="194"/>
      <c r="G885" s="194"/>
      <c r="H885" s="194"/>
      <c r="I885" s="194"/>
      <c r="J885" s="194"/>
      <c r="K885" s="324"/>
      <c r="L885" s="324"/>
      <c r="M885" s="324"/>
      <c r="N885" s="194"/>
      <c r="O885" s="195">
        <f>SUM(O850:O884)</f>
        <v>197523</v>
      </c>
      <c r="P885" s="196"/>
    </row>
    <row r="886" spans="1:16" s="187" customFormat="1" ht="15" x14ac:dyDescent="0.2">
      <c r="A886" s="391"/>
      <c r="B886" s="391"/>
      <c r="C886" s="408"/>
      <c r="D886" s="409"/>
      <c r="E886" s="409"/>
      <c r="F886" s="410"/>
      <c r="G886" s="410"/>
      <c r="H886" s="410"/>
      <c r="I886" s="410"/>
      <c r="J886" s="410"/>
      <c r="K886" s="115"/>
      <c r="L886" s="115"/>
      <c r="M886" s="115"/>
      <c r="N886" s="115"/>
      <c r="O886" s="160"/>
      <c r="P886" s="411"/>
    </row>
    <row r="887" spans="1:16" s="187" customFormat="1" ht="15.75" thickBot="1" x14ac:dyDescent="0.25">
      <c r="A887" s="353" t="s">
        <v>1464</v>
      </c>
      <c r="B887" s="353"/>
      <c r="C887" s="353"/>
      <c r="D887" s="354"/>
      <c r="E887" s="354"/>
      <c r="F887" s="353"/>
      <c r="G887" s="353"/>
      <c r="H887" s="353"/>
      <c r="I887" s="353"/>
      <c r="J887" s="353"/>
      <c r="K887" s="355"/>
      <c r="L887" s="355"/>
      <c r="M887" s="355"/>
      <c r="N887" s="353"/>
      <c r="O887" s="353"/>
      <c r="P887" s="353"/>
    </row>
    <row r="888" spans="1:16" ht="35.25" customHeight="1" x14ac:dyDescent="0.2">
      <c r="A888" s="288" t="s">
        <v>1465</v>
      </c>
      <c r="B888" s="289" t="s">
        <v>1466</v>
      </c>
      <c r="C888" s="356" t="s">
        <v>1466</v>
      </c>
      <c r="D888" s="357" t="s">
        <v>1391</v>
      </c>
      <c r="E888" s="357" t="s">
        <v>604</v>
      </c>
      <c r="F888" s="358">
        <v>111</v>
      </c>
      <c r="G888" s="293" t="s">
        <v>605</v>
      </c>
      <c r="H888" s="293">
        <v>11</v>
      </c>
      <c r="I888" s="294">
        <v>1200</v>
      </c>
      <c r="J888" s="294">
        <v>1200</v>
      </c>
      <c r="K888" s="359">
        <f>N888/3</f>
        <v>4</v>
      </c>
      <c r="L888" s="359">
        <f>N888/3</f>
        <v>4</v>
      </c>
      <c r="M888" s="359">
        <f>N888/3</f>
        <v>4</v>
      </c>
      <c r="N888" s="404" t="s">
        <v>1338</v>
      </c>
      <c r="O888" s="294">
        <f>I888*N888</f>
        <v>14400</v>
      </c>
      <c r="P888" s="360" t="s">
        <v>1466</v>
      </c>
    </row>
    <row r="889" spans="1:16" ht="35.25" customHeight="1" x14ac:dyDescent="0.2">
      <c r="A889" s="296" t="s">
        <v>1465</v>
      </c>
      <c r="B889" s="166" t="s">
        <v>1466</v>
      </c>
      <c r="C889" s="361" t="s">
        <v>2953</v>
      </c>
      <c r="D889" s="133" t="s">
        <v>1392</v>
      </c>
      <c r="E889" s="133" t="s">
        <v>604</v>
      </c>
      <c r="F889" s="335">
        <v>112</v>
      </c>
      <c r="G889" s="127" t="s">
        <v>605</v>
      </c>
      <c r="H889" s="127">
        <v>11</v>
      </c>
      <c r="I889" s="167">
        <v>100</v>
      </c>
      <c r="J889" s="167">
        <v>100</v>
      </c>
      <c r="K889" s="337">
        <f t="shared" ref="K889:K922" si="69">N889/3</f>
        <v>4</v>
      </c>
      <c r="L889" s="337">
        <f t="shared" ref="L889:L922" si="70">N889/3</f>
        <v>4</v>
      </c>
      <c r="M889" s="337">
        <f t="shared" ref="M889:M922" si="71">N889/3</f>
        <v>4</v>
      </c>
      <c r="N889" s="393" t="s">
        <v>1338</v>
      </c>
      <c r="O889" s="167">
        <f t="shared" ref="O889:O897" si="72">I889*N889</f>
        <v>1200</v>
      </c>
      <c r="P889" s="362" t="s">
        <v>1466</v>
      </c>
    </row>
    <row r="890" spans="1:16" ht="35.25" customHeight="1" x14ac:dyDescent="0.2">
      <c r="A890" s="296" t="s">
        <v>1465</v>
      </c>
      <c r="B890" s="166" t="s">
        <v>1466</v>
      </c>
      <c r="C890" s="361" t="s">
        <v>2953</v>
      </c>
      <c r="D890" s="133" t="s">
        <v>1393</v>
      </c>
      <c r="E890" s="133" t="s">
        <v>604</v>
      </c>
      <c r="F890" s="335">
        <v>113</v>
      </c>
      <c r="G890" s="127" t="s">
        <v>605</v>
      </c>
      <c r="H890" s="127">
        <v>11</v>
      </c>
      <c r="I890" s="167">
        <v>150</v>
      </c>
      <c r="J890" s="167">
        <v>150</v>
      </c>
      <c r="K890" s="337">
        <f t="shared" si="69"/>
        <v>4</v>
      </c>
      <c r="L890" s="337">
        <f t="shared" si="70"/>
        <v>4</v>
      </c>
      <c r="M890" s="337">
        <f t="shared" si="71"/>
        <v>4</v>
      </c>
      <c r="N890" s="393" t="s">
        <v>1338</v>
      </c>
      <c r="O890" s="167">
        <f t="shared" si="72"/>
        <v>1800</v>
      </c>
      <c r="P890" s="362" t="s">
        <v>1466</v>
      </c>
    </row>
    <row r="891" spans="1:16" ht="35.25" customHeight="1" x14ac:dyDescent="0.2">
      <c r="A891" s="296" t="s">
        <v>1465</v>
      </c>
      <c r="B891" s="166" t="s">
        <v>1466</v>
      </c>
      <c r="C891" s="361" t="s">
        <v>2953</v>
      </c>
      <c r="D891" s="133" t="s">
        <v>1333</v>
      </c>
      <c r="E891" s="133" t="s">
        <v>604</v>
      </c>
      <c r="F891" s="335">
        <v>114</v>
      </c>
      <c r="G891" s="127" t="s">
        <v>605</v>
      </c>
      <c r="H891" s="127">
        <v>11</v>
      </c>
      <c r="I891" s="167">
        <v>50</v>
      </c>
      <c r="J891" s="167">
        <v>50</v>
      </c>
      <c r="K891" s="337">
        <f t="shared" si="69"/>
        <v>7</v>
      </c>
      <c r="L891" s="337">
        <f t="shared" si="70"/>
        <v>7</v>
      </c>
      <c r="M891" s="337">
        <f t="shared" si="71"/>
        <v>7</v>
      </c>
      <c r="N891" s="393" t="s">
        <v>1374</v>
      </c>
      <c r="O891" s="167">
        <f t="shared" si="72"/>
        <v>1050</v>
      </c>
      <c r="P891" s="362" t="s">
        <v>1466</v>
      </c>
    </row>
    <row r="892" spans="1:16" ht="35.25" customHeight="1" x14ac:dyDescent="0.2">
      <c r="A892" s="296" t="s">
        <v>1465</v>
      </c>
      <c r="B892" s="166" t="s">
        <v>1466</v>
      </c>
      <c r="C892" s="361" t="s">
        <v>2953</v>
      </c>
      <c r="D892" s="133" t="s">
        <v>1394</v>
      </c>
      <c r="E892" s="133" t="s">
        <v>604</v>
      </c>
      <c r="F892" s="335">
        <v>115</v>
      </c>
      <c r="G892" s="127" t="s">
        <v>605</v>
      </c>
      <c r="H892" s="127">
        <v>11</v>
      </c>
      <c r="I892" s="167">
        <v>50</v>
      </c>
      <c r="J892" s="167">
        <v>50</v>
      </c>
      <c r="K892" s="337">
        <f t="shared" si="69"/>
        <v>4</v>
      </c>
      <c r="L892" s="337">
        <f t="shared" si="70"/>
        <v>4</v>
      </c>
      <c r="M892" s="337">
        <f t="shared" si="71"/>
        <v>4</v>
      </c>
      <c r="N892" s="393" t="s">
        <v>1338</v>
      </c>
      <c r="O892" s="167">
        <f t="shared" si="72"/>
        <v>600</v>
      </c>
      <c r="P892" s="362" t="s">
        <v>1466</v>
      </c>
    </row>
    <row r="893" spans="1:16" ht="35.25" customHeight="1" x14ac:dyDescent="0.2">
      <c r="A893" s="296" t="s">
        <v>1465</v>
      </c>
      <c r="B893" s="166" t="s">
        <v>1466</v>
      </c>
      <c r="C893" s="361" t="s">
        <v>2953</v>
      </c>
      <c r="D893" s="133" t="s">
        <v>915</v>
      </c>
      <c r="E893" s="133" t="s">
        <v>604</v>
      </c>
      <c r="F893" s="335">
        <v>113</v>
      </c>
      <c r="G893" s="127" t="s">
        <v>605</v>
      </c>
      <c r="H893" s="127">
        <v>11</v>
      </c>
      <c r="I893" s="167">
        <v>420</v>
      </c>
      <c r="J893" s="167">
        <v>420</v>
      </c>
      <c r="K893" s="337">
        <f t="shared" si="69"/>
        <v>1.3333333333333333</v>
      </c>
      <c r="L893" s="337">
        <f t="shared" si="70"/>
        <v>1.3333333333333333</v>
      </c>
      <c r="M893" s="337">
        <f t="shared" si="71"/>
        <v>1.3333333333333333</v>
      </c>
      <c r="N893" s="393" t="s">
        <v>1435</v>
      </c>
      <c r="O893" s="167">
        <f t="shared" si="72"/>
        <v>1680</v>
      </c>
      <c r="P893" s="362" t="s">
        <v>1466</v>
      </c>
    </row>
    <row r="894" spans="1:16" ht="35.25" customHeight="1" x14ac:dyDescent="0.2">
      <c r="A894" s="296" t="s">
        <v>1465</v>
      </c>
      <c r="B894" s="166" t="s">
        <v>1466</v>
      </c>
      <c r="C894" s="361" t="s">
        <v>2953</v>
      </c>
      <c r="D894" s="133" t="s">
        <v>1337</v>
      </c>
      <c r="E894" s="133" t="s">
        <v>604</v>
      </c>
      <c r="F894" s="335">
        <v>151</v>
      </c>
      <c r="G894" s="127" t="s">
        <v>605</v>
      </c>
      <c r="H894" s="127">
        <v>11</v>
      </c>
      <c r="I894" s="167">
        <v>7500</v>
      </c>
      <c r="J894" s="167">
        <v>7500</v>
      </c>
      <c r="K894" s="337">
        <f t="shared" si="69"/>
        <v>4</v>
      </c>
      <c r="L894" s="337">
        <f t="shared" si="70"/>
        <v>4</v>
      </c>
      <c r="M894" s="337">
        <f t="shared" si="71"/>
        <v>4</v>
      </c>
      <c r="N894" s="393" t="s">
        <v>1338</v>
      </c>
      <c r="O894" s="167">
        <f t="shared" si="72"/>
        <v>90000</v>
      </c>
      <c r="P894" s="362" t="s">
        <v>1466</v>
      </c>
    </row>
    <row r="895" spans="1:16" ht="35.25" customHeight="1" x14ac:dyDescent="0.2">
      <c r="A895" s="296" t="s">
        <v>1465</v>
      </c>
      <c r="B895" s="166" t="s">
        <v>1466</v>
      </c>
      <c r="C895" s="361" t="s">
        <v>2953</v>
      </c>
      <c r="D895" s="133" t="s">
        <v>1397</v>
      </c>
      <c r="E895" s="133" t="s">
        <v>604</v>
      </c>
      <c r="F895" s="335">
        <v>165</v>
      </c>
      <c r="G895" s="127" t="s">
        <v>605</v>
      </c>
      <c r="H895" s="127">
        <v>11</v>
      </c>
      <c r="I895" s="167">
        <v>3000</v>
      </c>
      <c r="J895" s="167">
        <v>3000</v>
      </c>
      <c r="K895" s="337">
        <f t="shared" si="69"/>
        <v>1</v>
      </c>
      <c r="L895" s="337">
        <f t="shared" si="70"/>
        <v>1</v>
      </c>
      <c r="M895" s="337">
        <f t="shared" si="71"/>
        <v>1</v>
      </c>
      <c r="N895" s="393" t="s">
        <v>1395</v>
      </c>
      <c r="O895" s="167">
        <f t="shared" si="72"/>
        <v>9000</v>
      </c>
      <c r="P895" s="362" t="s">
        <v>1466</v>
      </c>
    </row>
    <row r="896" spans="1:16" ht="35.25" customHeight="1" x14ac:dyDescent="0.2">
      <c r="A896" s="296" t="s">
        <v>1465</v>
      </c>
      <c r="B896" s="166" t="s">
        <v>1466</v>
      </c>
      <c r="C896" s="361" t="s">
        <v>2953</v>
      </c>
      <c r="D896" s="133" t="s">
        <v>1341</v>
      </c>
      <c r="E896" s="133" t="s">
        <v>604</v>
      </c>
      <c r="F896" s="335">
        <v>195</v>
      </c>
      <c r="G896" s="127" t="s">
        <v>605</v>
      </c>
      <c r="H896" s="127">
        <v>11</v>
      </c>
      <c r="I896" s="167">
        <v>500</v>
      </c>
      <c r="J896" s="167">
        <v>500</v>
      </c>
      <c r="K896" s="337">
        <f t="shared" si="69"/>
        <v>1</v>
      </c>
      <c r="L896" s="337">
        <f t="shared" si="70"/>
        <v>1</v>
      </c>
      <c r="M896" s="337">
        <f t="shared" si="71"/>
        <v>1</v>
      </c>
      <c r="N896" s="393" t="s">
        <v>1395</v>
      </c>
      <c r="O896" s="167">
        <f t="shared" si="72"/>
        <v>1500</v>
      </c>
      <c r="P896" s="362" t="s">
        <v>1466</v>
      </c>
    </row>
    <row r="897" spans="1:16" ht="35.25" customHeight="1" x14ac:dyDescent="0.2">
      <c r="A897" s="296" t="s">
        <v>1465</v>
      </c>
      <c r="B897" s="166" t="s">
        <v>1466</v>
      </c>
      <c r="C897" s="361" t="s">
        <v>2953</v>
      </c>
      <c r="D897" s="133" t="s">
        <v>1342</v>
      </c>
      <c r="E897" s="133" t="s">
        <v>604</v>
      </c>
      <c r="F897" s="335">
        <v>199</v>
      </c>
      <c r="G897" s="127" t="s">
        <v>605</v>
      </c>
      <c r="H897" s="127">
        <v>11</v>
      </c>
      <c r="I897" s="167">
        <v>2400</v>
      </c>
      <c r="J897" s="167">
        <v>2400</v>
      </c>
      <c r="K897" s="337">
        <f t="shared" si="69"/>
        <v>1.6666666666666667</v>
      </c>
      <c r="L897" s="337">
        <f t="shared" si="70"/>
        <v>1.6666666666666667</v>
      </c>
      <c r="M897" s="337">
        <f t="shared" si="71"/>
        <v>1.6666666666666667</v>
      </c>
      <c r="N897" s="393" t="s">
        <v>1369</v>
      </c>
      <c r="O897" s="167">
        <f t="shared" si="72"/>
        <v>12000</v>
      </c>
      <c r="P897" s="362" t="s">
        <v>1466</v>
      </c>
    </row>
    <row r="898" spans="1:16" ht="35.25" customHeight="1" x14ac:dyDescent="0.2">
      <c r="A898" s="296" t="s">
        <v>1465</v>
      </c>
      <c r="B898" s="166" t="s">
        <v>1466</v>
      </c>
      <c r="C898" s="361" t="s">
        <v>2953</v>
      </c>
      <c r="D898" s="133" t="s">
        <v>1416</v>
      </c>
      <c r="E898" s="133" t="s">
        <v>1059</v>
      </c>
      <c r="F898" s="335">
        <v>211</v>
      </c>
      <c r="G898" s="127">
        <v>2405</v>
      </c>
      <c r="H898" s="127">
        <v>11</v>
      </c>
      <c r="I898" s="167">
        <v>25</v>
      </c>
      <c r="J898" s="167">
        <v>25</v>
      </c>
      <c r="K898" s="337">
        <f t="shared" si="69"/>
        <v>4</v>
      </c>
      <c r="L898" s="337">
        <f t="shared" si="70"/>
        <v>4</v>
      </c>
      <c r="M898" s="337">
        <f t="shared" si="71"/>
        <v>4</v>
      </c>
      <c r="N898" s="393" t="s">
        <v>1338</v>
      </c>
      <c r="O898" s="167">
        <f>I898*N898</f>
        <v>300</v>
      </c>
      <c r="P898" s="362" t="s">
        <v>1466</v>
      </c>
    </row>
    <row r="899" spans="1:16" ht="35.25" customHeight="1" x14ac:dyDescent="0.2">
      <c r="A899" s="296" t="s">
        <v>1465</v>
      </c>
      <c r="B899" s="166" t="s">
        <v>1466</v>
      </c>
      <c r="C899" s="361" t="s">
        <v>2953</v>
      </c>
      <c r="D899" s="133" t="s">
        <v>1436</v>
      </c>
      <c r="E899" s="133" t="s">
        <v>1347</v>
      </c>
      <c r="F899" s="335">
        <v>211</v>
      </c>
      <c r="G899" s="127">
        <v>3602</v>
      </c>
      <c r="H899" s="127">
        <v>11</v>
      </c>
      <c r="I899" s="167">
        <v>75</v>
      </c>
      <c r="J899" s="167">
        <v>75</v>
      </c>
      <c r="K899" s="337">
        <f t="shared" si="69"/>
        <v>3.3333333333333335</v>
      </c>
      <c r="L899" s="337">
        <f t="shared" si="70"/>
        <v>3.3333333333333335</v>
      </c>
      <c r="M899" s="337">
        <f t="shared" si="71"/>
        <v>3.3333333333333335</v>
      </c>
      <c r="N899" s="393" t="s">
        <v>1361</v>
      </c>
      <c r="O899" s="167">
        <f t="shared" ref="O899:O922" si="73">I899*N899</f>
        <v>750</v>
      </c>
      <c r="P899" s="362" t="s">
        <v>1466</v>
      </c>
    </row>
    <row r="900" spans="1:16" ht="35.25" customHeight="1" x14ac:dyDescent="0.2">
      <c r="A900" s="296" t="s">
        <v>1465</v>
      </c>
      <c r="B900" s="166" t="s">
        <v>1466</v>
      </c>
      <c r="C900" s="361" t="s">
        <v>2953</v>
      </c>
      <c r="D900" s="133" t="s">
        <v>1457</v>
      </c>
      <c r="E900" s="133" t="s">
        <v>1347</v>
      </c>
      <c r="F900" s="335">
        <v>211</v>
      </c>
      <c r="G900" s="127">
        <v>28004</v>
      </c>
      <c r="H900" s="127">
        <v>11</v>
      </c>
      <c r="I900" s="167">
        <v>55</v>
      </c>
      <c r="J900" s="167">
        <v>55</v>
      </c>
      <c r="K900" s="337">
        <f t="shared" si="69"/>
        <v>4</v>
      </c>
      <c r="L900" s="337">
        <f t="shared" si="70"/>
        <v>4</v>
      </c>
      <c r="M900" s="337">
        <f t="shared" si="71"/>
        <v>4</v>
      </c>
      <c r="N900" s="393" t="s">
        <v>1338</v>
      </c>
      <c r="O900" s="167">
        <f t="shared" si="73"/>
        <v>660</v>
      </c>
      <c r="P900" s="362" t="s">
        <v>1466</v>
      </c>
    </row>
    <row r="901" spans="1:16" ht="35.25" customHeight="1" x14ac:dyDescent="0.2">
      <c r="A901" s="296" t="s">
        <v>1465</v>
      </c>
      <c r="B901" s="166" t="s">
        <v>1466</v>
      </c>
      <c r="C901" s="361" t="s">
        <v>2953</v>
      </c>
      <c r="D901" s="133" t="s">
        <v>1437</v>
      </c>
      <c r="E901" s="133" t="s">
        <v>1349</v>
      </c>
      <c r="F901" s="335">
        <v>211</v>
      </c>
      <c r="G901" s="127">
        <v>4877</v>
      </c>
      <c r="H901" s="127">
        <v>11</v>
      </c>
      <c r="I901" s="167">
        <v>3</v>
      </c>
      <c r="J901" s="167">
        <v>3</v>
      </c>
      <c r="K901" s="337">
        <f t="shared" si="69"/>
        <v>33.333333333333336</v>
      </c>
      <c r="L901" s="337">
        <f t="shared" si="70"/>
        <v>33.333333333333336</v>
      </c>
      <c r="M901" s="337">
        <f t="shared" si="71"/>
        <v>33.333333333333336</v>
      </c>
      <c r="N901" s="393" t="s">
        <v>1399</v>
      </c>
      <c r="O901" s="167">
        <f t="shared" si="73"/>
        <v>300</v>
      </c>
      <c r="P901" s="362" t="s">
        <v>1466</v>
      </c>
    </row>
    <row r="902" spans="1:16" ht="35.25" customHeight="1" x14ac:dyDescent="0.2">
      <c r="A902" s="296" t="s">
        <v>1465</v>
      </c>
      <c r="B902" s="166" t="s">
        <v>1466</v>
      </c>
      <c r="C902" s="361" t="s">
        <v>2953</v>
      </c>
      <c r="D902" s="133" t="s">
        <v>1438</v>
      </c>
      <c r="E902" s="133" t="s">
        <v>1400</v>
      </c>
      <c r="F902" s="335">
        <v>211</v>
      </c>
      <c r="G902" s="127">
        <v>4877</v>
      </c>
      <c r="H902" s="127">
        <v>11</v>
      </c>
      <c r="I902" s="167">
        <v>14</v>
      </c>
      <c r="J902" s="167">
        <v>14</v>
      </c>
      <c r="K902" s="337">
        <f t="shared" si="69"/>
        <v>40</v>
      </c>
      <c r="L902" s="337">
        <f t="shared" si="70"/>
        <v>40</v>
      </c>
      <c r="M902" s="337">
        <f t="shared" si="71"/>
        <v>40</v>
      </c>
      <c r="N902" s="393" t="s">
        <v>1467</v>
      </c>
      <c r="O902" s="167">
        <f t="shared" si="73"/>
        <v>1680</v>
      </c>
      <c r="P902" s="362" t="s">
        <v>1466</v>
      </c>
    </row>
    <row r="903" spans="1:16" ht="35.25" customHeight="1" x14ac:dyDescent="0.2">
      <c r="A903" s="296" t="s">
        <v>1465</v>
      </c>
      <c r="B903" s="166" t="s">
        <v>1466</v>
      </c>
      <c r="C903" s="361" t="s">
        <v>2953</v>
      </c>
      <c r="D903" s="133" t="s">
        <v>1439</v>
      </c>
      <c r="E903" s="133" t="s">
        <v>766</v>
      </c>
      <c r="F903" s="335">
        <v>241</v>
      </c>
      <c r="G903" s="127">
        <v>1592</v>
      </c>
      <c r="H903" s="127">
        <v>11</v>
      </c>
      <c r="I903" s="167">
        <v>45</v>
      </c>
      <c r="J903" s="167">
        <v>45</v>
      </c>
      <c r="K903" s="337">
        <f t="shared" si="69"/>
        <v>8.3333333333333339</v>
      </c>
      <c r="L903" s="337">
        <f t="shared" si="70"/>
        <v>8.3333333333333339</v>
      </c>
      <c r="M903" s="337">
        <f t="shared" si="71"/>
        <v>8.3333333333333339</v>
      </c>
      <c r="N903" s="393" t="s">
        <v>1350</v>
      </c>
      <c r="O903" s="167">
        <f t="shared" si="73"/>
        <v>1125</v>
      </c>
      <c r="P903" s="362" t="s">
        <v>1466</v>
      </c>
    </row>
    <row r="904" spans="1:16" ht="35.25" customHeight="1" x14ac:dyDescent="0.2">
      <c r="A904" s="296" t="s">
        <v>1465</v>
      </c>
      <c r="B904" s="166" t="s">
        <v>1466</v>
      </c>
      <c r="C904" s="361" t="s">
        <v>2953</v>
      </c>
      <c r="D904" s="133" t="s">
        <v>1440</v>
      </c>
      <c r="E904" s="133" t="s">
        <v>766</v>
      </c>
      <c r="F904" s="335">
        <v>241</v>
      </c>
      <c r="G904" s="127">
        <v>1593</v>
      </c>
      <c r="H904" s="127">
        <v>11</v>
      </c>
      <c r="I904" s="167">
        <v>55</v>
      </c>
      <c r="J904" s="167">
        <v>55</v>
      </c>
      <c r="K904" s="337">
        <f t="shared" si="69"/>
        <v>8</v>
      </c>
      <c r="L904" s="337">
        <f t="shared" si="70"/>
        <v>8</v>
      </c>
      <c r="M904" s="337">
        <f t="shared" si="71"/>
        <v>8</v>
      </c>
      <c r="N904" s="393" t="s">
        <v>1381</v>
      </c>
      <c r="O904" s="167">
        <f t="shared" si="73"/>
        <v>1320</v>
      </c>
      <c r="P904" s="362" t="s">
        <v>1466</v>
      </c>
    </row>
    <row r="905" spans="1:16" ht="35.25" customHeight="1" x14ac:dyDescent="0.2">
      <c r="A905" s="296" t="s">
        <v>1465</v>
      </c>
      <c r="B905" s="166" t="s">
        <v>1466</v>
      </c>
      <c r="C905" s="361" t="s">
        <v>2953</v>
      </c>
      <c r="D905" s="133" t="s">
        <v>1441</v>
      </c>
      <c r="E905" s="133" t="s">
        <v>1115</v>
      </c>
      <c r="F905" s="335">
        <v>243</v>
      </c>
      <c r="G905" s="127">
        <v>61337</v>
      </c>
      <c r="H905" s="127">
        <v>11</v>
      </c>
      <c r="I905" s="167">
        <v>175</v>
      </c>
      <c r="J905" s="167">
        <v>175</v>
      </c>
      <c r="K905" s="337">
        <f t="shared" si="69"/>
        <v>4</v>
      </c>
      <c r="L905" s="337">
        <f t="shared" si="70"/>
        <v>4</v>
      </c>
      <c r="M905" s="337">
        <f t="shared" si="71"/>
        <v>4</v>
      </c>
      <c r="N905" s="393" t="s">
        <v>1338</v>
      </c>
      <c r="O905" s="167">
        <f t="shared" si="73"/>
        <v>2100</v>
      </c>
      <c r="P905" s="362" t="s">
        <v>1466</v>
      </c>
    </row>
    <row r="906" spans="1:16" ht="35.25" customHeight="1" x14ac:dyDescent="0.2">
      <c r="A906" s="296" t="s">
        <v>1465</v>
      </c>
      <c r="B906" s="166" t="s">
        <v>1466</v>
      </c>
      <c r="C906" s="361" t="s">
        <v>2953</v>
      </c>
      <c r="D906" s="133" t="s">
        <v>1360</v>
      </c>
      <c r="E906" s="133" t="s">
        <v>202</v>
      </c>
      <c r="F906" s="335">
        <v>253</v>
      </c>
      <c r="G906" s="127">
        <v>9888</v>
      </c>
      <c r="H906" s="127">
        <v>11</v>
      </c>
      <c r="I906" s="167">
        <v>1200</v>
      </c>
      <c r="J906" s="167">
        <v>1200</v>
      </c>
      <c r="K906" s="337">
        <f t="shared" si="69"/>
        <v>1</v>
      </c>
      <c r="L906" s="337">
        <f t="shared" si="70"/>
        <v>1</v>
      </c>
      <c r="M906" s="337">
        <f t="shared" si="71"/>
        <v>1</v>
      </c>
      <c r="N906" s="393" t="s">
        <v>1395</v>
      </c>
      <c r="O906" s="167">
        <f t="shared" si="73"/>
        <v>3600</v>
      </c>
      <c r="P906" s="362" t="s">
        <v>1466</v>
      </c>
    </row>
    <row r="907" spans="1:16" ht="35.25" customHeight="1" x14ac:dyDescent="0.2">
      <c r="A907" s="296" t="s">
        <v>1465</v>
      </c>
      <c r="B907" s="166" t="s">
        <v>1466</v>
      </c>
      <c r="C907" s="361" t="s">
        <v>2953</v>
      </c>
      <c r="D907" s="133" t="s">
        <v>1362</v>
      </c>
      <c r="E907" s="133" t="s">
        <v>202</v>
      </c>
      <c r="F907" s="335">
        <v>268</v>
      </c>
      <c r="G907" s="127">
        <v>22327</v>
      </c>
      <c r="H907" s="127">
        <v>11</v>
      </c>
      <c r="I907" s="167">
        <v>30</v>
      </c>
      <c r="J907" s="167">
        <v>30</v>
      </c>
      <c r="K907" s="337">
        <f t="shared" si="69"/>
        <v>4</v>
      </c>
      <c r="L907" s="337">
        <f t="shared" si="70"/>
        <v>4</v>
      </c>
      <c r="M907" s="337">
        <f t="shared" si="71"/>
        <v>4</v>
      </c>
      <c r="N907" s="393" t="s">
        <v>1338</v>
      </c>
      <c r="O907" s="167">
        <f t="shared" si="73"/>
        <v>360</v>
      </c>
      <c r="P907" s="362" t="s">
        <v>1466</v>
      </c>
    </row>
    <row r="908" spans="1:16" ht="35.25" customHeight="1" x14ac:dyDescent="0.2">
      <c r="A908" s="296" t="s">
        <v>1465</v>
      </c>
      <c r="B908" s="166" t="s">
        <v>1466</v>
      </c>
      <c r="C908" s="361" t="s">
        <v>2953</v>
      </c>
      <c r="D908" s="133" t="s">
        <v>1442</v>
      </c>
      <c r="E908" s="133" t="s">
        <v>1115</v>
      </c>
      <c r="F908" s="335">
        <v>291</v>
      </c>
      <c r="G908" s="127">
        <v>2014</v>
      </c>
      <c r="H908" s="127">
        <v>11</v>
      </c>
      <c r="I908" s="167">
        <v>25</v>
      </c>
      <c r="J908" s="167">
        <v>25</v>
      </c>
      <c r="K908" s="337">
        <f t="shared" si="69"/>
        <v>5</v>
      </c>
      <c r="L908" s="337">
        <f t="shared" si="70"/>
        <v>5</v>
      </c>
      <c r="M908" s="337">
        <f t="shared" si="71"/>
        <v>5</v>
      </c>
      <c r="N908" s="393" t="s">
        <v>1336</v>
      </c>
      <c r="O908" s="167">
        <f t="shared" si="73"/>
        <v>375</v>
      </c>
      <c r="P908" s="362" t="s">
        <v>1466</v>
      </c>
    </row>
    <row r="909" spans="1:16" ht="35.25" customHeight="1" x14ac:dyDescent="0.2">
      <c r="A909" s="296" t="s">
        <v>1465</v>
      </c>
      <c r="B909" s="166" t="s">
        <v>1466</v>
      </c>
      <c r="C909" s="361" t="s">
        <v>2953</v>
      </c>
      <c r="D909" s="133" t="s">
        <v>1443</v>
      </c>
      <c r="E909" s="133" t="s">
        <v>1115</v>
      </c>
      <c r="F909" s="335">
        <v>291</v>
      </c>
      <c r="G909" s="127">
        <v>2025</v>
      </c>
      <c r="H909" s="127">
        <v>11</v>
      </c>
      <c r="I909" s="167">
        <v>30</v>
      </c>
      <c r="J909" s="167">
        <v>30</v>
      </c>
      <c r="K909" s="337">
        <f t="shared" si="69"/>
        <v>3.3333333333333335</v>
      </c>
      <c r="L909" s="337">
        <f t="shared" si="70"/>
        <v>3.3333333333333335</v>
      </c>
      <c r="M909" s="337">
        <f t="shared" si="71"/>
        <v>3.3333333333333335</v>
      </c>
      <c r="N909" s="393" t="s">
        <v>1361</v>
      </c>
      <c r="O909" s="167">
        <f t="shared" si="73"/>
        <v>300</v>
      </c>
      <c r="P909" s="362" t="s">
        <v>1466</v>
      </c>
    </row>
    <row r="910" spans="1:16" ht="35.25" customHeight="1" x14ac:dyDescent="0.2">
      <c r="A910" s="296" t="s">
        <v>1465</v>
      </c>
      <c r="B910" s="166" t="s">
        <v>1466</v>
      </c>
      <c r="C910" s="361" t="s">
        <v>2953</v>
      </c>
      <c r="D910" s="133" t="s">
        <v>1460</v>
      </c>
      <c r="E910" s="133" t="s">
        <v>1115</v>
      </c>
      <c r="F910" s="335">
        <v>291</v>
      </c>
      <c r="G910" s="127">
        <v>2092</v>
      </c>
      <c r="H910" s="127">
        <v>11</v>
      </c>
      <c r="I910" s="167">
        <v>12</v>
      </c>
      <c r="J910" s="167">
        <v>12</v>
      </c>
      <c r="K910" s="337">
        <f t="shared" si="69"/>
        <v>5</v>
      </c>
      <c r="L910" s="337">
        <f t="shared" si="70"/>
        <v>5</v>
      </c>
      <c r="M910" s="337">
        <f t="shared" si="71"/>
        <v>5</v>
      </c>
      <c r="N910" s="393" t="s">
        <v>1336</v>
      </c>
      <c r="O910" s="167">
        <f t="shared" si="73"/>
        <v>180</v>
      </c>
      <c r="P910" s="362" t="s">
        <v>1466</v>
      </c>
    </row>
    <row r="911" spans="1:16" ht="35.25" customHeight="1" x14ac:dyDescent="0.2">
      <c r="A911" s="296" t="s">
        <v>1465</v>
      </c>
      <c r="B911" s="166" t="s">
        <v>1466</v>
      </c>
      <c r="C911" s="361" t="s">
        <v>2953</v>
      </c>
      <c r="D911" s="133" t="s">
        <v>1368</v>
      </c>
      <c r="E911" s="133" t="s">
        <v>202</v>
      </c>
      <c r="F911" s="335">
        <v>291</v>
      </c>
      <c r="G911" s="127">
        <v>22424</v>
      </c>
      <c r="H911" s="127">
        <v>11</v>
      </c>
      <c r="I911" s="167">
        <v>10</v>
      </c>
      <c r="J911" s="167">
        <v>10</v>
      </c>
      <c r="K911" s="337">
        <f t="shared" si="69"/>
        <v>5</v>
      </c>
      <c r="L911" s="337">
        <f t="shared" si="70"/>
        <v>5</v>
      </c>
      <c r="M911" s="337">
        <f t="shared" si="71"/>
        <v>5</v>
      </c>
      <c r="N911" s="393" t="s">
        <v>1336</v>
      </c>
      <c r="O911" s="167">
        <f t="shared" si="73"/>
        <v>150</v>
      </c>
      <c r="P911" s="362" t="s">
        <v>1466</v>
      </c>
    </row>
    <row r="912" spans="1:16" ht="35.25" customHeight="1" x14ac:dyDescent="0.2">
      <c r="A912" s="296" t="s">
        <v>1465</v>
      </c>
      <c r="B912" s="166" t="s">
        <v>1466</v>
      </c>
      <c r="C912" s="361" t="s">
        <v>2953</v>
      </c>
      <c r="D912" s="133" t="s">
        <v>1445</v>
      </c>
      <c r="E912" s="133" t="s">
        <v>1115</v>
      </c>
      <c r="F912" s="335">
        <v>291</v>
      </c>
      <c r="G912" s="127">
        <v>30345</v>
      </c>
      <c r="H912" s="127">
        <v>11</v>
      </c>
      <c r="I912" s="167">
        <v>20</v>
      </c>
      <c r="J912" s="167">
        <v>20</v>
      </c>
      <c r="K912" s="337">
        <f t="shared" si="69"/>
        <v>3</v>
      </c>
      <c r="L912" s="337">
        <f t="shared" si="70"/>
        <v>3</v>
      </c>
      <c r="M912" s="337">
        <f t="shared" si="71"/>
        <v>3</v>
      </c>
      <c r="N912" s="393" t="s">
        <v>1365</v>
      </c>
      <c r="O912" s="167">
        <f t="shared" si="73"/>
        <v>180</v>
      </c>
      <c r="P912" s="362" t="s">
        <v>1466</v>
      </c>
    </row>
    <row r="913" spans="1:16" ht="35.25" customHeight="1" x14ac:dyDescent="0.2">
      <c r="A913" s="296" t="s">
        <v>1465</v>
      </c>
      <c r="B913" s="166" t="s">
        <v>1466</v>
      </c>
      <c r="C913" s="361" t="s">
        <v>2953</v>
      </c>
      <c r="D913" s="133" t="s">
        <v>1446</v>
      </c>
      <c r="E913" s="133" t="s">
        <v>1115</v>
      </c>
      <c r="F913" s="335">
        <v>291</v>
      </c>
      <c r="G913" s="127">
        <v>30628</v>
      </c>
      <c r="H913" s="127">
        <v>11</v>
      </c>
      <c r="I913" s="167">
        <v>10</v>
      </c>
      <c r="J913" s="167">
        <v>10</v>
      </c>
      <c r="K913" s="337">
        <f t="shared" si="69"/>
        <v>5</v>
      </c>
      <c r="L913" s="337">
        <f t="shared" si="70"/>
        <v>5</v>
      </c>
      <c r="M913" s="337">
        <f t="shared" si="71"/>
        <v>5</v>
      </c>
      <c r="N913" s="393" t="s">
        <v>1336</v>
      </c>
      <c r="O913" s="167">
        <f t="shared" si="73"/>
        <v>150</v>
      </c>
      <c r="P913" s="362" t="s">
        <v>1466</v>
      </c>
    </row>
    <row r="914" spans="1:16" ht="35.25" customHeight="1" x14ac:dyDescent="0.2">
      <c r="A914" s="296" t="s">
        <v>1465</v>
      </c>
      <c r="B914" s="166" t="s">
        <v>1466</v>
      </c>
      <c r="C914" s="361" t="s">
        <v>2953</v>
      </c>
      <c r="D914" s="133" t="s">
        <v>1468</v>
      </c>
      <c r="E914" s="133" t="s">
        <v>1115</v>
      </c>
      <c r="F914" s="335">
        <v>291</v>
      </c>
      <c r="G914" s="127">
        <v>31139</v>
      </c>
      <c r="H914" s="127">
        <v>11</v>
      </c>
      <c r="I914" s="167">
        <v>50</v>
      </c>
      <c r="J914" s="167">
        <v>50</v>
      </c>
      <c r="K914" s="337">
        <f t="shared" si="69"/>
        <v>5</v>
      </c>
      <c r="L914" s="337">
        <f t="shared" si="70"/>
        <v>5</v>
      </c>
      <c r="M914" s="337">
        <f t="shared" si="71"/>
        <v>5</v>
      </c>
      <c r="N914" s="393" t="s">
        <v>1336</v>
      </c>
      <c r="O914" s="167">
        <f t="shared" si="73"/>
        <v>750</v>
      </c>
      <c r="P914" s="362" t="s">
        <v>1466</v>
      </c>
    </row>
    <row r="915" spans="1:16" ht="35.25" customHeight="1" x14ac:dyDescent="0.2">
      <c r="A915" s="296" t="s">
        <v>1465</v>
      </c>
      <c r="B915" s="166" t="s">
        <v>1466</v>
      </c>
      <c r="C915" s="361" t="s">
        <v>2953</v>
      </c>
      <c r="D915" s="133" t="s">
        <v>1462</v>
      </c>
      <c r="E915" s="133" t="s">
        <v>777</v>
      </c>
      <c r="F915" s="335">
        <v>291</v>
      </c>
      <c r="G915" s="127">
        <v>78615</v>
      </c>
      <c r="H915" s="127">
        <v>11</v>
      </c>
      <c r="I915" s="167">
        <v>5</v>
      </c>
      <c r="J915" s="167">
        <v>5</v>
      </c>
      <c r="K915" s="337">
        <f t="shared" si="69"/>
        <v>7</v>
      </c>
      <c r="L915" s="337">
        <f t="shared" si="70"/>
        <v>7</v>
      </c>
      <c r="M915" s="337">
        <f t="shared" si="71"/>
        <v>7</v>
      </c>
      <c r="N915" s="393" t="s">
        <v>1374</v>
      </c>
      <c r="O915" s="167">
        <f t="shared" si="73"/>
        <v>105</v>
      </c>
      <c r="P915" s="362" t="s">
        <v>1466</v>
      </c>
    </row>
    <row r="916" spans="1:16" ht="35.25" customHeight="1" x14ac:dyDescent="0.2">
      <c r="A916" s="296" t="s">
        <v>1465</v>
      </c>
      <c r="B916" s="166" t="s">
        <v>1466</v>
      </c>
      <c r="C916" s="361" t="s">
        <v>2953</v>
      </c>
      <c r="D916" s="133" t="s">
        <v>1375</v>
      </c>
      <c r="E916" s="133" t="s">
        <v>202</v>
      </c>
      <c r="F916" s="335">
        <v>291</v>
      </c>
      <c r="G916" s="127">
        <v>134509</v>
      </c>
      <c r="H916" s="127">
        <v>11</v>
      </c>
      <c r="I916" s="167">
        <v>5</v>
      </c>
      <c r="J916" s="167">
        <v>5</v>
      </c>
      <c r="K916" s="337">
        <f t="shared" si="69"/>
        <v>5</v>
      </c>
      <c r="L916" s="337">
        <f t="shared" si="70"/>
        <v>5</v>
      </c>
      <c r="M916" s="337">
        <f t="shared" si="71"/>
        <v>5</v>
      </c>
      <c r="N916" s="393" t="s">
        <v>1336</v>
      </c>
      <c r="O916" s="167">
        <f t="shared" si="73"/>
        <v>75</v>
      </c>
      <c r="P916" s="362" t="s">
        <v>1466</v>
      </c>
    </row>
    <row r="917" spans="1:16" ht="35.25" customHeight="1" x14ac:dyDescent="0.2">
      <c r="A917" s="296" t="s">
        <v>1465</v>
      </c>
      <c r="B917" s="166" t="s">
        <v>1466</v>
      </c>
      <c r="C917" s="361" t="s">
        <v>2953</v>
      </c>
      <c r="D917" s="133" t="s">
        <v>1427</v>
      </c>
      <c r="E917" s="133" t="s">
        <v>804</v>
      </c>
      <c r="F917" s="335">
        <v>292</v>
      </c>
      <c r="G917" s="127">
        <v>2858</v>
      </c>
      <c r="H917" s="127">
        <v>11</v>
      </c>
      <c r="I917" s="167">
        <v>12</v>
      </c>
      <c r="J917" s="167">
        <v>12</v>
      </c>
      <c r="K917" s="337">
        <f t="shared" si="69"/>
        <v>6.666666666666667</v>
      </c>
      <c r="L917" s="337">
        <f t="shared" si="70"/>
        <v>6.666666666666667</v>
      </c>
      <c r="M917" s="337">
        <f t="shared" si="71"/>
        <v>6.666666666666667</v>
      </c>
      <c r="N917" s="393" t="s">
        <v>1343</v>
      </c>
      <c r="O917" s="167">
        <f t="shared" si="73"/>
        <v>240</v>
      </c>
      <c r="P917" s="362" t="s">
        <v>1466</v>
      </c>
    </row>
    <row r="918" spans="1:16" ht="35.25" customHeight="1" x14ac:dyDescent="0.2">
      <c r="A918" s="296" t="s">
        <v>1465</v>
      </c>
      <c r="B918" s="166" t="s">
        <v>1466</v>
      </c>
      <c r="C918" s="361" t="s">
        <v>2953</v>
      </c>
      <c r="D918" s="133" t="s">
        <v>1450</v>
      </c>
      <c r="E918" s="133" t="s">
        <v>1059</v>
      </c>
      <c r="F918" s="335">
        <v>292</v>
      </c>
      <c r="G918" s="127">
        <v>2859</v>
      </c>
      <c r="H918" s="127">
        <v>11</v>
      </c>
      <c r="I918" s="167">
        <v>35</v>
      </c>
      <c r="J918" s="167">
        <v>35</v>
      </c>
      <c r="K918" s="337">
        <f t="shared" si="69"/>
        <v>5</v>
      </c>
      <c r="L918" s="337">
        <f t="shared" si="70"/>
        <v>5</v>
      </c>
      <c r="M918" s="337">
        <f t="shared" si="71"/>
        <v>5</v>
      </c>
      <c r="N918" s="393" t="s">
        <v>1336</v>
      </c>
      <c r="O918" s="167">
        <f t="shared" si="73"/>
        <v>525</v>
      </c>
      <c r="P918" s="362" t="s">
        <v>1466</v>
      </c>
    </row>
    <row r="919" spans="1:16" ht="35.25" customHeight="1" x14ac:dyDescent="0.2">
      <c r="A919" s="296" t="s">
        <v>1465</v>
      </c>
      <c r="B919" s="166" t="s">
        <v>1466</v>
      </c>
      <c r="C919" s="361" t="s">
        <v>2953</v>
      </c>
      <c r="D919" s="133" t="s">
        <v>1451</v>
      </c>
      <c r="E919" s="133" t="s">
        <v>202</v>
      </c>
      <c r="F919" s="335">
        <v>292</v>
      </c>
      <c r="G919" s="127">
        <v>5732</v>
      </c>
      <c r="H919" s="127">
        <v>11</v>
      </c>
      <c r="I919" s="167">
        <v>4</v>
      </c>
      <c r="J919" s="167">
        <v>4</v>
      </c>
      <c r="K919" s="337">
        <f t="shared" si="69"/>
        <v>10</v>
      </c>
      <c r="L919" s="337">
        <f t="shared" si="70"/>
        <v>10</v>
      </c>
      <c r="M919" s="337">
        <f t="shared" si="71"/>
        <v>10</v>
      </c>
      <c r="N919" s="393" t="s">
        <v>1379</v>
      </c>
      <c r="O919" s="167">
        <f t="shared" si="73"/>
        <v>120</v>
      </c>
      <c r="P919" s="362" t="s">
        <v>1466</v>
      </c>
    </row>
    <row r="920" spans="1:16" ht="35.25" customHeight="1" x14ac:dyDescent="0.2">
      <c r="A920" s="296" t="s">
        <v>1465</v>
      </c>
      <c r="B920" s="166" t="s">
        <v>1466</v>
      </c>
      <c r="C920" s="361" t="s">
        <v>2953</v>
      </c>
      <c r="D920" s="133" t="s">
        <v>1380</v>
      </c>
      <c r="E920" s="133" t="s">
        <v>202</v>
      </c>
      <c r="F920" s="335">
        <v>292</v>
      </c>
      <c r="G920" s="127">
        <v>38221</v>
      </c>
      <c r="H920" s="127">
        <v>11</v>
      </c>
      <c r="I920" s="167">
        <v>20</v>
      </c>
      <c r="J920" s="167">
        <v>20</v>
      </c>
      <c r="K920" s="337">
        <f t="shared" si="69"/>
        <v>8</v>
      </c>
      <c r="L920" s="337">
        <f t="shared" si="70"/>
        <v>8</v>
      </c>
      <c r="M920" s="337">
        <f t="shared" si="71"/>
        <v>8</v>
      </c>
      <c r="N920" s="393" t="s">
        <v>1381</v>
      </c>
      <c r="O920" s="167">
        <f t="shared" si="73"/>
        <v>480</v>
      </c>
      <c r="P920" s="362" t="s">
        <v>1466</v>
      </c>
    </row>
    <row r="921" spans="1:16" ht="35.25" customHeight="1" x14ac:dyDescent="0.2">
      <c r="A921" s="296" t="s">
        <v>1465</v>
      </c>
      <c r="B921" s="166" t="s">
        <v>1466</v>
      </c>
      <c r="C921" s="361" t="s">
        <v>2953</v>
      </c>
      <c r="D921" s="133" t="s">
        <v>1452</v>
      </c>
      <c r="E921" s="133" t="s">
        <v>1383</v>
      </c>
      <c r="F921" s="335">
        <v>292</v>
      </c>
      <c r="G921" s="127">
        <v>2860</v>
      </c>
      <c r="H921" s="127">
        <v>11</v>
      </c>
      <c r="I921" s="167">
        <v>12</v>
      </c>
      <c r="J921" s="167">
        <v>12</v>
      </c>
      <c r="K921" s="337">
        <f t="shared" si="69"/>
        <v>6.666666666666667</v>
      </c>
      <c r="L921" s="337">
        <f t="shared" si="70"/>
        <v>6.666666666666667</v>
      </c>
      <c r="M921" s="337">
        <f t="shared" si="71"/>
        <v>6.666666666666667</v>
      </c>
      <c r="N921" s="393" t="s">
        <v>1343</v>
      </c>
      <c r="O921" s="167">
        <f t="shared" si="73"/>
        <v>240</v>
      </c>
      <c r="P921" s="362" t="s">
        <v>1466</v>
      </c>
    </row>
    <row r="922" spans="1:16" ht="35.25" customHeight="1" thickBot="1" x14ac:dyDescent="0.25">
      <c r="A922" s="363" t="s">
        <v>1465</v>
      </c>
      <c r="B922" s="364" t="s">
        <v>1466</v>
      </c>
      <c r="C922" s="386" t="s">
        <v>2953</v>
      </c>
      <c r="D922" s="365" t="s">
        <v>1384</v>
      </c>
      <c r="E922" s="365" t="s">
        <v>202</v>
      </c>
      <c r="F922" s="366">
        <v>298</v>
      </c>
      <c r="G922" s="367" t="s">
        <v>605</v>
      </c>
      <c r="H922" s="367">
        <v>11</v>
      </c>
      <c r="I922" s="368">
        <v>800</v>
      </c>
      <c r="J922" s="368">
        <v>800</v>
      </c>
      <c r="K922" s="369">
        <f t="shared" si="69"/>
        <v>4</v>
      </c>
      <c r="L922" s="369">
        <f t="shared" si="70"/>
        <v>4</v>
      </c>
      <c r="M922" s="369">
        <f t="shared" si="71"/>
        <v>4</v>
      </c>
      <c r="N922" s="412" t="s">
        <v>1338</v>
      </c>
      <c r="O922" s="368">
        <f t="shared" si="73"/>
        <v>9600</v>
      </c>
      <c r="P922" s="371" t="s">
        <v>1466</v>
      </c>
    </row>
    <row r="923" spans="1:16" s="187" customFormat="1" ht="15.75" thickBot="1" x14ac:dyDescent="0.25">
      <c r="A923" s="372"/>
      <c r="B923" s="373"/>
      <c r="C923" s="374"/>
      <c r="D923" s="413" t="s">
        <v>1469</v>
      </c>
      <c r="E923" s="413"/>
      <c r="F923" s="414"/>
      <c r="G923" s="414"/>
      <c r="H923" s="414"/>
      <c r="I923" s="414"/>
      <c r="J923" s="414"/>
      <c r="K923" s="415"/>
      <c r="L923" s="415"/>
      <c r="M923" s="415"/>
      <c r="N923" s="414"/>
      <c r="O923" s="416">
        <f>SUM(O888:O922)</f>
        <v>158895</v>
      </c>
      <c r="P923" s="376"/>
    </row>
    <row r="924" spans="1:16" ht="12.75" x14ac:dyDescent="0.2">
      <c r="A924" s="399"/>
      <c r="B924" s="399"/>
      <c r="C924" s="400"/>
      <c r="D924" s="401"/>
      <c r="E924" s="401"/>
      <c r="F924" s="130"/>
      <c r="G924" s="130"/>
      <c r="H924" s="130"/>
      <c r="I924" s="130"/>
      <c r="J924" s="130"/>
      <c r="K924" s="130"/>
      <c r="L924" s="130"/>
      <c r="M924" s="130"/>
      <c r="N924" s="130"/>
      <c r="O924" s="402"/>
      <c r="P924" s="403"/>
    </row>
    <row r="925" spans="1:16" s="187" customFormat="1" ht="21.75" customHeight="1" thickBot="1" x14ac:dyDescent="0.25">
      <c r="A925" s="417" t="s">
        <v>1470</v>
      </c>
      <c r="B925" s="417"/>
      <c r="C925" s="417"/>
      <c r="D925" s="418"/>
      <c r="E925" s="354"/>
      <c r="F925" s="354"/>
      <c r="G925" s="354"/>
      <c r="H925" s="354"/>
      <c r="I925" s="354"/>
      <c r="J925" s="354"/>
      <c r="K925" s="418"/>
      <c r="L925" s="418"/>
      <c r="M925" s="418"/>
      <c r="N925" s="354"/>
      <c r="O925" s="354"/>
      <c r="P925" s="354"/>
    </row>
    <row r="926" spans="1:16" s="134" customFormat="1" ht="37.5" customHeight="1" x14ac:dyDescent="0.2">
      <c r="A926" s="288" t="s">
        <v>1471</v>
      </c>
      <c r="B926" s="289" t="s">
        <v>1472</v>
      </c>
      <c r="C926" s="356" t="s">
        <v>2954</v>
      </c>
      <c r="D926" s="357" t="s">
        <v>1391</v>
      </c>
      <c r="E926" s="357" t="s">
        <v>604</v>
      </c>
      <c r="F926" s="358">
        <v>111</v>
      </c>
      <c r="G926" s="293" t="s">
        <v>605</v>
      </c>
      <c r="H926" s="293">
        <v>11</v>
      </c>
      <c r="I926" s="294">
        <v>1900</v>
      </c>
      <c r="J926" s="294">
        <v>1900</v>
      </c>
      <c r="K926" s="359">
        <f>N926/3</f>
        <v>4</v>
      </c>
      <c r="L926" s="359">
        <f>N926/3</f>
        <v>4</v>
      </c>
      <c r="M926" s="359">
        <f>N926/3</f>
        <v>4</v>
      </c>
      <c r="N926" s="383" t="s">
        <v>1338</v>
      </c>
      <c r="O926" s="294">
        <f>I926*N926</f>
        <v>22800</v>
      </c>
      <c r="P926" s="360" t="s">
        <v>1472</v>
      </c>
    </row>
    <row r="927" spans="1:16" s="134" customFormat="1" ht="37.5" customHeight="1" x14ac:dyDescent="0.2">
      <c r="A927" s="296" t="s">
        <v>1471</v>
      </c>
      <c r="B927" s="166" t="s">
        <v>1472</v>
      </c>
      <c r="C927" s="361" t="s">
        <v>1472</v>
      </c>
      <c r="D927" s="133" t="s">
        <v>1392</v>
      </c>
      <c r="E927" s="133" t="s">
        <v>604</v>
      </c>
      <c r="F927" s="335">
        <v>112</v>
      </c>
      <c r="G927" s="127" t="s">
        <v>605</v>
      </c>
      <c r="H927" s="127">
        <v>11</v>
      </c>
      <c r="I927" s="167">
        <v>60</v>
      </c>
      <c r="J927" s="167">
        <v>60</v>
      </c>
      <c r="K927" s="337">
        <f t="shared" ref="K927:K959" si="74">N927/3</f>
        <v>4</v>
      </c>
      <c r="L927" s="337">
        <f t="shared" ref="L927:L959" si="75">N927/3</f>
        <v>4</v>
      </c>
      <c r="M927" s="337">
        <f t="shared" ref="M927:M959" si="76">N927/3</f>
        <v>4</v>
      </c>
      <c r="N927" s="338" t="s">
        <v>1338</v>
      </c>
      <c r="O927" s="167">
        <f t="shared" ref="O927:O935" si="77">I927*N927</f>
        <v>720</v>
      </c>
      <c r="P927" s="362" t="s">
        <v>1472</v>
      </c>
    </row>
    <row r="928" spans="1:16" s="134" customFormat="1" ht="37.5" customHeight="1" x14ac:dyDescent="0.2">
      <c r="A928" s="296" t="s">
        <v>1471</v>
      </c>
      <c r="B928" s="166" t="s">
        <v>1472</v>
      </c>
      <c r="C928" s="361" t="s">
        <v>1472</v>
      </c>
      <c r="D928" s="133" t="s">
        <v>1393</v>
      </c>
      <c r="E928" s="133" t="s">
        <v>604</v>
      </c>
      <c r="F928" s="335">
        <v>113</v>
      </c>
      <c r="G928" s="127" t="s">
        <v>605</v>
      </c>
      <c r="H928" s="127">
        <v>11</v>
      </c>
      <c r="I928" s="167">
        <v>550</v>
      </c>
      <c r="J928" s="167">
        <v>550</v>
      </c>
      <c r="K928" s="337">
        <f t="shared" si="74"/>
        <v>4</v>
      </c>
      <c r="L928" s="337">
        <f t="shared" si="75"/>
        <v>4</v>
      </c>
      <c r="M928" s="337">
        <f t="shared" si="76"/>
        <v>4</v>
      </c>
      <c r="N928" s="338" t="s">
        <v>1338</v>
      </c>
      <c r="O928" s="167">
        <f t="shared" si="77"/>
        <v>6600</v>
      </c>
      <c r="P928" s="362" t="s">
        <v>1472</v>
      </c>
    </row>
    <row r="929" spans="1:16" s="134" customFormat="1" ht="37.5" customHeight="1" x14ac:dyDescent="0.2">
      <c r="A929" s="296" t="s">
        <v>1471</v>
      </c>
      <c r="B929" s="166" t="s">
        <v>1472</v>
      </c>
      <c r="C929" s="361" t="s">
        <v>1472</v>
      </c>
      <c r="D929" s="133" t="s">
        <v>1333</v>
      </c>
      <c r="E929" s="133" t="s">
        <v>604</v>
      </c>
      <c r="F929" s="335">
        <v>114</v>
      </c>
      <c r="G929" s="127" t="s">
        <v>605</v>
      </c>
      <c r="H929" s="127">
        <v>11</v>
      </c>
      <c r="I929" s="167">
        <v>50</v>
      </c>
      <c r="J929" s="167">
        <v>50</v>
      </c>
      <c r="K929" s="337">
        <f t="shared" si="74"/>
        <v>12</v>
      </c>
      <c r="L929" s="337">
        <f t="shared" si="75"/>
        <v>12</v>
      </c>
      <c r="M929" s="337">
        <f t="shared" si="76"/>
        <v>12</v>
      </c>
      <c r="N929" s="338" t="s">
        <v>1433</v>
      </c>
      <c r="O929" s="167">
        <f t="shared" si="77"/>
        <v>1800</v>
      </c>
      <c r="P929" s="362" t="s">
        <v>1472</v>
      </c>
    </row>
    <row r="930" spans="1:16" s="134" customFormat="1" ht="37.5" customHeight="1" x14ac:dyDescent="0.2">
      <c r="A930" s="296" t="s">
        <v>1471</v>
      </c>
      <c r="B930" s="166" t="s">
        <v>1472</v>
      </c>
      <c r="C930" s="361" t="s">
        <v>1472</v>
      </c>
      <c r="D930" s="133" t="s">
        <v>1394</v>
      </c>
      <c r="E930" s="133" t="s">
        <v>604</v>
      </c>
      <c r="F930" s="335">
        <v>115</v>
      </c>
      <c r="G930" s="127" t="s">
        <v>605</v>
      </c>
      <c r="H930" s="127">
        <v>11</v>
      </c>
      <c r="I930" s="167">
        <v>50</v>
      </c>
      <c r="J930" s="167">
        <v>50</v>
      </c>
      <c r="K930" s="337">
        <f t="shared" si="74"/>
        <v>4</v>
      </c>
      <c r="L930" s="337">
        <f t="shared" si="75"/>
        <v>4</v>
      </c>
      <c r="M930" s="337">
        <f t="shared" si="76"/>
        <v>4</v>
      </c>
      <c r="N930" s="338" t="s">
        <v>1338</v>
      </c>
      <c r="O930" s="167">
        <f t="shared" si="77"/>
        <v>600</v>
      </c>
      <c r="P930" s="362" t="s">
        <v>1472</v>
      </c>
    </row>
    <row r="931" spans="1:16" s="134" customFormat="1" ht="37.5" customHeight="1" x14ac:dyDescent="0.2">
      <c r="A931" s="296" t="s">
        <v>1471</v>
      </c>
      <c r="B931" s="166" t="s">
        <v>1472</v>
      </c>
      <c r="C931" s="361" t="s">
        <v>1472</v>
      </c>
      <c r="D931" s="133" t="s">
        <v>1434</v>
      </c>
      <c r="E931" s="133" t="s">
        <v>604</v>
      </c>
      <c r="F931" s="335">
        <v>113</v>
      </c>
      <c r="G931" s="127" t="s">
        <v>605</v>
      </c>
      <c r="H931" s="127">
        <v>11</v>
      </c>
      <c r="I931" s="167">
        <v>420</v>
      </c>
      <c r="J931" s="167">
        <v>420</v>
      </c>
      <c r="K931" s="337">
        <f t="shared" si="74"/>
        <v>4</v>
      </c>
      <c r="L931" s="337">
        <f t="shared" si="75"/>
        <v>4</v>
      </c>
      <c r="M931" s="337">
        <f t="shared" si="76"/>
        <v>4</v>
      </c>
      <c r="N931" s="338" t="s">
        <v>1338</v>
      </c>
      <c r="O931" s="167">
        <f t="shared" si="77"/>
        <v>5040</v>
      </c>
      <c r="P931" s="362" t="s">
        <v>1472</v>
      </c>
    </row>
    <row r="932" spans="1:16" s="134" customFormat="1" ht="37.5" customHeight="1" x14ac:dyDescent="0.2">
      <c r="A932" s="296" t="s">
        <v>1471</v>
      </c>
      <c r="B932" s="166" t="s">
        <v>1472</v>
      </c>
      <c r="C932" s="361" t="s">
        <v>1472</v>
      </c>
      <c r="D932" s="133" t="s">
        <v>1337</v>
      </c>
      <c r="E932" s="133" t="s">
        <v>604</v>
      </c>
      <c r="F932" s="335">
        <v>151</v>
      </c>
      <c r="G932" s="127" t="s">
        <v>605</v>
      </c>
      <c r="H932" s="127">
        <v>11</v>
      </c>
      <c r="I932" s="167">
        <v>7000</v>
      </c>
      <c r="J932" s="167">
        <v>7000</v>
      </c>
      <c r="K932" s="337">
        <f t="shared" si="74"/>
        <v>4</v>
      </c>
      <c r="L932" s="337">
        <f t="shared" si="75"/>
        <v>4</v>
      </c>
      <c r="M932" s="337">
        <f t="shared" si="76"/>
        <v>4</v>
      </c>
      <c r="N932" s="338" t="s">
        <v>1338</v>
      </c>
      <c r="O932" s="167">
        <f t="shared" si="77"/>
        <v>84000</v>
      </c>
      <c r="P932" s="362" t="s">
        <v>1472</v>
      </c>
    </row>
    <row r="933" spans="1:16" s="134" customFormat="1" ht="37.5" customHeight="1" x14ac:dyDescent="0.2">
      <c r="A933" s="296" t="s">
        <v>1471</v>
      </c>
      <c r="B933" s="166" t="s">
        <v>1472</v>
      </c>
      <c r="C933" s="361" t="s">
        <v>1472</v>
      </c>
      <c r="D933" s="133" t="s">
        <v>1397</v>
      </c>
      <c r="E933" s="133" t="s">
        <v>604</v>
      </c>
      <c r="F933" s="335">
        <v>165</v>
      </c>
      <c r="G933" s="127" t="s">
        <v>605</v>
      </c>
      <c r="H933" s="127">
        <v>11</v>
      </c>
      <c r="I933" s="167">
        <v>4000</v>
      </c>
      <c r="J933" s="167">
        <v>4000</v>
      </c>
      <c r="K933" s="337">
        <f t="shared" si="74"/>
        <v>1</v>
      </c>
      <c r="L933" s="337">
        <f t="shared" si="75"/>
        <v>1</v>
      </c>
      <c r="M933" s="337">
        <f t="shared" si="76"/>
        <v>1</v>
      </c>
      <c r="N933" s="338" t="s">
        <v>1395</v>
      </c>
      <c r="O933" s="167">
        <f t="shared" si="77"/>
        <v>12000</v>
      </c>
      <c r="P933" s="362" t="s">
        <v>1472</v>
      </c>
    </row>
    <row r="934" spans="1:16" s="134" customFormat="1" ht="37.5" customHeight="1" x14ac:dyDescent="0.2">
      <c r="A934" s="296" t="s">
        <v>1471</v>
      </c>
      <c r="B934" s="166" t="s">
        <v>1472</v>
      </c>
      <c r="C934" s="361" t="s">
        <v>1472</v>
      </c>
      <c r="D934" s="133" t="s">
        <v>1341</v>
      </c>
      <c r="E934" s="133" t="s">
        <v>604</v>
      </c>
      <c r="F934" s="335">
        <v>195</v>
      </c>
      <c r="G934" s="127" t="s">
        <v>605</v>
      </c>
      <c r="H934" s="127">
        <v>11</v>
      </c>
      <c r="I934" s="167">
        <v>500</v>
      </c>
      <c r="J934" s="167">
        <v>500</v>
      </c>
      <c r="K934" s="337">
        <f t="shared" si="74"/>
        <v>1</v>
      </c>
      <c r="L934" s="337">
        <f t="shared" si="75"/>
        <v>1</v>
      </c>
      <c r="M934" s="337">
        <f t="shared" si="76"/>
        <v>1</v>
      </c>
      <c r="N934" s="338" t="s">
        <v>1395</v>
      </c>
      <c r="O934" s="167">
        <f t="shared" si="77"/>
        <v>1500</v>
      </c>
      <c r="P934" s="362" t="s">
        <v>1472</v>
      </c>
    </row>
    <row r="935" spans="1:16" s="134" customFormat="1" ht="37.5" customHeight="1" x14ac:dyDescent="0.2">
      <c r="A935" s="296" t="s">
        <v>1471</v>
      </c>
      <c r="B935" s="166" t="s">
        <v>1472</v>
      </c>
      <c r="C935" s="361" t="s">
        <v>1472</v>
      </c>
      <c r="D935" s="133" t="s">
        <v>1342</v>
      </c>
      <c r="E935" s="133" t="s">
        <v>604</v>
      </c>
      <c r="F935" s="335">
        <v>199</v>
      </c>
      <c r="G935" s="127" t="s">
        <v>605</v>
      </c>
      <c r="H935" s="127">
        <v>11</v>
      </c>
      <c r="I935" s="167">
        <v>2500</v>
      </c>
      <c r="J935" s="167">
        <v>2500</v>
      </c>
      <c r="K935" s="337">
        <f t="shared" si="74"/>
        <v>1.3333333333333333</v>
      </c>
      <c r="L935" s="337">
        <f t="shared" si="75"/>
        <v>1.3333333333333333</v>
      </c>
      <c r="M935" s="337">
        <f t="shared" si="76"/>
        <v>1.3333333333333333</v>
      </c>
      <c r="N935" s="338" t="s">
        <v>1435</v>
      </c>
      <c r="O935" s="167">
        <f t="shared" si="77"/>
        <v>10000</v>
      </c>
      <c r="P935" s="362" t="s">
        <v>1472</v>
      </c>
    </row>
    <row r="936" spans="1:16" s="134" customFormat="1" ht="37.5" customHeight="1" x14ac:dyDescent="0.2">
      <c r="A936" s="296" t="s">
        <v>1471</v>
      </c>
      <c r="B936" s="166" t="s">
        <v>1472</v>
      </c>
      <c r="C936" s="361" t="s">
        <v>1472</v>
      </c>
      <c r="D936" s="133" t="s">
        <v>1344</v>
      </c>
      <c r="E936" s="133" t="s">
        <v>1059</v>
      </c>
      <c r="F936" s="335">
        <v>211</v>
      </c>
      <c r="G936" s="127">
        <v>2405</v>
      </c>
      <c r="H936" s="127">
        <v>11</v>
      </c>
      <c r="I936" s="167">
        <v>25</v>
      </c>
      <c r="J936" s="167">
        <v>25</v>
      </c>
      <c r="K936" s="337">
        <f t="shared" si="74"/>
        <v>3.3333333333333335</v>
      </c>
      <c r="L936" s="337">
        <f t="shared" si="75"/>
        <v>3.3333333333333335</v>
      </c>
      <c r="M936" s="337">
        <f t="shared" si="76"/>
        <v>3.3333333333333335</v>
      </c>
      <c r="N936" s="338" t="s">
        <v>1361</v>
      </c>
      <c r="O936" s="167">
        <f>I936*N936</f>
        <v>250</v>
      </c>
      <c r="P936" s="362" t="s">
        <v>1472</v>
      </c>
    </row>
    <row r="937" spans="1:16" s="134" customFormat="1" ht="37.5" customHeight="1" x14ac:dyDescent="0.2">
      <c r="A937" s="296" t="s">
        <v>1471</v>
      </c>
      <c r="B937" s="166" t="s">
        <v>1472</v>
      </c>
      <c r="C937" s="361" t="s">
        <v>1472</v>
      </c>
      <c r="D937" s="133" t="s">
        <v>1345</v>
      </c>
      <c r="E937" s="133" t="s">
        <v>1347</v>
      </c>
      <c r="F937" s="335">
        <v>211</v>
      </c>
      <c r="G937" s="127">
        <v>3602</v>
      </c>
      <c r="H937" s="127">
        <v>11</v>
      </c>
      <c r="I937" s="167">
        <v>75</v>
      </c>
      <c r="J937" s="167">
        <v>75</v>
      </c>
      <c r="K937" s="337">
        <f t="shared" si="74"/>
        <v>3.3333333333333335</v>
      </c>
      <c r="L937" s="337">
        <f t="shared" si="75"/>
        <v>3.3333333333333335</v>
      </c>
      <c r="M937" s="337">
        <f t="shared" si="76"/>
        <v>3.3333333333333335</v>
      </c>
      <c r="N937" s="338" t="s">
        <v>1361</v>
      </c>
      <c r="O937" s="167">
        <f t="shared" ref="O937:O959" si="78">I937*N937</f>
        <v>750</v>
      </c>
      <c r="P937" s="362" t="s">
        <v>1472</v>
      </c>
    </row>
    <row r="938" spans="1:16" s="134" customFormat="1" ht="37.5" customHeight="1" x14ac:dyDescent="0.2">
      <c r="A938" s="296" t="s">
        <v>1471</v>
      </c>
      <c r="B938" s="166" t="s">
        <v>1472</v>
      </c>
      <c r="C938" s="361" t="s">
        <v>1472</v>
      </c>
      <c r="D938" s="133" t="s">
        <v>1346</v>
      </c>
      <c r="E938" s="133" t="s">
        <v>619</v>
      </c>
      <c r="F938" s="335">
        <v>211</v>
      </c>
      <c r="G938" s="127">
        <v>28004</v>
      </c>
      <c r="H938" s="127">
        <v>11</v>
      </c>
      <c r="I938" s="167">
        <v>55</v>
      </c>
      <c r="J938" s="167">
        <v>55</v>
      </c>
      <c r="K938" s="337">
        <f t="shared" si="74"/>
        <v>3.3333333333333335</v>
      </c>
      <c r="L938" s="337">
        <f t="shared" si="75"/>
        <v>3.3333333333333335</v>
      </c>
      <c r="M938" s="337">
        <f t="shared" si="76"/>
        <v>3.3333333333333335</v>
      </c>
      <c r="N938" s="338" t="s">
        <v>1361</v>
      </c>
      <c r="O938" s="167">
        <f t="shared" si="78"/>
        <v>550</v>
      </c>
      <c r="P938" s="362" t="s">
        <v>1472</v>
      </c>
    </row>
    <row r="939" spans="1:16" s="134" customFormat="1" ht="37.5" customHeight="1" x14ac:dyDescent="0.2">
      <c r="A939" s="296" t="s">
        <v>1471</v>
      </c>
      <c r="B939" s="166" t="s">
        <v>1472</v>
      </c>
      <c r="C939" s="361" t="s">
        <v>1472</v>
      </c>
      <c r="D939" s="133" t="s">
        <v>1473</v>
      </c>
      <c r="E939" s="133" t="s">
        <v>1352</v>
      </c>
      <c r="F939" s="335">
        <v>211</v>
      </c>
      <c r="G939" s="127">
        <v>4877</v>
      </c>
      <c r="H939" s="127">
        <v>11</v>
      </c>
      <c r="I939" s="167">
        <v>12</v>
      </c>
      <c r="J939" s="167">
        <v>12</v>
      </c>
      <c r="K939" s="337">
        <f t="shared" si="74"/>
        <v>33.333333333333336</v>
      </c>
      <c r="L939" s="337">
        <f t="shared" si="75"/>
        <v>33.333333333333336</v>
      </c>
      <c r="M939" s="337">
        <f t="shared" si="76"/>
        <v>33.333333333333336</v>
      </c>
      <c r="N939" s="338" t="s">
        <v>1399</v>
      </c>
      <c r="O939" s="167">
        <f t="shared" si="78"/>
        <v>1200</v>
      </c>
      <c r="P939" s="362" t="s">
        <v>1472</v>
      </c>
    </row>
    <row r="940" spans="1:16" s="134" customFormat="1" ht="37.5" customHeight="1" x14ac:dyDescent="0.2">
      <c r="A940" s="296" t="s">
        <v>1471</v>
      </c>
      <c r="B940" s="166" t="s">
        <v>1472</v>
      </c>
      <c r="C940" s="361" t="s">
        <v>1472</v>
      </c>
      <c r="D940" s="133" t="s">
        <v>1474</v>
      </c>
      <c r="E940" s="133" t="s">
        <v>766</v>
      </c>
      <c r="F940" s="335">
        <v>241</v>
      </c>
      <c r="G940" s="127">
        <v>1592</v>
      </c>
      <c r="H940" s="127">
        <v>11</v>
      </c>
      <c r="I940" s="167">
        <v>57</v>
      </c>
      <c r="J940" s="167">
        <v>57</v>
      </c>
      <c r="K940" s="337">
        <f t="shared" si="74"/>
        <v>20</v>
      </c>
      <c r="L940" s="337">
        <f t="shared" si="75"/>
        <v>20</v>
      </c>
      <c r="M940" s="337">
        <f t="shared" si="76"/>
        <v>20</v>
      </c>
      <c r="N940" s="338" t="s">
        <v>1475</v>
      </c>
      <c r="O940" s="167">
        <f t="shared" si="78"/>
        <v>3420</v>
      </c>
      <c r="P940" s="362" t="s">
        <v>1472</v>
      </c>
    </row>
    <row r="941" spans="1:16" s="134" customFormat="1" ht="37.5" customHeight="1" x14ac:dyDescent="0.2">
      <c r="A941" s="296" t="s">
        <v>1471</v>
      </c>
      <c r="B941" s="166" t="s">
        <v>1472</v>
      </c>
      <c r="C941" s="361" t="s">
        <v>1472</v>
      </c>
      <c r="D941" s="133" t="s">
        <v>1402</v>
      </c>
      <c r="E941" s="133" t="s">
        <v>766</v>
      </c>
      <c r="F941" s="335">
        <v>241</v>
      </c>
      <c r="G941" s="127">
        <v>1593</v>
      </c>
      <c r="H941" s="127">
        <v>11</v>
      </c>
      <c r="I941" s="167">
        <v>65</v>
      </c>
      <c r="J941" s="167">
        <v>65</v>
      </c>
      <c r="K941" s="337">
        <f t="shared" si="74"/>
        <v>20</v>
      </c>
      <c r="L941" s="337">
        <f t="shared" si="75"/>
        <v>20</v>
      </c>
      <c r="M941" s="337">
        <f t="shared" si="76"/>
        <v>20</v>
      </c>
      <c r="N941" s="338" t="s">
        <v>1475</v>
      </c>
      <c r="O941" s="167">
        <f t="shared" si="78"/>
        <v>3900</v>
      </c>
      <c r="P941" s="362" t="s">
        <v>1472</v>
      </c>
    </row>
    <row r="942" spans="1:16" s="134" customFormat="1" ht="37.5" customHeight="1" x14ac:dyDescent="0.2">
      <c r="A942" s="296" t="s">
        <v>1471</v>
      </c>
      <c r="B942" s="166" t="s">
        <v>1472</v>
      </c>
      <c r="C942" s="361" t="s">
        <v>1472</v>
      </c>
      <c r="D942" s="133" t="s">
        <v>1358</v>
      </c>
      <c r="E942" s="133" t="s">
        <v>1115</v>
      </c>
      <c r="F942" s="335">
        <v>243</v>
      </c>
      <c r="G942" s="127">
        <v>61337</v>
      </c>
      <c r="H942" s="127">
        <v>11</v>
      </c>
      <c r="I942" s="167">
        <v>175</v>
      </c>
      <c r="J942" s="167">
        <v>175</v>
      </c>
      <c r="K942" s="337">
        <f t="shared" si="74"/>
        <v>3.3333333333333335</v>
      </c>
      <c r="L942" s="337">
        <f t="shared" si="75"/>
        <v>3.3333333333333335</v>
      </c>
      <c r="M942" s="337">
        <f t="shared" si="76"/>
        <v>3.3333333333333335</v>
      </c>
      <c r="N942" s="338" t="s">
        <v>1361</v>
      </c>
      <c r="O942" s="167">
        <f t="shared" si="78"/>
        <v>1750</v>
      </c>
      <c r="P942" s="362" t="s">
        <v>1472</v>
      </c>
    </row>
    <row r="943" spans="1:16" s="134" customFormat="1" ht="37.5" customHeight="1" x14ac:dyDescent="0.2">
      <c r="A943" s="296" t="s">
        <v>1471</v>
      </c>
      <c r="B943" s="166" t="s">
        <v>1472</v>
      </c>
      <c r="C943" s="361" t="s">
        <v>1472</v>
      </c>
      <c r="D943" s="133" t="s">
        <v>1360</v>
      </c>
      <c r="E943" s="133" t="s">
        <v>202</v>
      </c>
      <c r="F943" s="335">
        <v>253</v>
      </c>
      <c r="G943" s="127">
        <v>9888</v>
      </c>
      <c r="H943" s="127">
        <v>11</v>
      </c>
      <c r="I943" s="167">
        <v>1200</v>
      </c>
      <c r="J943" s="167">
        <v>1200</v>
      </c>
      <c r="K943" s="337">
        <f t="shared" si="74"/>
        <v>1.3333333333333333</v>
      </c>
      <c r="L943" s="337">
        <f t="shared" si="75"/>
        <v>1.3333333333333333</v>
      </c>
      <c r="M943" s="337">
        <f t="shared" si="76"/>
        <v>1.3333333333333333</v>
      </c>
      <c r="N943" s="338" t="s">
        <v>1435</v>
      </c>
      <c r="O943" s="167">
        <f t="shared" si="78"/>
        <v>4800</v>
      </c>
      <c r="P943" s="362" t="s">
        <v>1472</v>
      </c>
    </row>
    <row r="944" spans="1:16" s="134" customFormat="1" ht="37.5" customHeight="1" x14ac:dyDescent="0.2">
      <c r="A944" s="296" t="s">
        <v>1471</v>
      </c>
      <c r="B944" s="166" t="s">
        <v>1472</v>
      </c>
      <c r="C944" s="361" t="s">
        <v>1472</v>
      </c>
      <c r="D944" s="133" t="s">
        <v>1362</v>
      </c>
      <c r="E944" s="133" t="s">
        <v>202</v>
      </c>
      <c r="F944" s="335">
        <v>268</v>
      </c>
      <c r="G944" s="127">
        <v>22327</v>
      </c>
      <c r="H944" s="127">
        <v>11</v>
      </c>
      <c r="I944" s="167">
        <v>30</v>
      </c>
      <c r="J944" s="167">
        <v>30</v>
      </c>
      <c r="K944" s="337">
        <f t="shared" si="74"/>
        <v>4</v>
      </c>
      <c r="L944" s="337">
        <f t="shared" si="75"/>
        <v>4</v>
      </c>
      <c r="M944" s="337">
        <f t="shared" si="76"/>
        <v>4</v>
      </c>
      <c r="N944" s="338" t="s">
        <v>1338</v>
      </c>
      <c r="O944" s="167">
        <f t="shared" si="78"/>
        <v>360</v>
      </c>
      <c r="P944" s="362" t="s">
        <v>1472</v>
      </c>
    </row>
    <row r="945" spans="1:16" s="134" customFormat="1" ht="37.5" customHeight="1" x14ac:dyDescent="0.2">
      <c r="A945" s="296" t="s">
        <v>1471</v>
      </c>
      <c r="B945" s="166" t="s">
        <v>1472</v>
      </c>
      <c r="C945" s="361" t="s">
        <v>1472</v>
      </c>
      <c r="D945" s="133" t="s">
        <v>1405</v>
      </c>
      <c r="E945" s="133" t="s">
        <v>1115</v>
      </c>
      <c r="F945" s="335">
        <v>291</v>
      </c>
      <c r="G945" s="127">
        <v>2014</v>
      </c>
      <c r="H945" s="127">
        <v>11</v>
      </c>
      <c r="I945" s="167">
        <v>25</v>
      </c>
      <c r="J945" s="167">
        <v>25</v>
      </c>
      <c r="K945" s="337">
        <f t="shared" si="74"/>
        <v>5</v>
      </c>
      <c r="L945" s="337">
        <f t="shared" si="75"/>
        <v>5</v>
      </c>
      <c r="M945" s="337">
        <f t="shared" si="76"/>
        <v>5</v>
      </c>
      <c r="N945" s="338" t="s">
        <v>1336</v>
      </c>
      <c r="O945" s="167">
        <f t="shared" si="78"/>
        <v>375</v>
      </c>
      <c r="P945" s="362" t="s">
        <v>1472</v>
      </c>
    </row>
    <row r="946" spans="1:16" s="134" customFormat="1" ht="37.5" customHeight="1" x14ac:dyDescent="0.2">
      <c r="A946" s="296" t="s">
        <v>1471</v>
      </c>
      <c r="B946" s="166" t="s">
        <v>1472</v>
      </c>
      <c r="C946" s="361" t="s">
        <v>1472</v>
      </c>
      <c r="D946" s="133" t="s">
        <v>1406</v>
      </c>
      <c r="E946" s="133" t="s">
        <v>634</v>
      </c>
      <c r="F946" s="335">
        <v>291</v>
      </c>
      <c r="G946" s="127">
        <v>2025</v>
      </c>
      <c r="H946" s="127">
        <v>11</v>
      </c>
      <c r="I946" s="167">
        <v>30</v>
      </c>
      <c r="J946" s="167">
        <v>30</v>
      </c>
      <c r="K946" s="337">
        <f t="shared" si="74"/>
        <v>3.3333333333333335</v>
      </c>
      <c r="L946" s="337">
        <f t="shared" si="75"/>
        <v>3.3333333333333335</v>
      </c>
      <c r="M946" s="337">
        <f t="shared" si="76"/>
        <v>3.3333333333333335</v>
      </c>
      <c r="N946" s="338" t="s">
        <v>1361</v>
      </c>
      <c r="O946" s="167">
        <f t="shared" si="78"/>
        <v>300</v>
      </c>
      <c r="P946" s="362" t="s">
        <v>1472</v>
      </c>
    </row>
    <row r="947" spans="1:16" s="134" customFormat="1" ht="37.5" customHeight="1" x14ac:dyDescent="0.2">
      <c r="A947" s="296" t="s">
        <v>1471</v>
      </c>
      <c r="B947" s="166" t="s">
        <v>1472</v>
      </c>
      <c r="C947" s="361" t="s">
        <v>1472</v>
      </c>
      <c r="D947" s="133" t="s">
        <v>1407</v>
      </c>
      <c r="E947" s="133" t="s">
        <v>634</v>
      </c>
      <c r="F947" s="335">
        <v>291</v>
      </c>
      <c r="G947" s="127">
        <v>2092</v>
      </c>
      <c r="H947" s="127">
        <v>11</v>
      </c>
      <c r="I947" s="167">
        <v>35</v>
      </c>
      <c r="J947" s="167">
        <v>35</v>
      </c>
      <c r="K947" s="337">
        <f t="shared" si="74"/>
        <v>5</v>
      </c>
      <c r="L947" s="337">
        <f t="shared" si="75"/>
        <v>5</v>
      </c>
      <c r="M947" s="337">
        <f t="shared" si="76"/>
        <v>5</v>
      </c>
      <c r="N947" s="338" t="s">
        <v>1336</v>
      </c>
      <c r="O947" s="167">
        <f t="shared" si="78"/>
        <v>525</v>
      </c>
      <c r="P947" s="362" t="s">
        <v>1472</v>
      </c>
    </row>
    <row r="948" spans="1:16" s="134" customFormat="1" ht="37.5" customHeight="1" x14ac:dyDescent="0.2">
      <c r="A948" s="296" t="s">
        <v>1471</v>
      </c>
      <c r="B948" s="166" t="s">
        <v>1472</v>
      </c>
      <c r="C948" s="361" t="s">
        <v>1472</v>
      </c>
      <c r="D948" s="133" t="s">
        <v>1368</v>
      </c>
      <c r="E948" s="133" t="s">
        <v>202</v>
      </c>
      <c r="F948" s="335">
        <v>291</v>
      </c>
      <c r="G948" s="127">
        <v>22424</v>
      </c>
      <c r="H948" s="127">
        <v>11</v>
      </c>
      <c r="I948" s="167">
        <v>100</v>
      </c>
      <c r="J948" s="167">
        <v>100</v>
      </c>
      <c r="K948" s="337">
        <f t="shared" si="74"/>
        <v>5.666666666666667</v>
      </c>
      <c r="L948" s="337">
        <f t="shared" si="75"/>
        <v>5.666666666666667</v>
      </c>
      <c r="M948" s="337">
        <f t="shared" si="76"/>
        <v>5.666666666666667</v>
      </c>
      <c r="N948" s="338">
        <v>17</v>
      </c>
      <c r="O948" s="167">
        <f t="shared" si="78"/>
        <v>1700</v>
      </c>
      <c r="P948" s="362" t="s">
        <v>1472</v>
      </c>
    </row>
    <row r="949" spans="1:16" s="134" customFormat="1" ht="37.5" customHeight="1" x14ac:dyDescent="0.2">
      <c r="A949" s="296" t="s">
        <v>1471</v>
      </c>
      <c r="B949" s="166" t="s">
        <v>1472</v>
      </c>
      <c r="C949" s="361" t="s">
        <v>1472</v>
      </c>
      <c r="D949" s="133" t="s">
        <v>1370</v>
      </c>
      <c r="E949" s="133" t="s">
        <v>634</v>
      </c>
      <c r="F949" s="335">
        <v>291</v>
      </c>
      <c r="G949" s="127">
        <v>30345</v>
      </c>
      <c r="H949" s="127">
        <v>11</v>
      </c>
      <c r="I949" s="167">
        <v>30</v>
      </c>
      <c r="J949" s="167">
        <v>30</v>
      </c>
      <c r="K949" s="337">
        <f t="shared" si="74"/>
        <v>3.3333333333333335</v>
      </c>
      <c r="L949" s="337">
        <f t="shared" si="75"/>
        <v>3.3333333333333335</v>
      </c>
      <c r="M949" s="337">
        <f t="shared" si="76"/>
        <v>3.3333333333333335</v>
      </c>
      <c r="N949" s="338" t="s">
        <v>1361</v>
      </c>
      <c r="O949" s="167">
        <f t="shared" si="78"/>
        <v>300</v>
      </c>
      <c r="P949" s="362" t="s">
        <v>1472</v>
      </c>
    </row>
    <row r="950" spans="1:16" s="134" customFormat="1" ht="37.5" customHeight="1" x14ac:dyDescent="0.2">
      <c r="A950" s="296" t="s">
        <v>1471</v>
      </c>
      <c r="B950" s="166" t="s">
        <v>1472</v>
      </c>
      <c r="C950" s="361" t="s">
        <v>1472</v>
      </c>
      <c r="D950" s="133" t="s">
        <v>1476</v>
      </c>
      <c r="E950" s="133" t="s">
        <v>1115</v>
      </c>
      <c r="F950" s="335">
        <v>291</v>
      </c>
      <c r="G950" s="127">
        <v>30628</v>
      </c>
      <c r="H950" s="127">
        <v>11</v>
      </c>
      <c r="I950" s="167">
        <v>20</v>
      </c>
      <c r="J950" s="167">
        <v>20</v>
      </c>
      <c r="K950" s="337">
        <f t="shared" si="74"/>
        <v>5</v>
      </c>
      <c r="L950" s="337">
        <f t="shared" si="75"/>
        <v>5</v>
      </c>
      <c r="M950" s="337">
        <f t="shared" si="76"/>
        <v>5</v>
      </c>
      <c r="N950" s="338" t="s">
        <v>1336</v>
      </c>
      <c r="O950" s="167">
        <f t="shared" si="78"/>
        <v>300</v>
      </c>
      <c r="P950" s="362" t="s">
        <v>1472</v>
      </c>
    </row>
    <row r="951" spans="1:16" s="134" customFormat="1" ht="37.5" customHeight="1" x14ac:dyDescent="0.2">
      <c r="A951" s="296" t="s">
        <v>1471</v>
      </c>
      <c r="B951" s="166" t="s">
        <v>1472</v>
      </c>
      <c r="C951" s="361" t="s">
        <v>1472</v>
      </c>
      <c r="D951" s="133" t="s">
        <v>1477</v>
      </c>
      <c r="E951" s="133" t="s">
        <v>1115</v>
      </c>
      <c r="F951" s="335">
        <v>291</v>
      </c>
      <c r="G951" s="127">
        <v>31139</v>
      </c>
      <c r="H951" s="127">
        <v>11</v>
      </c>
      <c r="I951" s="167">
        <v>50</v>
      </c>
      <c r="J951" s="167">
        <v>50</v>
      </c>
      <c r="K951" s="337">
        <f t="shared" si="74"/>
        <v>5</v>
      </c>
      <c r="L951" s="337">
        <f t="shared" si="75"/>
        <v>5</v>
      </c>
      <c r="M951" s="337">
        <f t="shared" si="76"/>
        <v>5</v>
      </c>
      <c r="N951" s="338" t="s">
        <v>1336</v>
      </c>
      <c r="O951" s="167">
        <f t="shared" si="78"/>
        <v>750</v>
      </c>
      <c r="P951" s="362" t="s">
        <v>1472</v>
      </c>
    </row>
    <row r="952" spans="1:16" s="134" customFormat="1" ht="37.5" customHeight="1" x14ac:dyDescent="0.2">
      <c r="A952" s="296" t="s">
        <v>1471</v>
      </c>
      <c r="B952" s="166" t="s">
        <v>1472</v>
      </c>
      <c r="C952" s="361" t="s">
        <v>1472</v>
      </c>
      <c r="D952" s="133" t="s">
        <v>1478</v>
      </c>
      <c r="E952" s="133" t="s">
        <v>621</v>
      </c>
      <c r="F952" s="335">
        <v>291</v>
      </c>
      <c r="G952" s="127">
        <v>78615</v>
      </c>
      <c r="H952" s="127">
        <v>11</v>
      </c>
      <c r="I952" s="167">
        <v>25</v>
      </c>
      <c r="J952" s="167">
        <v>25</v>
      </c>
      <c r="K952" s="337">
        <f t="shared" si="74"/>
        <v>7</v>
      </c>
      <c r="L952" s="337">
        <f t="shared" si="75"/>
        <v>7</v>
      </c>
      <c r="M952" s="337">
        <f t="shared" si="76"/>
        <v>7</v>
      </c>
      <c r="N952" s="338" t="s">
        <v>1374</v>
      </c>
      <c r="O952" s="167">
        <f t="shared" si="78"/>
        <v>525</v>
      </c>
      <c r="P952" s="362" t="s">
        <v>1472</v>
      </c>
    </row>
    <row r="953" spans="1:16" s="134" customFormat="1" ht="37.5" customHeight="1" x14ac:dyDescent="0.2">
      <c r="A953" s="296" t="s">
        <v>1471</v>
      </c>
      <c r="B953" s="166" t="s">
        <v>1472</v>
      </c>
      <c r="C953" s="361" t="s">
        <v>1472</v>
      </c>
      <c r="D953" s="133" t="s">
        <v>1375</v>
      </c>
      <c r="E953" s="133" t="s">
        <v>202</v>
      </c>
      <c r="F953" s="335">
        <v>291</v>
      </c>
      <c r="G953" s="127">
        <v>134509</v>
      </c>
      <c r="H953" s="127">
        <v>11</v>
      </c>
      <c r="I953" s="167">
        <v>5</v>
      </c>
      <c r="J953" s="167">
        <v>5</v>
      </c>
      <c r="K953" s="337">
        <f t="shared" si="74"/>
        <v>6.666666666666667</v>
      </c>
      <c r="L953" s="337">
        <f t="shared" si="75"/>
        <v>6.666666666666667</v>
      </c>
      <c r="M953" s="337">
        <f t="shared" si="76"/>
        <v>6.666666666666667</v>
      </c>
      <c r="N953" s="338" t="s">
        <v>1343</v>
      </c>
      <c r="O953" s="167">
        <f t="shared" si="78"/>
        <v>100</v>
      </c>
      <c r="P953" s="362" t="s">
        <v>1472</v>
      </c>
    </row>
    <row r="954" spans="1:16" s="134" customFormat="1" ht="37.5" customHeight="1" x14ac:dyDescent="0.2">
      <c r="A954" s="296" t="s">
        <v>1471</v>
      </c>
      <c r="B954" s="166" t="s">
        <v>1472</v>
      </c>
      <c r="C954" s="361" t="s">
        <v>1472</v>
      </c>
      <c r="D954" s="133" t="s">
        <v>1376</v>
      </c>
      <c r="E954" s="133" t="s">
        <v>804</v>
      </c>
      <c r="F954" s="335">
        <v>292</v>
      </c>
      <c r="G954" s="127">
        <v>2858</v>
      </c>
      <c r="H954" s="127">
        <v>11</v>
      </c>
      <c r="I954" s="167">
        <v>18</v>
      </c>
      <c r="J954" s="167">
        <v>18</v>
      </c>
      <c r="K954" s="337">
        <f t="shared" si="74"/>
        <v>6.666666666666667</v>
      </c>
      <c r="L954" s="337">
        <f t="shared" si="75"/>
        <v>6.666666666666667</v>
      </c>
      <c r="M954" s="337">
        <f t="shared" si="76"/>
        <v>6.666666666666667</v>
      </c>
      <c r="N954" s="338" t="s">
        <v>1343</v>
      </c>
      <c r="O954" s="167">
        <f t="shared" si="78"/>
        <v>360</v>
      </c>
      <c r="P954" s="362" t="s">
        <v>1472</v>
      </c>
    </row>
    <row r="955" spans="1:16" s="134" customFormat="1" ht="37.5" customHeight="1" x14ac:dyDescent="0.2">
      <c r="A955" s="296" t="s">
        <v>1471</v>
      </c>
      <c r="B955" s="166" t="s">
        <v>1472</v>
      </c>
      <c r="C955" s="361" t="s">
        <v>1472</v>
      </c>
      <c r="D955" s="133" t="s">
        <v>1428</v>
      </c>
      <c r="E955" s="133" t="s">
        <v>617</v>
      </c>
      <c r="F955" s="335">
        <v>292</v>
      </c>
      <c r="G955" s="127">
        <v>2859</v>
      </c>
      <c r="H955" s="127">
        <v>11</v>
      </c>
      <c r="I955" s="167">
        <v>35</v>
      </c>
      <c r="J955" s="167">
        <v>35</v>
      </c>
      <c r="K955" s="337">
        <f t="shared" si="74"/>
        <v>5</v>
      </c>
      <c r="L955" s="337">
        <f t="shared" si="75"/>
        <v>5</v>
      </c>
      <c r="M955" s="337">
        <f t="shared" si="76"/>
        <v>5</v>
      </c>
      <c r="N955" s="338" t="s">
        <v>1336</v>
      </c>
      <c r="O955" s="167">
        <f t="shared" si="78"/>
        <v>525</v>
      </c>
      <c r="P955" s="362" t="s">
        <v>1472</v>
      </c>
    </row>
    <row r="956" spans="1:16" s="134" customFormat="1" ht="37.5" customHeight="1" x14ac:dyDescent="0.2">
      <c r="A956" s="296" t="s">
        <v>1471</v>
      </c>
      <c r="B956" s="166" t="s">
        <v>1472</v>
      </c>
      <c r="C956" s="361" t="s">
        <v>1472</v>
      </c>
      <c r="D956" s="133" t="s">
        <v>1378</v>
      </c>
      <c r="E956" s="133" t="s">
        <v>187</v>
      </c>
      <c r="F956" s="335">
        <v>292</v>
      </c>
      <c r="G956" s="127">
        <v>5732</v>
      </c>
      <c r="H956" s="127">
        <v>11</v>
      </c>
      <c r="I956" s="167">
        <v>6</v>
      </c>
      <c r="J956" s="167">
        <v>6</v>
      </c>
      <c r="K956" s="337">
        <f t="shared" si="74"/>
        <v>10</v>
      </c>
      <c r="L956" s="337">
        <f t="shared" si="75"/>
        <v>10</v>
      </c>
      <c r="M956" s="337">
        <f t="shared" si="76"/>
        <v>10</v>
      </c>
      <c r="N956" s="338" t="s">
        <v>1379</v>
      </c>
      <c r="O956" s="167">
        <f t="shared" si="78"/>
        <v>180</v>
      </c>
      <c r="P956" s="362" t="s">
        <v>1472</v>
      </c>
    </row>
    <row r="957" spans="1:16" s="134" customFormat="1" ht="37.5" customHeight="1" x14ac:dyDescent="0.2">
      <c r="A957" s="296" t="s">
        <v>1471</v>
      </c>
      <c r="B957" s="166" t="s">
        <v>1472</v>
      </c>
      <c r="C957" s="361" t="s">
        <v>1472</v>
      </c>
      <c r="D957" s="133" t="s">
        <v>1380</v>
      </c>
      <c r="E957" s="133" t="s">
        <v>202</v>
      </c>
      <c r="F957" s="335">
        <v>292</v>
      </c>
      <c r="G957" s="127">
        <v>38221</v>
      </c>
      <c r="H957" s="127">
        <v>11</v>
      </c>
      <c r="I957" s="167">
        <v>20</v>
      </c>
      <c r="J957" s="167">
        <v>20</v>
      </c>
      <c r="K957" s="337">
        <f t="shared" si="74"/>
        <v>8</v>
      </c>
      <c r="L957" s="337">
        <f t="shared" si="75"/>
        <v>8</v>
      </c>
      <c r="M957" s="337">
        <f t="shared" si="76"/>
        <v>8</v>
      </c>
      <c r="N957" s="338" t="s">
        <v>1381</v>
      </c>
      <c r="O957" s="167">
        <f t="shared" si="78"/>
        <v>480</v>
      </c>
      <c r="P957" s="362" t="s">
        <v>1472</v>
      </c>
    </row>
    <row r="958" spans="1:16" s="134" customFormat="1" ht="37.5" customHeight="1" x14ac:dyDescent="0.2">
      <c r="A958" s="296" t="s">
        <v>1471</v>
      </c>
      <c r="B958" s="166" t="s">
        <v>1472</v>
      </c>
      <c r="C958" s="361" t="s">
        <v>1472</v>
      </c>
      <c r="D958" s="133" t="s">
        <v>1479</v>
      </c>
      <c r="E958" s="133" t="s">
        <v>1383</v>
      </c>
      <c r="F958" s="335">
        <v>292</v>
      </c>
      <c r="G958" s="127">
        <v>2860</v>
      </c>
      <c r="H958" s="127">
        <v>11</v>
      </c>
      <c r="I958" s="167">
        <v>20</v>
      </c>
      <c r="J958" s="167">
        <v>20</v>
      </c>
      <c r="K958" s="337">
        <f t="shared" si="74"/>
        <v>6.666666666666667</v>
      </c>
      <c r="L958" s="337">
        <f t="shared" si="75"/>
        <v>6.666666666666667</v>
      </c>
      <c r="M958" s="337">
        <f t="shared" si="76"/>
        <v>6.666666666666667</v>
      </c>
      <c r="N958" s="338" t="s">
        <v>1343</v>
      </c>
      <c r="O958" s="167">
        <f t="shared" si="78"/>
        <v>400</v>
      </c>
      <c r="P958" s="362" t="s">
        <v>1472</v>
      </c>
    </row>
    <row r="959" spans="1:16" s="134" customFormat="1" ht="37.5" customHeight="1" thickBot="1" x14ac:dyDescent="0.25">
      <c r="A959" s="363" t="s">
        <v>1471</v>
      </c>
      <c r="B959" s="364" t="s">
        <v>1472</v>
      </c>
      <c r="C959" s="386" t="s">
        <v>1472</v>
      </c>
      <c r="D959" s="365" t="s">
        <v>1384</v>
      </c>
      <c r="E959" s="365" t="s">
        <v>202</v>
      </c>
      <c r="F959" s="366">
        <v>298</v>
      </c>
      <c r="G959" s="367" t="s">
        <v>605</v>
      </c>
      <c r="H959" s="367">
        <v>11</v>
      </c>
      <c r="I959" s="368">
        <v>800</v>
      </c>
      <c r="J959" s="368">
        <v>800</v>
      </c>
      <c r="K959" s="369">
        <f t="shared" si="74"/>
        <v>4</v>
      </c>
      <c r="L959" s="369">
        <f t="shared" si="75"/>
        <v>4</v>
      </c>
      <c r="M959" s="369">
        <f t="shared" si="76"/>
        <v>4</v>
      </c>
      <c r="N959" s="387" t="s">
        <v>1338</v>
      </c>
      <c r="O959" s="368">
        <f t="shared" si="78"/>
        <v>9600</v>
      </c>
      <c r="P959" s="371" t="s">
        <v>1472</v>
      </c>
    </row>
    <row r="960" spans="1:16" s="134" customFormat="1" ht="15.75" thickBot="1" x14ac:dyDescent="0.25">
      <c r="A960" s="419"/>
      <c r="B960" s="420"/>
      <c r="C960" s="421"/>
      <c r="D960" s="422" t="s">
        <v>1480</v>
      </c>
      <c r="E960" s="422"/>
      <c r="F960" s="423"/>
      <c r="G960" s="423"/>
      <c r="H960" s="423"/>
      <c r="I960" s="423"/>
      <c r="J960" s="423"/>
      <c r="K960" s="424"/>
      <c r="L960" s="424"/>
      <c r="M960" s="424"/>
      <c r="N960" s="425"/>
      <c r="O960" s="426">
        <f>SUM(O926:O959)</f>
        <v>178460</v>
      </c>
      <c r="P960" s="427"/>
    </row>
    <row r="961" spans="1:16" s="134" customFormat="1" ht="15" x14ac:dyDescent="0.2">
      <c r="A961" s="391"/>
      <c r="B961" s="391"/>
      <c r="C961" s="408"/>
      <c r="D961" s="428"/>
      <c r="E961" s="428"/>
      <c r="F961" s="429"/>
      <c r="G961" s="429"/>
      <c r="H961" s="429"/>
      <c r="I961" s="429"/>
      <c r="J961" s="429"/>
      <c r="K961" s="429"/>
      <c r="L961" s="429"/>
      <c r="M961" s="429"/>
      <c r="N961" s="429"/>
      <c r="O961" s="160"/>
      <c r="P961" s="411"/>
    </row>
    <row r="962" spans="1:16" s="187" customFormat="1" ht="15.75" thickBot="1" x14ac:dyDescent="0.25">
      <c r="A962" s="430" t="s">
        <v>1481</v>
      </c>
      <c r="B962" s="373"/>
      <c r="C962" s="374"/>
      <c r="D962" s="431"/>
      <c r="E962" s="432"/>
      <c r="F962" s="433"/>
      <c r="G962" s="433"/>
      <c r="H962" s="433"/>
      <c r="I962" s="433"/>
      <c r="J962" s="433"/>
      <c r="K962" s="433"/>
      <c r="L962" s="433"/>
      <c r="M962" s="433"/>
      <c r="N962" s="433"/>
      <c r="O962" s="375"/>
      <c r="P962" s="434"/>
    </row>
    <row r="963" spans="1:16" ht="30" customHeight="1" x14ac:dyDescent="0.2">
      <c r="A963" s="435" t="s">
        <v>1482</v>
      </c>
      <c r="B963" s="436" t="s">
        <v>1483</v>
      </c>
      <c r="C963" s="437" t="s">
        <v>1483</v>
      </c>
      <c r="D963" s="124" t="s">
        <v>1391</v>
      </c>
      <c r="E963" s="124" t="s">
        <v>604</v>
      </c>
      <c r="F963" s="438">
        <v>111</v>
      </c>
      <c r="G963" s="439" t="s">
        <v>605</v>
      </c>
      <c r="H963" s="439">
        <v>11</v>
      </c>
      <c r="I963" s="440">
        <v>850</v>
      </c>
      <c r="J963" s="440">
        <v>850</v>
      </c>
      <c r="K963" s="441">
        <f>N963/3</f>
        <v>4</v>
      </c>
      <c r="L963" s="441">
        <f>N963/3</f>
        <v>4</v>
      </c>
      <c r="M963" s="441">
        <f>N963/3</f>
        <v>4</v>
      </c>
      <c r="N963" s="442" t="s">
        <v>1338</v>
      </c>
      <c r="O963" s="440">
        <f>I963*N963</f>
        <v>10200</v>
      </c>
      <c r="P963" s="436" t="s">
        <v>1483</v>
      </c>
    </row>
    <row r="964" spans="1:16" ht="30" customHeight="1" x14ac:dyDescent="0.2">
      <c r="A964" s="435" t="s">
        <v>1482</v>
      </c>
      <c r="B964" s="436" t="s">
        <v>1483</v>
      </c>
      <c r="C964" s="437" t="s">
        <v>1483</v>
      </c>
      <c r="D964" s="133" t="s">
        <v>1392</v>
      </c>
      <c r="E964" s="133" t="s">
        <v>604</v>
      </c>
      <c r="F964" s="443">
        <v>112</v>
      </c>
      <c r="G964" s="444" t="s">
        <v>605</v>
      </c>
      <c r="H964" s="444">
        <v>11</v>
      </c>
      <c r="I964" s="445">
        <v>0</v>
      </c>
      <c r="J964" s="445">
        <v>0</v>
      </c>
      <c r="K964" s="337">
        <f t="shared" ref="K964:K997" si="79">N964/3</f>
        <v>4</v>
      </c>
      <c r="L964" s="337">
        <f t="shared" ref="L964:L997" si="80">N964/3</f>
        <v>4</v>
      </c>
      <c r="M964" s="337">
        <f t="shared" ref="M964:M997" si="81">N964/3</f>
        <v>4</v>
      </c>
      <c r="N964" s="338" t="s">
        <v>1338</v>
      </c>
      <c r="O964" s="445">
        <f t="shared" ref="O964:O972" si="82">I964*N964</f>
        <v>0</v>
      </c>
      <c r="P964" s="436" t="s">
        <v>1483</v>
      </c>
    </row>
    <row r="965" spans="1:16" ht="30" customHeight="1" x14ac:dyDescent="0.2">
      <c r="A965" s="435" t="s">
        <v>1482</v>
      </c>
      <c r="B965" s="436" t="s">
        <v>1483</v>
      </c>
      <c r="C965" s="437" t="s">
        <v>1483</v>
      </c>
      <c r="D965" s="133" t="s">
        <v>1393</v>
      </c>
      <c r="E965" s="133" t="s">
        <v>604</v>
      </c>
      <c r="F965" s="443">
        <v>113</v>
      </c>
      <c r="G965" s="444" t="s">
        <v>605</v>
      </c>
      <c r="H965" s="444">
        <v>11</v>
      </c>
      <c r="I965" s="445">
        <v>950</v>
      </c>
      <c r="J965" s="445">
        <v>950</v>
      </c>
      <c r="K965" s="337">
        <f t="shared" si="79"/>
        <v>4</v>
      </c>
      <c r="L965" s="337">
        <f t="shared" si="80"/>
        <v>4</v>
      </c>
      <c r="M965" s="337">
        <f t="shared" si="81"/>
        <v>4</v>
      </c>
      <c r="N965" s="338" t="s">
        <v>1338</v>
      </c>
      <c r="O965" s="445">
        <f t="shared" si="82"/>
        <v>11400</v>
      </c>
      <c r="P965" s="436" t="s">
        <v>1483</v>
      </c>
    </row>
    <row r="966" spans="1:16" ht="30" customHeight="1" x14ac:dyDescent="0.2">
      <c r="A966" s="435" t="s">
        <v>1482</v>
      </c>
      <c r="B966" s="436" t="s">
        <v>1483</v>
      </c>
      <c r="C966" s="437" t="s">
        <v>1483</v>
      </c>
      <c r="D966" s="133" t="s">
        <v>1333</v>
      </c>
      <c r="E966" s="133" t="s">
        <v>604</v>
      </c>
      <c r="F966" s="443">
        <v>114</v>
      </c>
      <c r="G966" s="444" t="s">
        <v>605</v>
      </c>
      <c r="H966" s="444">
        <v>11</v>
      </c>
      <c r="I966" s="445">
        <v>50</v>
      </c>
      <c r="J966" s="445">
        <v>50</v>
      </c>
      <c r="K966" s="337">
        <f t="shared" si="79"/>
        <v>8</v>
      </c>
      <c r="L966" s="337">
        <f t="shared" si="80"/>
        <v>8</v>
      </c>
      <c r="M966" s="337">
        <f t="shared" si="81"/>
        <v>8</v>
      </c>
      <c r="N966" s="338" t="s">
        <v>1381</v>
      </c>
      <c r="O966" s="445">
        <f t="shared" si="82"/>
        <v>1200</v>
      </c>
      <c r="P966" s="436" t="s">
        <v>1483</v>
      </c>
    </row>
    <row r="967" spans="1:16" ht="30" customHeight="1" x14ac:dyDescent="0.2">
      <c r="A967" s="435" t="s">
        <v>1482</v>
      </c>
      <c r="B967" s="436" t="s">
        <v>1483</v>
      </c>
      <c r="C967" s="437" t="s">
        <v>1483</v>
      </c>
      <c r="D967" s="133" t="s">
        <v>1394</v>
      </c>
      <c r="E967" s="133" t="s">
        <v>604</v>
      </c>
      <c r="F967" s="443">
        <v>115</v>
      </c>
      <c r="G967" s="444" t="s">
        <v>605</v>
      </c>
      <c r="H967" s="444">
        <v>11</v>
      </c>
      <c r="I967" s="445">
        <v>50</v>
      </c>
      <c r="J967" s="445">
        <v>50</v>
      </c>
      <c r="K967" s="337">
        <f t="shared" si="79"/>
        <v>4</v>
      </c>
      <c r="L967" s="337">
        <f t="shared" si="80"/>
        <v>4</v>
      </c>
      <c r="M967" s="337">
        <f t="shared" si="81"/>
        <v>4</v>
      </c>
      <c r="N967" s="338" t="s">
        <v>1338</v>
      </c>
      <c r="O967" s="445">
        <f t="shared" si="82"/>
        <v>600</v>
      </c>
      <c r="P967" s="436" t="s">
        <v>1483</v>
      </c>
    </row>
    <row r="968" spans="1:16" ht="30" customHeight="1" x14ac:dyDescent="0.2">
      <c r="A968" s="435" t="s">
        <v>1482</v>
      </c>
      <c r="B968" s="436" t="s">
        <v>1483</v>
      </c>
      <c r="C968" s="437" t="s">
        <v>1483</v>
      </c>
      <c r="D968" s="133" t="s">
        <v>1434</v>
      </c>
      <c r="E968" s="133" t="s">
        <v>604</v>
      </c>
      <c r="F968" s="443">
        <v>113</v>
      </c>
      <c r="G968" s="444" t="s">
        <v>605</v>
      </c>
      <c r="H968" s="444">
        <v>11</v>
      </c>
      <c r="I968" s="445">
        <v>420</v>
      </c>
      <c r="J968" s="445">
        <v>420</v>
      </c>
      <c r="K968" s="337">
        <f t="shared" si="79"/>
        <v>5</v>
      </c>
      <c r="L968" s="337">
        <f t="shared" si="80"/>
        <v>5</v>
      </c>
      <c r="M968" s="337">
        <f t="shared" si="81"/>
        <v>5</v>
      </c>
      <c r="N968" s="338" t="s">
        <v>1336</v>
      </c>
      <c r="O968" s="445">
        <f t="shared" si="82"/>
        <v>6300</v>
      </c>
      <c r="P968" s="436" t="s">
        <v>1483</v>
      </c>
    </row>
    <row r="969" spans="1:16" ht="30" customHeight="1" x14ac:dyDescent="0.2">
      <c r="A969" s="435" t="s">
        <v>1482</v>
      </c>
      <c r="B969" s="436" t="s">
        <v>1483</v>
      </c>
      <c r="C969" s="437" t="s">
        <v>1483</v>
      </c>
      <c r="D969" s="133" t="s">
        <v>1337</v>
      </c>
      <c r="E969" s="133" t="s">
        <v>604</v>
      </c>
      <c r="F969" s="443">
        <v>151</v>
      </c>
      <c r="G969" s="444" t="s">
        <v>605</v>
      </c>
      <c r="H969" s="444">
        <v>11</v>
      </c>
      <c r="I969" s="445">
        <v>9000</v>
      </c>
      <c r="J969" s="445">
        <v>9000</v>
      </c>
      <c r="K969" s="337">
        <f t="shared" si="79"/>
        <v>4</v>
      </c>
      <c r="L969" s="337">
        <f t="shared" si="80"/>
        <v>4</v>
      </c>
      <c r="M969" s="337">
        <f t="shared" si="81"/>
        <v>4</v>
      </c>
      <c r="N969" s="338" t="s">
        <v>1338</v>
      </c>
      <c r="O969" s="445">
        <f t="shared" si="82"/>
        <v>108000</v>
      </c>
      <c r="P969" s="436" t="s">
        <v>1483</v>
      </c>
    </row>
    <row r="970" spans="1:16" ht="30" customHeight="1" x14ac:dyDescent="0.2">
      <c r="A970" s="435" t="s">
        <v>1482</v>
      </c>
      <c r="B970" s="436" t="s">
        <v>1483</v>
      </c>
      <c r="C970" s="437" t="s">
        <v>1483</v>
      </c>
      <c r="D970" s="133" t="s">
        <v>1397</v>
      </c>
      <c r="E970" s="133" t="s">
        <v>604</v>
      </c>
      <c r="F970" s="443">
        <v>165</v>
      </c>
      <c r="G970" s="444" t="s">
        <v>605</v>
      </c>
      <c r="H970" s="444">
        <v>11</v>
      </c>
      <c r="I970" s="445">
        <v>3000</v>
      </c>
      <c r="J970" s="445">
        <v>3000</v>
      </c>
      <c r="K970" s="337">
        <f t="shared" si="79"/>
        <v>1</v>
      </c>
      <c r="L970" s="337">
        <f t="shared" si="80"/>
        <v>1</v>
      </c>
      <c r="M970" s="337">
        <f t="shared" si="81"/>
        <v>1</v>
      </c>
      <c r="N970" s="338" t="s">
        <v>1395</v>
      </c>
      <c r="O970" s="445">
        <f t="shared" si="82"/>
        <v>9000</v>
      </c>
      <c r="P970" s="436" t="s">
        <v>1483</v>
      </c>
    </row>
    <row r="971" spans="1:16" ht="30" customHeight="1" x14ac:dyDescent="0.2">
      <c r="A971" s="435" t="s">
        <v>1482</v>
      </c>
      <c r="B971" s="436" t="s">
        <v>1483</v>
      </c>
      <c r="C971" s="437" t="s">
        <v>1483</v>
      </c>
      <c r="D971" s="133" t="s">
        <v>1341</v>
      </c>
      <c r="E971" s="133" t="s">
        <v>604</v>
      </c>
      <c r="F971" s="443">
        <v>195</v>
      </c>
      <c r="G971" s="444" t="s">
        <v>605</v>
      </c>
      <c r="H971" s="444">
        <v>11</v>
      </c>
      <c r="I971" s="445">
        <v>500</v>
      </c>
      <c r="J971" s="445">
        <v>500</v>
      </c>
      <c r="K971" s="337">
        <f t="shared" si="79"/>
        <v>1</v>
      </c>
      <c r="L971" s="337">
        <f t="shared" si="80"/>
        <v>1</v>
      </c>
      <c r="M971" s="337">
        <f t="shared" si="81"/>
        <v>1</v>
      </c>
      <c r="N971" s="338" t="s">
        <v>1395</v>
      </c>
      <c r="O971" s="445">
        <f t="shared" si="82"/>
        <v>1500</v>
      </c>
      <c r="P971" s="436" t="s">
        <v>1483</v>
      </c>
    </row>
    <row r="972" spans="1:16" ht="30" customHeight="1" x14ac:dyDescent="0.2">
      <c r="A972" s="435" t="s">
        <v>1482</v>
      </c>
      <c r="B972" s="436" t="s">
        <v>1483</v>
      </c>
      <c r="C972" s="437" t="s">
        <v>1483</v>
      </c>
      <c r="D972" s="133" t="s">
        <v>1342</v>
      </c>
      <c r="E972" s="133" t="s">
        <v>604</v>
      </c>
      <c r="F972" s="443">
        <v>199</v>
      </c>
      <c r="G972" s="444" t="s">
        <v>605</v>
      </c>
      <c r="H972" s="444">
        <v>11</v>
      </c>
      <c r="I972" s="445">
        <v>2500</v>
      </c>
      <c r="J972" s="445">
        <v>2500</v>
      </c>
      <c r="K972" s="337">
        <f t="shared" si="79"/>
        <v>1.3333333333333333</v>
      </c>
      <c r="L972" s="337">
        <f t="shared" si="80"/>
        <v>1.3333333333333333</v>
      </c>
      <c r="M972" s="337">
        <f t="shared" si="81"/>
        <v>1.3333333333333333</v>
      </c>
      <c r="N972" s="338" t="s">
        <v>1435</v>
      </c>
      <c r="O972" s="445">
        <f t="shared" si="82"/>
        <v>10000</v>
      </c>
      <c r="P972" s="436" t="s">
        <v>1483</v>
      </c>
    </row>
    <row r="973" spans="1:16" ht="30" customHeight="1" x14ac:dyDescent="0.2">
      <c r="A973" s="435" t="s">
        <v>1482</v>
      </c>
      <c r="B973" s="436" t="s">
        <v>1483</v>
      </c>
      <c r="C973" s="437" t="s">
        <v>1483</v>
      </c>
      <c r="D973" s="133" t="s">
        <v>1416</v>
      </c>
      <c r="E973" s="133" t="s">
        <v>1059</v>
      </c>
      <c r="F973" s="443">
        <v>211</v>
      </c>
      <c r="G973" s="444">
        <v>2405</v>
      </c>
      <c r="H973" s="444">
        <v>11</v>
      </c>
      <c r="I973" s="445">
        <v>25</v>
      </c>
      <c r="J973" s="445">
        <v>25</v>
      </c>
      <c r="K973" s="337">
        <f t="shared" si="79"/>
        <v>3.3333333333333335</v>
      </c>
      <c r="L973" s="337">
        <f t="shared" si="80"/>
        <v>3.3333333333333335</v>
      </c>
      <c r="M973" s="337">
        <f t="shared" si="81"/>
        <v>3.3333333333333335</v>
      </c>
      <c r="N973" s="338" t="s">
        <v>1361</v>
      </c>
      <c r="O973" s="445">
        <f>I973*N973</f>
        <v>250</v>
      </c>
      <c r="P973" s="436" t="s">
        <v>1483</v>
      </c>
    </row>
    <row r="974" spans="1:16" ht="30" customHeight="1" x14ac:dyDescent="0.2">
      <c r="A974" s="435" t="s">
        <v>1482</v>
      </c>
      <c r="B974" s="436" t="s">
        <v>1483</v>
      </c>
      <c r="C974" s="437" t="s">
        <v>1483</v>
      </c>
      <c r="D974" s="133" t="s">
        <v>1436</v>
      </c>
      <c r="E974" s="133" t="s">
        <v>1347</v>
      </c>
      <c r="F974" s="443">
        <v>211</v>
      </c>
      <c r="G974" s="444">
        <v>3602</v>
      </c>
      <c r="H974" s="444">
        <v>11</v>
      </c>
      <c r="I974" s="445">
        <v>75</v>
      </c>
      <c r="J974" s="445">
        <v>75</v>
      </c>
      <c r="K974" s="337">
        <f t="shared" si="79"/>
        <v>3.3333333333333335</v>
      </c>
      <c r="L974" s="337">
        <f t="shared" si="80"/>
        <v>3.3333333333333335</v>
      </c>
      <c r="M974" s="337">
        <f t="shared" si="81"/>
        <v>3.3333333333333335</v>
      </c>
      <c r="N974" s="338" t="s">
        <v>1361</v>
      </c>
      <c r="O974" s="445">
        <f t="shared" ref="O974:O997" si="83">I974*N974</f>
        <v>750</v>
      </c>
      <c r="P974" s="436" t="s">
        <v>1483</v>
      </c>
    </row>
    <row r="975" spans="1:16" ht="30" customHeight="1" x14ac:dyDescent="0.2">
      <c r="A975" s="435" t="s">
        <v>1482</v>
      </c>
      <c r="B975" s="436" t="s">
        <v>1483</v>
      </c>
      <c r="C975" s="437" t="s">
        <v>1483</v>
      </c>
      <c r="D975" s="133" t="s">
        <v>1484</v>
      </c>
      <c r="E975" s="133" t="s">
        <v>1347</v>
      </c>
      <c r="F975" s="443">
        <v>211</v>
      </c>
      <c r="G975" s="444">
        <v>28004</v>
      </c>
      <c r="H975" s="444">
        <v>11</v>
      </c>
      <c r="I975" s="445">
        <v>55</v>
      </c>
      <c r="J975" s="445">
        <v>55</v>
      </c>
      <c r="K975" s="337">
        <f t="shared" si="79"/>
        <v>3.3333333333333335</v>
      </c>
      <c r="L975" s="337">
        <f t="shared" si="80"/>
        <v>3.3333333333333335</v>
      </c>
      <c r="M975" s="337">
        <f t="shared" si="81"/>
        <v>3.3333333333333335</v>
      </c>
      <c r="N975" s="338" t="s">
        <v>1361</v>
      </c>
      <c r="O975" s="445">
        <f t="shared" si="83"/>
        <v>550</v>
      </c>
      <c r="P975" s="436" t="s">
        <v>1483</v>
      </c>
    </row>
    <row r="976" spans="1:16" ht="30" customHeight="1" x14ac:dyDescent="0.2">
      <c r="A976" s="435" t="s">
        <v>1482</v>
      </c>
      <c r="B976" s="436" t="s">
        <v>1483</v>
      </c>
      <c r="C976" s="437" t="s">
        <v>1483</v>
      </c>
      <c r="D976" s="133" t="s">
        <v>1437</v>
      </c>
      <c r="E976" s="133" t="s">
        <v>1349</v>
      </c>
      <c r="F976" s="443">
        <v>211</v>
      </c>
      <c r="G976" s="444">
        <v>4877</v>
      </c>
      <c r="H976" s="444">
        <v>11</v>
      </c>
      <c r="I976" s="445">
        <v>3</v>
      </c>
      <c r="J976" s="445">
        <v>3</v>
      </c>
      <c r="K976" s="337">
        <f t="shared" si="79"/>
        <v>41.666666666666664</v>
      </c>
      <c r="L976" s="337">
        <f t="shared" si="80"/>
        <v>41.666666666666664</v>
      </c>
      <c r="M976" s="337">
        <f t="shared" si="81"/>
        <v>41.666666666666664</v>
      </c>
      <c r="N976" s="338" t="s">
        <v>1485</v>
      </c>
      <c r="O976" s="445">
        <f t="shared" si="83"/>
        <v>375</v>
      </c>
      <c r="P976" s="436" t="s">
        <v>1483</v>
      </c>
    </row>
    <row r="977" spans="1:16" ht="30" customHeight="1" x14ac:dyDescent="0.2">
      <c r="A977" s="435" t="s">
        <v>1482</v>
      </c>
      <c r="B977" s="436" t="s">
        <v>1483</v>
      </c>
      <c r="C977" s="437" t="s">
        <v>1483</v>
      </c>
      <c r="D977" s="133" t="s">
        <v>1438</v>
      </c>
      <c r="E977" s="133" t="s">
        <v>1352</v>
      </c>
      <c r="F977" s="443">
        <v>211</v>
      </c>
      <c r="G977" s="444">
        <v>4877</v>
      </c>
      <c r="H977" s="444">
        <v>11</v>
      </c>
      <c r="I977" s="445">
        <v>14</v>
      </c>
      <c r="J977" s="445">
        <v>14</v>
      </c>
      <c r="K977" s="337">
        <f t="shared" si="79"/>
        <v>41.666666666666664</v>
      </c>
      <c r="L977" s="337">
        <f t="shared" si="80"/>
        <v>41.666666666666664</v>
      </c>
      <c r="M977" s="337">
        <f t="shared" si="81"/>
        <v>41.666666666666664</v>
      </c>
      <c r="N977" s="338" t="s">
        <v>1485</v>
      </c>
      <c r="O977" s="445">
        <f t="shared" si="83"/>
        <v>1750</v>
      </c>
      <c r="P977" s="436" t="s">
        <v>1483</v>
      </c>
    </row>
    <row r="978" spans="1:16" ht="30" customHeight="1" x14ac:dyDescent="0.2">
      <c r="A978" s="435" t="s">
        <v>1482</v>
      </c>
      <c r="B978" s="436" t="s">
        <v>1483</v>
      </c>
      <c r="C978" s="437" t="s">
        <v>1483</v>
      </c>
      <c r="D978" s="133" t="s">
        <v>1439</v>
      </c>
      <c r="E978" s="133" t="s">
        <v>766</v>
      </c>
      <c r="F978" s="443">
        <v>241</v>
      </c>
      <c r="G978" s="444">
        <v>1592</v>
      </c>
      <c r="H978" s="444">
        <v>11</v>
      </c>
      <c r="I978" s="445">
        <v>45</v>
      </c>
      <c r="J978" s="445">
        <v>45</v>
      </c>
      <c r="K978" s="337">
        <f t="shared" si="79"/>
        <v>8.3333333333333339</v>
      </c>
      <c r="L978" s="337">
        <f t="shared" si="80"/>
        <v>8.3333333333333339</v>
      </c>
      <c r="M978" s="337">
        <f t="shared" si="81"/>
        <v>8.3333333333333339</v>
      </c>
      <c r="N978" s="338" t="s">
        <v>1350</v>
      </c>
      <c r="O978" s="445">
        <f t="shared" si="83"/>
        <v>1125</v>
      </c>
      <c r="P978" s="436" t="s">
        <v>1483</v>
      </c>
    </row>
    <row r="979" spans="1:16" ht="30" customHeight="1" x14ac:dyDescent="0.2">
      <c r="A979" s="435" t="s">
        <v>1482</v>
      </c>
      <c r="B979" s="436" t="s">
        <v>1483</v>
      </c>
      <c r="C979" s="437" t="s">
        <v>1483</v>
      </c>
      <c r="D979" s="133" t="s">
        <v>1440</v>
      </c>
      <c r="E979" s="133" t="s">
        <v>766</v>
      </c>
      <c r="F979" s="443">
        <v>241</v>
      </c>
      <c r="G979" s="444">
        <v>1593</v>
      </c>
      <c r="H979" s="444">
        <v>11</v>
      </c>
      <c r="I979" s="445">
        <v>55</v>
      </c>
      <c r="J979" s="445">
        <v>55</v>
      </c>
      <c r="K979" s="337">
        <f t="shared" si="79"/>
        <v>8.3333333333333339</v>
      </c>
      <c r="L979" s="337">
        <f t="shared" si="80"/>
        <v>8.3333333333333339</v>
      </c>
      <c r="M979" s="337">
        <f t="shared" si="81"/>
        <v>8.3333333333333339</v>
      </c>
      <c r="N979" s="338" t="s">
        <v>1350</v>
      </c>
      <c r="O979" s="445">
        <f t="shared" si="83"/>
        <v>1375</v>
      </c>
      <c r="P979" s="436" t="s">
        <v>1483</v>
      </c>
    </row>
    <row r="980" spans="1:16" ht="30" customHeight="1" x14ac:dyDescent="0.2">
      <c r="A980" s="435" t="s">
        <v>1482</v>
      </c>
      <c r="B980" s="436" t="s">
        <v>1483</v>
      </c>
      <c r="C980" s="437" t="s">
        <v>1483</v>
      </c>
      <c r="D980" s="133" t="s">
        <v>1441</v>
      </c>
      <c r="E980" s="133" t="s">
        <v>634</v>
      </c>
      <c r="F980" s="443">
        <v>243</v>
      </c>
      <c r="G980" s="444">
        <v>61337</v>
      </c>
      <c r="H980" s="444">
        <v>11</v>
      </c>
      <c r="I980" s="445">
        <v>175</v>
      </c>
      <c r="J980" s="445">
        <v>175</v>
      </c>
      <c r="K980" s="337">
        <f t="shared" si="79"/>
        <v>5</v>
      </c>
      <c r="L980" s="337">
        <f t="shared" si="80"/>
        <v>5</v>
      </c>
      <c r="M980" s="337">
        <f t="shared" si="81"/>
        <v>5</v>
      </c>
      <c r="N980" s="338" t="s">
        <v>1336</v>
      </c>
      <c r="O980" s="445">
        <f t="shared" si="83"/>
        <v>2625</v>
      </c>
      <c r="P980" s="436" t="s">
        <v>1483</v>
      </c>
    </row>
    <row r="981" spans="1:16" ht="30" customHeight="1" x14ac:dyDescent="0.2">
      <c r="A981" s="435" t="s">
        <v>1482</v>
      </c>
      <c r="B981" s="436" t="s">
        <v>1483</v>
      </c>
      <c r="C981" s="437" t="s">
        <v>1483</v>
      </c>
      <c r="D981" s="133" t="s">
        <v>1360</v>
      </c>
      <c r="E981" s="133" t="s">
        <v>202</v>
      </c>
      <c r="F981" s="443">
        <v>253</v>
      </c>
      <c r="G981" s="444">
        <v>9888</v>
      </c>
      <c r="H981" s="444">
        <v>11</v>
      </c>
      <c r="I981" s="445">
        <v>1200</v>
      </c>
      <c r="J981" s="445">
        <v>1200</v>
      </c>
      <c r="K981" s="337">
        <f t="shared" si="79"/>
        <v>0.66666666666666663</v>
      </c>
      <c r="L981" s="337">
        <f t="shared" si="80"/>
        <v>0.66666666666666663</v>
      </c>
      <c r="M981" s="337">
        <f t="shared" si="81"/>
        <v>0.66666666666666663</v>
      </c>
      <c r="N981" s="338" t="s">
        <v>1363</v>
      </c>
      <c r="O981" s="445">
        <f t="shared" si="83"/>
        <v>2400</v>
      </c>
      <c r="P981" s="436" t="s">
        <v>1483</v>
      </c>
    </row>
    <row r="982" spans="1:16" ht="30" customHeight="1" x14ac:dyDescent="0.2">
      <c r="A982" s="435" t="s">
        <v>1482</v>
      </c>
      <c r="B982" s="436" t="s">
        <v>1483</v>
      </c>
      <c r="C982" s="437" t="s">
        <v>1483</v>
      </c>
      <c r="D982" s="133" t="s">
        <v>1362</v>
      </c>
      <c r="E982" s="133" t="s">
        <v>202</v>
      </c>
      <c r="F982" s="443">
        <v>268</v>
      </c>
      <c r="G982" s="444">
        <v>22327</v>
      </c>
      <c r="H982" s="444">
        <v>11</v>
      </c>
      <c r="I982" s="445">
        <v>30</v>
      </c>
      <c r="J982" s="445">
        <v>30</v>
      </c>
      <c r="K982" s="337">
        <f t="shared" si="79"/>
        <v>4</v>
      </c>
      <c r="L982" s="337">
        <f t="shared" si="80"/>
        <v>4</v>
      </c>
      <c r="M982" s="337">
        <f t="shared" si="81"/>
        <v>4</v>
      </c>
      <c r="N982" s="338" t="s">
        <v>1338</v>
      </c>
      <c r="O982" s="445">
        <f t="shared" si="83"/>
        <v>360</v>
      </c>
      <c r="P982" s="436" t="s">
        <v>1483</v>
      </c>
    </row>
    <row r="983" spans="1:16" ht="30" customHeight="1" x14ac:dyDescent="0.2">
      <c r="A983" s="435" t="s">
        <v>1482</v>
      </c>
      <c r="B983" s="436" t="s">
        <v>1483</v>
      </c>
      <c r="C983" s="437" t="s">
        <v>1483</v>
      </c>
      <c r="D983" s="133" t="s">
        <v>1442</v>
      </c>
      <c r="E983" s="133" t="s">
        <v>1115</v>
      </c>
      <c r="F983" s="443">
        <v>291</v>
      </c>
      <c r="G983" s="444">
        <v>2014</v>
      </c>
      <c r="H983" s="444">
        <v>11</v>
      </c>
      <c r="I983" s="445">
        <v>25</v>
      </c>
      <c r="J983" s="445">
        <v>25</v>
      </c>
      <c r="K983" s="337">
        <f t="shared" si="79"/>
        <v>5</v>
      </c>
      <c r="L983" s="337">
        <f t="shared" si="80"/>
        <v>5</v>
      </c>
      <c r="M983" s="337">
        <f t="shared" si="81"/>
        <v>5</v>
      </c>
      <c r="N983" s="338" t="s">
        <v>1336</v>
      </c>
      <c r="O983" s="445">
        <f t="shared" si="83"/>
        <v>375</v>
      </c>
      <c r="P983" s="436" t="s">
        <v>1483</v>
      </c>
    </row>
    <row r="984" spans="1:16" ht="30" customHeight="1" x14ac:dyDescent="0.2">
      <c r="A984" s="435" t="s">
        <v>1482</v>
      </c>
      <c r="B984" s="436" t="s">
        <v>1483</v>
      </c>
      <c r="C984" s="437" t="s">
        <v>1483</v>
      </c>
      <c r="D984" s="133" t="s">
        <v>1443</v>
      </c>
      <c r="E984" s="133" t="s">
        <v>1115</v>
      </c>
      <c r="F984" s="443">
        <v>291</v>
      </c>
      <c r="G984" s="444">
        <v>2025</v>
      </c>
      <c r="H984" s="444">
        <v>11</v>
      </c>
      <c r="I984" s="445">
        <v>30</v>
      </c>
      <c r="J984" s="445">
        <v>30</v>
      </c>
      <c r="K984" s="337">
        <f t="shared" si="79"/>
        <v>3.3333333333333335</v>
      </c>
      <c r="L984" s="337">
        <f t="shared" si="80"/>
        <v>3.3333333333333335</v>
      </c>
      <c r="M984" s="337">
        <f t="shared" si="81"/>
        <v>3.3333333333333335</v>
      </c>
      <c r="N984" s="338" t="s">
        <v>1361</v>
      </c>
      <c r="O984" s="445">
        <f t="shared" si="83"/>
        <v>300</v>
      </c>
      <c r="P984" s="436" t="s">
        <v>1483</v>
      </c>
    </row>
    <row r="985" spans="1:16" ht="30" customHeight="1" x14ac:dyDescent="0.2">
      <c r="A985" s="435" t="s">
        <v>1482</v>
      </c>
      <c r="B985" s="436" t="s">
        <v>1483</v>
      </c>
      <c r="C985" s="437" t="s">
        <v>1483</v>
      </c>
      <c r="D985" s="133" t="s">
        <v>1460</v>
      </c>
      <c r="E985" s="133" t="s">
        <v>634</v>
      </c>
      <c r="F985" s="443">
        <v>291</v>
      </c>
      <c r="G985" s="444">
        <v>2092</v>
      </c>
      <c r="H985" s="444">
        <v>11</v>
      </c>
      <c r="I985" s="445">
        <v>12</v>
      </c>
      <c r="J985" s="445">
        <v>12</v>
      </c>
      <c r="K985" s="337">
        <f t="shared" si="79"/>
        <v>5</v>
      </c>
      <c r="L985" s="337">
        <f t="shared" si="80"/>
        <v>5</v>
      </c>
      <c r="M985" s="337">
        <f t="shared" si="81"/>
        <v>5</v>
      </c>
      <c r="N985" s="338" t="s">
        <v>1336</v>
      </c>
      <c r="O985" s="445">
        <f t="shared" si="83"/>
        <v>180</v>
      </c>
      <c r="P985" s="436" t="s">
        <v>1483</v>
      </c>
    </row>
    <row r="986" spans="1:16" ht="30" customHeight="1" x14ac:dyDescent="0.2">
      <c r="A986" s="435" t="s">
        <v>1482</v>
      </c>
      <c r="B986" s="436" t="s">
        <v>1483</v>
      </c>
      <c r="C986" s="437" t="s">
        <v>1483</v>
      </c>
      <c r="D986" s="133" t="s">
        <v>1368</v>
      </c>
      <c r="E986" s="133" t="s">
        <v>202</v>
      </c>
      <c r="F986" s="443">
        <v>291</v>
      </c>
      <c r="G986" s="444">
        <v>22424</v>
      </c>
      <c r="H986" s="444">
        <v>11</v>
      </c>
      <c r="I986" s="445">
        <v>10</v>
      </c>
      <c r="J986" s="445">
        <v>10</v>
      </c>
      <c r="K986" s="337">
        <f t="shared" si="79"/>
        <v>5.666666666666667</v>
      </c>
      <c r="L986" s="337">
        <f t="shared" si="80"/>
        <v>5.666666666666667</v>
      </c>
      <c r="M986" s="337">
        <f t="shared" si="81"/>
        <v>5.666666666666667</v>
      </c>
      <c r="N986" s="338">
        <v>17</v>
      </c>
      <c r="O986" s="445">
        <f t="shared" si="83"/>
        <v>170</v>
      </c>
      <c r="P986" s="436" t="s">
        <v>1483</v>
      </c>
    </row>
    <row r="987" spans="1:16" ht="30" customHeight="1" x14ac:dyDescent="0.2">
      <c r="A987" s="435" t="s">
        <v>1482</v>
      </c>
      <c r="B987" s="436" t="s">
        <v>1483</v>
      </c>
      <c r="C987" s="437" t="s">
        <v>1483</v>
      </c>
      <c r="D987" s="133" t="s">
        <v>1445</v>
      </c>
      <c r="E987" s="133" t="s">
        <v>1115</v>
      </c>
      <c r="F987" s="443">
        <v>291</v>
      </c>
      <c r="G987" s="444">
        <v>30345</v>
      </c>
      <c r="H987" s="444">
        <v>11</v>
      </c>
      <c r="I987" s="445">
        <v>20</v>
      </c>
      <c r="J987" s="445">
        <v>20</v>
      </c>
      <c r="K987" s="337">
        <f t="shared" si="79"/>
        <v>3.3333333333333335</v>
      </c>
      <c r="L987" s="337">
        <f t="shared" si="80"/>
        <v>3.3333333333333335</v>
      </c>
      <c r="M987" s="337">
        <f t="shared" si="81"/>
        <v>3.3333333333333335</v>
      </c>
      <c r="N987" s="338" t="s">
        <v>1361</v>
      </c>
      <c r="O987" s="445">
        <f t="shared" si="83"/>
        <v>200</v>
      </c>
      <c r="P987" s="436" t="s">
        <v>1483</v>
      </c>
    </row>
    <row r="988" spans="1:16" ht="30" customHeight="1" x14ac:dyDescent="0.2">
      <c r="A988" s="435" t="s">
        <v>1482</v>
      </c>
      <c r="B988" s="436" t="s">
        <v>1483</v>
      </c>
      <c r="C988" s="437" t="s">
        <v>1483</v>
      </c>
      <c r="D988" s="133" t="s">
        <v>1446</v>
      </c>
      <c r="E988" s="133" t="s">
        <v>1115</v>
      </c>
      <c r="F988" s="443">
        <v>291</v>
      </c>
      <c r="G988" s="444">
        <v>30628</v>
      </c>
      <c r="H988" s="444">
        <v>11</v>
      </c>
      <c r="I988" s="445">
        <v>10</v>
      </c>
      <c r="J988" s="445">
        <v>10</v>
      </c>
      <c r="K988" s="337">
        <f t="shared" si="79"/>
        <v>5</v>
      </c>
      <c r="L988" s="337">
        <f t="shared" si="80"/>
        <v>5</v>
      </c>
      <c r="M988" s="337">
        <f t="shared" si="81"/>
        <v>5</v>
      </c>
      <c r="N988" s="338" t="s">
        <v>1336</v>
      </c>
      <c r="O988" s="445">
        <f t="shared" si="83"/>
        <v>150</v>
      </c>
      <c r="P988" s="436" t="s">
        <v>1483</v>
      </c>
    </row>
    <row r="989" spans="1:16" ht="30" customHeight="1" x14ac:dyDescent="0.2">
      <c r="A989" s="435" t="s">
        <v>1482</v>
      </c>
      <c r="B989" s="436" t="s">
        <v>1483</v>
      </c>
      <c r="C989" s="437" t="s">
        <v>1483</v>
      </c>
      <c r="D989" s="133" t="s">
        <v>1461</v>
      </c>
      <c r="E989" s="133" t="s">
        <v>1115</v>
      </c>
      <c r="F989" s="443">
        <v>291</v>
      </c>
      <c r="G989" s="444">
        <v>31139</v>
      </c>
      <c r="H989" s="444">
        <v>11</v>
      </c>
      <c r="I989" s="445">
        <v>50</v>
      </c>
      <c r="J989" s="445">
        <v>50</v>
      </c>
      <c r="K989" s="337">
        <f t="shared" si="79"/>
        <v>5</v>
      </c>
      <c r="L989" s="337">
        <f t="shared" si="80"/>
        <v>5</v>
      </c>
      <c r="M989" s="337">
        <f t="shared" si="81"/>
        <v>5</v>
      </c>
      <c r="N989" s="338" t="s">
        <v>1336</v>
      </c>
      <c r="O989" s="445">
        <f t="shared" si="83"/>
        <v>750</v>
      </c>
      <c r="P989" s="436" t="s">
        <v>1483</v>
      </c>
    </row>
    <row r="990" spans="1:16" ht="30" customHeight="1" x14ac:dyDescent="0.2">
      <c r="A990" s="435" t="s">
        <v>1482</v>
      </c>
      <c r="B990" s="436" t="s">
        <v>1483</v>
      </c>
      <c r="C990" s="437" t="s">
        <v>1483</v>
      </c>
      <c r="D990" s="133" t="s">
        <v>1462</v>
      </c>
      <c r="E990" s="133" t="s">
        <v>777</v>
      </c>
      <c r="F990" s="443">
        <v>291</v>
      </c>
      <c r="G990" s="444">
        <v>78615</v>
      </c>
      <c r="H990" s="444">
        <v>11</v>
      </c>
      <c r="I990" s="445">
        <v>5</v>
      </c>
      <c r="J990" s="445">
        <v>5</v>
      </c>
      <c r="K990" s="337">
        <f t="shared" si="79"/>
        <v>7</v>
      </c>
      <c r="L990" s="337">
        <f t="shared" si="80"/>
        <v>7</v>
      </c>
      <c r="M990" s="337">
        <f t="shared" si="81"/>
        <v>7</v>
      </c>
      <c r="N990" s="338" t="s">
        <v>1374</v>
      </c>
      <c r="O990" s="445">
        <f t="shared" si="83"/>
        <v>105</v>
      </c>
      <c r="P990" s="436" t="s">
        <v>1483</v>
      </c>
    </row>
    <row r="991" spans="1:16" ht="30" customHeight="1" x14ac:dyDescent="0.2">
      <c r="A991" s="435" t="s">
        <v>1482</v>
      </c>
      <c r="B991" s="436" t="s">
        <v>1483</v>
      </c>
      <c r="C991" s="437" t="s">
        <v>1483</v>
      </c>
      <c r="D991" s="133" t="s">
        <v>1375</v>
      </c>
      <c r="E991" s="133" t="s">
        <v>202</v>
      </c>
      <c r="F991" s="443">
        <v>291</v>
      </c>
      <c r="G991" s="444">
        <v>134509</v>
      </c>
      <c r="H991" s="444">
        <v>11</v>
      </c>
      <c r="I991" s="445">
        <v>5</v>
      </c>
      <c r="J991" s="445">
        <v>5</v>
      </c>
      <c r="K991" s="337">
        <f t="shared" si="79"/>
        <v>6.666666666666667</v>
      </c>
      <c r="L991" s="337">
        <f t="shared" si="80"/>
        <v>6.666666666666667</v>
      </c>
      <c r="M991" s="337">
        <f t="shared" si="81"/>
        <v>6.666666666666667</v>
      </c>
      <c r="N991" s="338" t="s">
        <v>1343</v>
      </c>
      <c r="O991" s="445">
        <f t="shared" si="83"/>
        <v>100</v>
      </c>
      <c r="P991" s="436" t="s">
        <v>1483</v>
      </c>
    </row>
    <row r="992" spans="1:16" ht="30" customHeight="1" x14ac:dyDescent="0.2">
      <c r="A992" s="435" t="s">
        <v>1482</v>
      </c>
      <c r="B992" s="436" t="s">
        <v>1483</v>
      </c>
      <c r="C992" s="437" t="s">
        <v>1483</v>
      </c>
      <c r="D992" s="133" t="s">
        <v>1427</v>
      </c>
      <c r="E992" s="133" t="s">
        <v>804</v>
      </c>
      <c r="F992" s="443">
        <v>292</v>
      </c>
      <c r="G992" s="444">
        <v>2858</v>
      </c>
      <c r="H992" s="444">
        <v>11</v>
      </c>
      <c r="I992" s="445">
        <v>12</v>
      </c>
      <c r="J992" s="445">
        <v>12</v>
      </c>
      <c r="K992" s="337">
        <f t="shared" si="79"/>
        <v>6.666666666666667</v>
      </c>
      <c r="L992" s="337">
        <f t="shared" si="80"/>
        <v>6.666666666666667</v>
      </c>
      <c r="M992" s="337">
        <f t="shared" si="81"/>
        <v>6.666666666666667</v>
      </c>
      <c r="N992" s="338" t="s">
        <v>1343</v>
      </c>
      <c r="O992" s="445">
        <f t="shared" si="83"/>
        <v>240</v>
      </c>
      <c r="P992" s="436" t="s">
        <v>1483</v>
      </c>
    </row>
    <row r="993" spans="1:16" ht="30" customHeight="1" x14ac:dyDescent="0.2">
      <c r="A993" s="435" t="s">
        <v>1482</v>
      </c>
      <c r="B993" s="436" t="s">
        <v>1483</v>
      </c>
      <c r="C993" s="437" t="s">
        <v>1483</v>
      </c>
      <c r="D993" s="133" t="s">
        <v>1450</v>
      </c>
      <c r="E993" s="133" t="s">
        <v>617</v>
      </c>
      <c r="F993" s="443">
        <v>292</v>
      </c>
      <c r="G993" s="444">
        <v>2859</v>
      </c>
      <c r="H993" s="444">
        <v>11</v>
      </c>
      <c r="I993" s="445">
        <v>35</v>
      </c>
      <c r="J993" s="445">
        <v>35</v>
      </c>
      <c r="K993" s="337">
        <f t="shared" si="79"/>
        <v>5</v>
      </c>
      <c r="L993" s="337">
        <f t="shared" si="80"/>
        <v>5</v>
      </c>
      <c r="M993" s="337">
        <f t="shared" si="81"/>
        <v>5</v>
      </c>
      <c r="N993" s="338" t="s">
        <v>1336</v>
      </c>
      <c r="O993" s="445">
        <f t="shared" si="83"/>
        <v>525</v>
      </c>
      <c r="P993" s="436" t="s">
        <v>1483</v>
      </c>
    </row>
    <row r="994" spans="1:16" ht="30" customHeight="1" x14ac:dyDescent="0.2">
      <c r="A994" s="435" t="s">
        <v>1482</v>
      </c>
      <c r="B994" s="436" t="s">
        <v>1483</v>
      </c>
      <c r="C994" s="437" t="s">
        <v>1483</v>
      </c>
      <c r="D994" s="133" t="s">
        <v>1451</v>
      </c>
      <c r="E994" s="133" t="s">
        <v>202</v>
      </c>
      <c r="F994" s="443">
        <v>292</v>
      </c>
      <c r="G994" s="444">
        <v>5732</v>
      </c>
      <c r="H994" s="444">
        <v>11</v>
      </c>
      <c r="I994" s="445">
        <v>4</v>
      </c>
      <c r="J994" s="445">
        <v>4</v>
      </c>
      <c r="K994" s="337">
        <f t="shared" si="79"/>
        <v>10</v>
      </c>
      <c r="L994" s="337">
        <f t="shared" si="80"/>
        <v>10</v>
      </c>
      <c r="M994" s="337">
        <f t="shared" si="81"/>
        <v>10</v>
      </c>
      <c r="N994" s="338" t="s">
        <v>1379</v>
      </c>
      <c r="O994" s="445">
        <f t="shared" si="83"/>
        <v>120</v>
      </c>
      <c r="P994" s="436" t="s">
        <v>1483</v>
      </c>
    </row>
    <row r="995" spans="1:16" ht="30" customHeight="1" x14ac:dyDescent="0.2">
      <c r="A995" s="435" t="s">
        <v>1482</v>
      </c>
      <c r="B995" s="436" t="s">
        <v>1483</v>
      </c>
      <c r="C995" s="437" t="s">
        <v>1483</v>
      </c>
      <c r="D995" s="133" t="s">
        <v>1380</v>
      </c>
      <c r="E995" s="133" t="s">
        <v>202</v>
      </c>
      <c r="F995" s="443">
        <v>292</v>
      </c>
      <c r="G995" s="444">
        <v>38221</v>
      </c>
      <c r="H995" s="444">
        <v>11</v>
      </c>
      <c r="I995" s="445">
        <v>20</v>
      </c>
      <c r="J995" s="445">
        <v>20</v>
      </c>
      <c r="K995" s="337">
        <f t="shared" si="79"/>
        <v>8</v>
      </c>
      <c r="L995" s="337">
        <f t="shared" si="80"/>
        <v>8</v>
      </c>
      <c r="M995" s="337">
        <f t="shared" si="81"/>
        <v>8</v>
      </c>
      <c r="N995" s="338" t="s">
        <v>1381</v>
      </c>
      <c r="O995" s="445">
        <f t="shared" si="83"/>
        <v>480</v>
      </c>
      <c r="P995" s="436" t="s">
        <v>1483</v>
      </c>
    </row>
    <row r="996" spans="1:16" ht="30" customHeight="1" x14ac:dyDescent="0.2">
      <c r="A996" s="435" t="s">
        <v>1482</v>
      </c>
      <c r="B996" s="436" t="s">
        <v>1483</v>
      </c>
      <c r="C996" s="437" t="s">
        <v>1483</v>
      </c>
      <c r="D996" s="133" t="s">
        <v>1452</v>
      </c>
      <c r="E996" s="133" t="s">
        <v>1175</v>
      </c>
      <c r="F996" s="443">
        <v>292</v>
      </c>
      <c r="G996" s="444">
        <v>2860</v>
      </c>
      <c r="H996" s="444">
        <v>11</v>
      </c>
      <c r="I996" s="445">
        <v>12</v>
      </c>
      <c r="J996" s="445">
        <v>12</v>
      </c>
      <c r="K996" s="337">
        <f t="shared" si="79"/>
        <v>6.666666666666667</v>
      </c>
      <c r="L996" s="337">
        <f t="shared" si="80"/>
        <v>6.666666666666667</v>
      </c>
      <c r="M996" s="337">
        <f t="shared" si="81"/>
        <v>6.666666666666667</v>
      </c>
      <c r="N996" s="338" t="s">
        <v>1343</v>
      </c>
      <c r="O996" s="445">
        <f t="shared" si="83"/>
        <v>240</v>
      </c>
      <c r="P996" s="436" t="s">
        <v>1483</v>
      </c>
    </row>
    <row r="997" spans="1:16" ht="30" customHeight="1" thickBot="1" x14ac:dyDescent="0.25">
      <c r="A997" s="435" t="s">
        <v>1482</v>
      </c>
      <c r="B997" s="436" t="s">
        <v>1483</v>
      </c>
      <c r="C997" s="953" t="s">
        <v>1483</v>
      </c>
      <c r="D997" s="365" t="s">
        <v>1384</v>
      </c>
      <c r="E997" s="365" t="s">
        <v>202</v>
      </c>
      <c r="F997" s="446">
        <v>298</v>
      </c>
      <c r="G997" s="447" t="s">
        <v>605</v>
      </c>
      <c r="H997" s="448">
        <v>11</v>
      </c>
      <c r="I997" s="449">
        <v>800</v>
      </c>
      <c r="J997" s="449">
        <v>800</v>
      </c>
      <c r="K997" s="337">
        <f t="shared" si="79"/>
        <v>4</v>
      </c>
      <c r="L997" s="337">
        <f t="shared" si="80"/>
        <v>4</v>
      </c>
      <c r="M997" s="337">
        <f t="shared" si="81"/>
        <v>4</v>
      </c>
      <c r="N997" s="338" t="s">
        <v>1338</v>
      </c>
      <c r="O997" s="449">
        <f t="shared" si="83"/>
        <v>9600</v>
      </c>
      <c r="P997" s="436" t="s">
        <v>1483</v>
      </c>
    </row>
    <row r="998" spans="1:16" s="187" customFormat="1" ht="15.75" thickBot="1" x14ac:dyDescent="0.3">
      <c r="A998" s="450"/>
      <c r="B998" s="451"/>
      <c r="C998" s="452"/>
      <c r="D998" s="453" t="s">
        <v>1486</v>
      </c>
      <c r="E998" s="454"/>
      <c r="F998" s="455"/>
      <c r="G998" s="455"/>
      <c r="H998" s="456"/>
      <c r="I998" s="456"/>
      <c r="J998" s="456"/>
      <c r="K998" s="457"/>
      <c r="L998" s="457"/>
      <c r="M998" s="457"/>
      <c r="N998" s="456"/>
      <c r="O998" s="458">
        <f>SUM(O963:O997)</f>
        <v>183295</v>
      </c>
      <c r="P998" s="459"/>
    </row>
    <row r="999" spans="1:16" ht="12.75" x14ac:dyDescent="0.2">
      <c r="A999" s="460"/>
      <c r="B999" s="460"/>
      <c r="C999" s="461"/>
      <c r="D999" s="462"/>
      <c r="E999" s="462"/>
      <c r="F999" s="463"/>
      <c r="G999" s="463"/>
      <c r="H999" s="463"/>
      <c r="I999" s="463"/>
      <c r="J999" s="463"/>
      <c r="K999" s="464"/>
      <c r="L999" s="464"/>
      <c r="M999" s="464"/>
      <c r="N999" s="463"/>
      <c r="O999" s="465"/>
      <c r="P999" s="461"/>
    </row>
    <row r="1000" spans="1:16" s="187" customFormat="1" ht="23.25" customHeight="1" thickBot="1" x14ac:dyDescent="0.25">
      <c r="A1000" s="417" t="s">
        <v>1487</v>
      </c>
      <c r="B1000" s="417"/>
      <c r="C1000" s="417"/>
      <c r="D1000" s="417"/>
      <c r="E1000" s="354"/>
      <c r="F1000" s="354"/>
      <c r="G1000" s="354"/>
      <c r="H1000" s="354"/>
      <c r="I1000" s="354"/>
      <c r="J1000" s="354"/>
      <c r="K1000" s="418"/>
      <c r="L1000" s="418"/>
      <c r="M1000" s="418"/>
      <c r="N1000" s="354"/>
      <c r="O1000" s="354"/>
      <c r="P1000" s="354"/>
    </row>
    <row r="1001" spans="1:16" ht="33.75" customHeight="1" x14ac:dyDescent="0.2">
      <c r="A1001" s="288" t="s">
        <v>1488</v>
      </c>
      <c r="B1001" s="289" t="s">
        <v>1489</v>
      </c>
      <c r="C1001" s="290" t="s">
        <v>1489</v>
      </c>
      <c r="D1001" s="357" t="s">
        <v>1391</v>
      </c>
      <c r="E1001" s="357" t="s">
        <v>604</v>
      </c>
      <c r="F1001" s="293">
        <v>111</v>
      </c>
      <c r="G1001" s="293" t="s">
        <v>605</v>
      </c>
      <c r="H1001" s="293">
        <v>11</v>
      </c>
      <c r="I1001" s="294">
        <v>400</v>
      </c>
      <c r="J1001" s="294">
        <v>400</v>
      </c>
      <c r="K1001" s="359">
        <f>N1001/3</f>
        <v>4</v>
      </c>
      <c r="L1001" s="359">
        <f>N1001/3</f>
        <v>4</v>
      </c>
      <c r="M1001" s="359">
        <f>N1001/3</f>
        <v>4</v>
      </c>
      <c r="N1001" s="383" t="s">
        <v>1338</v>
      </c>
      <c r="O1001" s="294">
        <f>I1001*N1001</f>
        <v>4800</v>
      </c>
      <c r="P1001" s="360" t="s">
        <v>1489</v>
      </c>
    </row>
    <row r="1002" spans="1:16" ht="33.75" customHeight="1" x14ac:dyDescent="0.2">
      <c r="A1002" s="296" t="s">
        <v>1488</v>
      </c>
      <c r="B1002" s="166" t="s">
        <v>1489</v>
      </c>
      <c r="C1002" s="132" t="s">
        <v>1489</v>
      </c>
      <c r="D1002" s="133" t="s">
        <v>1392</v>
      </c>
      <c r="E1002" s="133" t="s">
        <v>604</v>
      </c>
      <c r="F1002" s="127">
        <v>112</v>
      </c>
      <c r="G1002" s="127" t="s">
        <v>605</v>
      </c>
      <c r="H1002" s="127">
        <v>11</v>
      </c>
      <c r="I1002" s="167">
        <v>25</v>
      </c>
      <c r="J1002" s="167">
        <v>25</v>
      </c>
      <c r="K1002" s="337">
        <f t="shared" ref="K1002:K1035" si="84">N1002/3</f>
        <v>4</v>
      </c>
      <c r="L1002" s="337">
        <f t="shared" ref="L1002:L1035" si="85">N1002/3</f>
        <v>4</v>
      </c>
      <c r="M1002" s="337">
        <f t="shared" ref="M1002:M1035" si="86">N1002/3</f>
        <v>4</v>
      </c>
      <c r="N1002" s="338" t="s">
        <v>1338</v>
      </c>
      <c r="O1002" s="167">
        <f t="shared" ref="O1002:O1010" si="87">I1002*N1002</f>
        <v>300</v>
      </c>
      <c r="P1002" s="362" t="s">
        <v>1489</v>
      </c>
    </row>
    <row r="1003" spans="1:16" ht="33.75" customHeight="1" x14ac:dyDescent="0.2">
      <c r="A1003" s="296" t="s">
        <v>1488</v>
      </c>
      <c r="B1003" s="166" t="s">
        <v>1489</v>
      </c>
      <c r="C1003" s="132" t="s">
        <v>1489</v>
      </c>
      <c r="D1003" s="133" t="s">
        <v>1393</v>
      </c>
      <c r="E1003" s="133" t="s">
        <v>604</v>
      </c>
      <c r="F1003" s="127">
        <v>113</v>
      </c>
      <c r="G1003" s="127" t="s">
        <v>605</v>
      </c>
      <c r="H1003" s="127">
        <v>11</v>
      </c>
      <c r="I1003" s="167">
        <v>600</v>
      </c>
      <c r="J1003" s="167">
        <v>600</v>
      </c>
      <c r="K1003" s="337">
        <f t="shared" si="84"/>
        <v>4</v>
      </c>
      <c r="L1003" s="337">
        <f t="shared" si="85"/>
        <v>4</v>
      </c>
      <c r="M1003" s="337">
        <f t="shared" si="86"/>
        <v>4</v>
      </c>
      <c r="N1003" s="338" t="s">
        <v>1338</v>
      </c>
      <c r="O1003" s="167">
        <f t="shared" si="87"/>
        <v>7200</v>
      </c>
      <c r="P1003" s="362" t="s">
        <v>1489</v>
      </c>
    </row>
    <row r="1004" spans="1:16" ht="33.75" customHeight="1" x14ac:dyDescent="0.2">
      <c r="A1004" s="296" t="s">
        <v>1488</v>
      </c>
      <c r="B1004" s="166" t="s">
        <v>1489</v>
      </c>
      <c r="C1004" s="132" t="s">
        <v>1489</v>
      </c>
      <c r="D1004" s="133" t="s">
        <v>1333</v>
      </c>
      <c r="E1004" s="133" t="s">
        <v>604</v>
      </c>
      <c r="F1004" s="127">
        <v>114</v>
      </c>
      <c r="G1004" s="127" t="s">
        <v>605</v>
      </c>
      <c r="H1004" s="127">
        <v>11</v>
      </c>
      <c r="I1004" s="167">
        <v>50</v>
      </c>
      <c r="J1004" s="167">
        <v>50</v>
      </c>
      <c r="K1004" s="337">
        <f t="shared" si="84"/>
        <v>7</v>
      </c>
      <c r="L1004" s="337">
        <f t="shared" si="85"/>
        <v>7</v>
      </c>
      <c r="M1004" s="337">
        <f t="shared" si="86"/>
        <v>7</v>
      </c>
      <c r="N1004" s="338" t="s">
        <v>1374</v>
      </c>
      <c r="O1004" s="167">
        <f t="shared" si="87"/>
        <v>1050</v>
      </c>
      <c r="P1004" s="362" t="s">
        <v>1489</v>
      </c>
    </row>
    <row r="1005" spans="1:16" ht="33.75" customHeight="1" x14ac:dyDescent="0.2">
      <c r="A1005" s="296" t="s">
        <v>1488</v>
      </c>
      <c r="B1005" s="166" t="s">
        <v>1489</v>
      </c>
      <c r="C1005" s="132" t="s">
        <v>1489</v>
      </c>
      <c r="D1005" s="133" t="s">
        <v>1394</v>
      </c>
      <c r="E1005" s="133" t="s">
        <v>604</v>
      </c>
      <c r="F1005" s="127">
        <v>115</v>
      </c>
      <c r="G1005" s="127" t="s">
        <v>605</v>
      </c>
      <c r="H1005" s="127">
        <v>11</v>
      </c>
      <c r="I1005" s="167">
        <v>50</v>
      </c>
      <c r="J1005" s="167">
        <v>50</v>
      </c>
      <c r="K1005" s="337">
        <f t="shared" si="84"/>
        <v>4</v>
      </c>
      <c r="L1005" s="337">
        <f t="shared" si="85"/>
        <v>4</v>
      </c>
      <c r="M1005" s="337">
        <f t="shared" si="86"/>
        <v>4</v>
      </c>
      <c r="N1005" s="338" t="s">
        <v>1338</v>
      </c>
      <c r="O1005" s="167">
        <f t="shared" si="87"/>
        <v>600</v>
      </c>
      <c r="P1005" s="362" t="s">
        <v>1489</v>
      </c>
    </row>
    <row r="1006" spans="1:16" ht="33.75" customHeight="1" x14ac:dyDescent="0.2">
      <c r="A1006" s="296" t="s">
        <v>1488</v>
      </c>
      <c r="B1006" s="166" t="s">
        <v>1489</v>
      </c>
      <c r="C1006" s="132" t="s">
        <v>1489</v>
      </c>
      <c r="D1006" s="133" t="s">
        <v>1434</v>
      </c>
      <c r="E1006" s="133" t="s">
        <v>604</v>
      </c>
      <c r="F1006" s="127">
        <v>113</v>
      </c>
      <c r="G1006" s="127" t="s">
        <v>605</v>
      </c>
      <c r="H1006" s="127">
        <v>11</v>
      </c>
      <c r="I1006" s="167">
        <v>420</v>
      </c>
      <c r="J1006" s="167">
        <v>420</v>
      </c>
      <c r="K1006" s="337">
        <f t="shared" si="84"/>
        <v>3.3333333333333335</v>
      </c>
      <c r="L1006" s="337">
        <f t="shared" si="85"/>
        <v>3.3333333333333335</v>
      </c>
      <c r="M1006" s="337">
        <f t="shared" si="86"/>
        <v>3.3333333333333335</v>
      </c>
      <c r="N1006" s="338" t="s">
        <v>1361</v>
      </c>
      <c r="O1006" s="167">
        <f t="shared" si="87"/>
        <v>4200</v>
      </c>
      <c r="P1006" s="362" t="s">
        <v>1489</v>
      </c>
    </row>
    <row r="1007" spans="1:16" ht="33.75" customHeight="1" x14ac:dyDescent="0.2">
      <c r="A1007" s="296" t="s">
        <v>1488</v>
      </c>
      <c r="B1007" s="166" t="s">
        <v>1489</v>
      </c>
      <c r="C1007" s="132" t="s">
        <v>1489</v>
      </c>
      <c r="D1007" s="133" t="s">
        <v>1337</v>
      </c>
      <c r="E1007" s="133" t="s">
        <v>604</v>
      </c>
      <c r="F1007" s="127">
        <v>151</v>
      </c>
      <c r="G1007" s="127" t="s">
        <v>605</v>
      </c>
      <c r="H1007" s="127">
        <v>11</v>
      </c>
      <c r="I1007" s="167">
        <v>7000</v>
      </c>
      <c r="J1007" s="167">
        <v>7000</v>
      </c>
      <c r="K1007" s="337">
        <f t="shared" si="84"/>
        <v>4</v>
      </c>
      <c r="L1007" s="337">
        <f t="shared" si="85"/>
        <v>4</v>
      </c>
      <c r="M1007" s="337">
        <f t="shared" si="86"/>
        <v>4</v>
      </c>
      <c r="N1007" s="338" t="s">
        <v>1338</v>
      </c>
      <c r="O1007" s="167">
        <f t="shared" si="87"/>
        <v>84000</v>
      </c>
      <c r="P1007" s="362" t="s">
        <v>1489</v>
      </c>
    </row>
    <row r="1008" spans="1:16" ht="33.75" customHeight="1" x14ac:dyDescent="0.2">
      <c r="A1008" s="296" t="s">
        <v>1488</v>
      </c>
      <c r="B1008" s="166" t="s">
        <v>1489</v>
      </c>
      <c r="C1008" s="132" t="s">
        <v>1489</v>
      </c>
      <c r="D1008" s="133" t="s">
        <v>1397</v>
      </c>
      <c r="E1008" s="133" t="s">
        <v>604</v>
      </c>
      <c r="F1008" s="127">
        <v>165</v>
      </c>
      <c r="G1008" s="127" t="s">
        <v>605</v>
      </c>
      <c r="H1008" s="127">
        <v>11</v>
      </c>
      <c r="I1008" s="167">
        <v>2000</v>
      </c>
      <c r="J1008" s="167">
        <v>2000</v>
      </c>
      <c r="K1008" s="337">
        <f t="shared" si="84"/>
        <v>1</v>
      </c>
      <c r="L1008" s="337">
        <f t="shared" si="85"/>
        <v>1</v>
      </c>
      <c r="M1008" s="337">
        <f t="shared" si="86"/>
        <v>1</v>
      </c>
      <c r="N1008" s="338" t="s">
        <v>1395</v>
      </c>
      <c r="O1008" s="167">
        <f t="shared" si="87"/>
        <v>6000</v>
      </c>
      <c r="P1008" s="362" t="s">
        <v>1489</v>
      </c>
    </row>
    <row r="1009" spans="1:16" ht="33.75" customHeight="1" x14ac:dyDescent="0.2">
      <c r="A1009" s="296" t="s">
        <v>1488</v>
      </c>
      <c r="B1009" s="166" t="s">
        <v>1489</v>
      </c>
      <c r="C1009" s="132" t="s">
        <v>1489</v>
      </c>
      <c r="D1009" s="133" t="s">
        <v>1341</v>
      </c>
      <c r="E1009" s="133" t="s">
        <v>604</v>
      </c>
      <c r="F1009" s="127">
        <v>195</v>
      </c>
      <c r="G1009" s="127" t="s">
        <v>605</v>
      </c>
      <c r="H1009" s="127">
        <v>11</v>
      </c>
      <c r="I1009" s="167">
        <v>500</v>
      </c>
      <c r="J1009" s="167">
        <v>500</v>
      </c>
      <c r="K1009" s="337">
        <f t="shared" si="84"/>
        <v>2</v>
      </c>
      <c r="L1009" s="337">
        <f t="shared" si="85"/>
        <v>2</v>
      </c>
      <c r="M1009" s="337">
        <f t="shared" si="86"/>
        <v>2</v>
      </c>
      <c r="N1009" s="338" t="s">
        <v>1340</v>
      </c>
      <c r="O1009" s="167">
        <f t="shared" si="87"/>
        <v>3000</v>
      </c>
      <c r="P1009" s="362" t="s">
        <v>1489</v>
      </c>
    </row>
    <row r="1010" spans="1:16" ht="33.75" customHeight="1" x14ac:dyDescent="0.2">
      <c r="A1010" s="296" t="s">
        <v>1488</v>
      </c>
      <c r="B1010" s="166" t="s">
        <v>1489</v>
      </c>
      <c r="C1010" s="132" t="s">
        <v>1489</v>
      </c>
      <c r="D1010" s="133" t="s">
        <v>1342</v>
      </c>
      <c r="E1010" s="133" t="s">
        <v>604</v>
      </c>
      <c r="F1010" s="127">
        <v>199</v>
      </c>
      <c r="G1010" s="127" t="s">
        <v>605</v>
      </c>
      <c r="H1010" s="127">
        <v>11</v>
      </c>
      <c r="I1010" s="167">
        <v>2400</v>
      </c>
      <c r="J1010" s="167">
        <v>2400</v>
      </c>
      <c r="K1010" s="337">
        <f t="shared" si="84"/>
        <v>1.6666666666666667</v>
      </c>
      <c r="L1010" s="337">
        <f t="shared" si="85"/>
        <v>1.6666666666666667</v>
      </c>
      <c r="M1010" s="337">
        <f t="shared" si="86"/>
        <v>1.6666666666666667</v>
      </c>
      <c r="N1010" s="338" t="s">
        <v>1369</v>
      </c>
      <c r="O1010" s="167">
        <f t="shared" si="87"/>
        <v>12000</v>
      </c>
      <c r="P1010" s="362" t="s">
        <v>1489</v>
      </c>
    </row>
    <row r="1011" spans="1:16" ht="33.75" customHeight="1" x14ac:dyDescent="0.2">
      <c r="A1011" s="296" t="s">
        <v>1488</v>
      </c>
      <c r="B1011" s="166" t="s">
        <v>1489</v>
      </c>
      <c r="C1011" s="132" t="s">
        <v>1489</v>
      </c>
      <c r="D1011" s="133" t="s">
        <v>1416</v>
      </c>
      <c r="E1011" s="133" t="s">
        <v>1059</v>
      </c>
      <c r="F1011" s="127">
        <v>211</v>
      </c>
      <c r="G1011" s="127">
        <v>2405</v>
      </c>
      <c r="H1011" s="127">
        <v>11</v>
      </c>
      <c r="I1011" s="167">
        <v>25</v>
      </c>
      <c r="J1011" s="167">
        <v>25</v>
      </c>
      <c r="K1011" s="337">
        <f t="shared" si="84"/>
        <v>4</v>
      </c>
      <c r="L1011" s="337">
        <f t="shared" si="85"/>
        <v>4</v>
      </c>
      <c r="M1011" s="337">
        <f t="shared" si="86"/>
        <v>4</v>
      </c>
      <c r="N1011" s="338" t="s">
        <v>1338</v>
      </c>
      <c r="O1011" s="167">
        <f>I1011*N1011</f>
        <v>300</v>
      </c>
      <c r="P1011" s="362" t="s">
        <v>1489</v>
      </c>
    </row>
    <row r="1012" spans="1:16" ht="33.75" customHeight="1" x14ac:dyDescent="0.2">
      <c r="A1012" s="296" t="s">
        <v>1488</v>
      </c>
      <c r="B1012" s="166" t="s">
        <v>1489</v>
      </c>
      <c r="C1012" s="132" t="s">
        <v>1489</v>
      </c>
      <c r="D1012" s="133" t="s">
        <v>1436</v>
      </c>
      <c r="E1012" s="133" t="s">
        <v>1347</v>
      </c>
      <c r="F1012" s="127">
        <v>211</v>
      </c>
      <c r="G1012" s="127">
        <v>3602</v>
      </c>
      <c r="H1012" s="127">
        <v>11</v>
      </c>
      <c r="I1012" s="167">
        <v>75</v>
      </c>
      <c r="J1012" s="167">
        <v>75</v>
      </c>
      <c r="K1012" s="337">
        <f t="shared" si="84"/>
        <v>3.3333333333333335</v>
      </c>
      <c r="L1012" s="337">
        <f t="shared" si="85"/>
        <v>3.3333333333333335</v>
      </c>
      <c r="M1012" s="337">
        <f t="shared" si="86"/>
        <v>3.3333333333333335</v>
      </c>
      <c r="N1012" s="338" t="s">
        <v>1361</v>
      </c>
      <c r="O1012" s="167">
        <f t="shared" ref="O1012:O1035" si="88">I1012*N1012</f>
        <v>750</v>
      </c>
      <c r="P1012" s="362" t="s">
        <v>1489</v>
      </c>
    </row>
    <row r="1013" spans="1:16" ht="33.75" customHeight="1" x14ac:dyDescent="0.2">
      <c r="A1013" s="296" t="s">
        <v>1488</v>
      </c>
      <c r="B1013" s="166" t="s">
        <v>1489</v>
      </c>
      <c r="C1013" s="132" t="s">
        <v>1489</v>
      </c>
      <c r="D1013" s="133" t="s">
        <v>1484</v>
      </c>
      <c r="E1013" s="133" t="s">
        <v>1347</v>
      </c>
      <c r="F1013" s="127">
        <v>211</v>
      </c>
      <c r="G1013" s="127">
        <v>28004</v>
      </c>
      <c r="H1013" s="127">
        <v>11</v>
      </c>
      <c r="I1013" s="167">
        <v>55</v>
      </c>
      <c r="J1013" s="167">
        <v>55</v>
      </c>
      <c r="K1013" s="337">
        <f t="shared" si="84"/>
        <v>4</v>
      </c>
      <c r="L1013" s="337">
        <f t="shared" si="85"/>
        <v>4</v>
      </c>
      <c r="M1013" s="337">
        <f t="shared" si="86"/>
        <v>4</v>
      </c>
      <c r="N1013" s="338" t="s">
        <v>1338</v>
      </c>
      <c r="O1013" s="167">
        <f t="shared" si="88"/>
        <v>660</v>
      </c>
      <c r="P1013" s="362" t="s">
        <v>1489</v>
      </c>
    </row>
    <row r="1014" spans="1:16" ht="33.75" customHeight="1" x14ac:dyDescent="0.2">
      <c r="A1014" s="296" t="s">
        <v>1488</v>
      </c>
      <c r="B1014" s="166" t="s">
        <v>1489</v>
      </c>
      <c r="C1014" s="132" t="s">
        <v>1489</v>
      </c>
      <c r="D1014" s="133" t="s">
        <v>1437</v>
      </c>
      <c r="E1014" s="133" t="s">
        <v>1349</v>
      </c>
      <c r="F1014" s="127">
        <v>211</v>
      </c>
      <c r="G1014" s="127">
        <v>4877</v>
      </c>
      <c r="H1014" s="127">
        <v>11</v>
      </c>
      <c r="I1014" s="167">
        <v>3</v>
      </c>
      <c r="J1014" s="167">
        <v>3</v>
      </c>
      <c r="K1014" s="337">
        <f t="shared" si="84"/>
        <v>33.333333333333336</v>
      </c>
      <c r="L1014" s="337">
        <f t="shared" si="85"/>
        <v>33.333333333333336</v>
      </c>
      <c r="M1014" s="337">
        <f t="shared" si="86"/>
        <v>33.333333333333336</v>
      </c>
      <c r="N1014" s="338" t="s">
        <v>1399</v>
      </c>
      <c r="O1014" s="167">
        <f t="shared" si="88"/>
        <v>300</v>
      </c>
      <c r="P1014" s="362" t="s">
        <v>1489</v>
      </c>
    </row>
    <row r="1015" spans="1:16" ht="33.75" customHeight="1" x14ac:dyDescent="0.2">
      <c r="A1015" s="296" t="s">
        <v>1488</v>
      </c>
      <c r="B1015" s="166" t="s">
        <v>1489</v>
      </c>
      <c r="C1015" s="132" t="s">
        <v>1489</v>
      </c>
      <c r="D1015" s="133" t="s">
        <v>1438</v>
      </c>
      <c r="E1015" s="133" t="s">
        <v>1352</v>
      </c>
      <c r="F1015" s="127">
        <v>211</v>
      </c>
      <c r="G1015" s="127">
        <v>4877</v>
      </c>
      <c r="H1015" s="127">
        <v>11</v>
      </c>
      <c r="I1015" s="167">
        <v>14</v>
      </c>
      <c r="J1015" s="167">
        <v>14</v>
      </c>
      <c r="K1015" s="337">
        <f t="shared" si="84"/>
        <v>40</v>
      </c>
      <c r="L1015" s="337">
        <f t="shared" si="85"/>
        <v>40</v>
      </c>
      <c r="M1015" s="337">
        <f t="shared" si="86"/>
        <v>40</v>
      </c>
      <c r="N1015" s="338" t="s">
        <v>1467</v>
      </c>
      <c r="O1015" s="167">
        <f t="shared" si="88"/>
        <v>1680</v>
      </c>
      <c r="P1015" s="362" t="s">
        <v>1489</v>
      </c>
    </row>
    <row r="1016" spans="1:16" ht="33.75" customHeight="1" x14ac:dyDescent="0.2">
      <c r="A1016" s="296" t="s">
        <v>1488</v>
      </c>
      <c r="B1016" s="166" t="s">
        <v>1489</v>
      </c>
      <c r="C1016" s="132" t="s">
        <v>1489</v>
      </c>
      <c r="D1016" s="133" t="s">
        <v>1439</v>
      </c>
      <c r="E1016" s="133" t="s">
        <v>766</v>
      </c>
      <c r="F1016" s="127">
        <v>241</v>
      </c>
      <c r="G1016" s="127">
        <v>1592</v>
      </c>
      <c r="H1016" s="127">
        <v>11</v>
      </c>
      <c r="I1016" s="167">
        <v>45</v>
      </c>
      <c r="J1016" s="167">
        <v>45</v>
      </c>
      <c r="K1016" s="337">
        <f t="shared" si="84"/>
        <v>8.3333333333333339</v>
      </c>
      <c r="L1016" s="337">
        <f t="shared" si="85"/>
        <v>8.3333333333333339</v>
      </c>
      <c r="M1016" s="337">
        <f t="shared" si="86"/>
        <v>8.3333333333333339</v>
      </c>
      <c r="N1016" s="338" t="s">
        <v>1350</v>
      </c>
      <c r="O1016" s="167">
        <f t="shared" si="88"/>
        <v>1125</v>
      </c>
      <c r="P1016" s="362" t="s">
        <v>1489</v>
      </c>
    </row>
    <row r="1017" spans="1:16" ht="33.75" customHeight="1" x14ac:dyDescent="0.2">
      <c r="A1017" s="296" t="s">
        <v>1488</v>
      </c>
      <c r="B1017" s="166" t="s">
        <v>1489</v>
      </c>
      <c r="C1017" s="132" t="s">
        <v>1489</v>
      </c>
      <c r="D1017" s="133" t="s">
        <v>1440</v>
      </c>
      <c r="E1017" s="133" t="s">
        <v>766</v>
      </c>
      <c r="F1017" s="127">
        <v>241</v>
      </c>
      <c r="G1017" s="127">
        <v>1593</v>
      </c>
      <c r="H1017" s="127">
        <v>11</v>
      </c>
      <c r="I1017" s="167">
        <v>55</v>
      </c>
      <c r="J1017" s="167">
        <v>55</v>
      </c>
      <c r="K1017" s="337">
        <f t="shared" si="84"/>
        <v>8</v>
      </c>
      <c r="L1017" s="337">
        <f t="shared" si="85"/>
        <v>8</v>
      </c>
      <c r="M1017" s="337">
        <f t="shared" si="86"/>
        <v>8</v>
      </c>
      <c r="N1017" s="338" t="s">
        <v>1381</v>
      </c>
      <c r="O1017" s="167">
        <f t="shared" si="88"/>
        <v>1320</v>
      </c>
      <c r="P1017" s="362" t="s">
        <v>1489</v>
      </c>
    </row>
    <row r="1018" spans="1:16" ht="33.75" customHeight="1" x14ac:dyDescent="0.2">
      <c r="A1018" s="296" t="s">
        <v>1488</v>
      </c>
      <c r="B1018" s="166" t="s">
        <v>1489</v>
      </c>
      <c r="C1018" s="132" t="s">
        <v>1489</v>
      </c>
      <c r="D1018" s="133" t="s">
        <v>1441</v>
      </c>
      <c r="E1018" s="133" t="s">
        <v>634</v>
      </c>
      <c r="F1018" s="127">
        <v>243</v>
      </c>
      <c r="G1018" s="127">
        <v>61337</v>
      </c>
      <c r="H1018" s="127">
        <v>11</v>
      </c>
      <c r="I1018" s="167">
        <v>175</v>
      </c>
      <c r="J1018" s="167">
        <v>175</v>
      </c>
      <c r="K1018" s="337">
        <f t="shared" si="84"/>
        <v>4</v>
      </c>
      <c r="L1018" s="337">
        <f t="shared" si="85"/>
        <v>4</v>
      </c>
      <c r="M1018" s="337">
        <f t="shared" si="86"/>
        <v>4</v>
      </c>
      <c r="N1018" s="338" t="s">
        <v>1338</v>
      </c>
      <c r="O1018" s="167">
        <f t="shared" si="88"/>
        <v>2100</v>
      </c>
      <c r="P1018" s="362" t="s">
        <v>1489</v>
      </c>
    </row>
    <row r="1019" spans="1:16" ht="33.75" customHeight="1" x14ac:dyDescent="0.2">
      <c r="A1019" s="296" t="s">
        <v>1488</v>
      </c>
      <c r="B1019" s="166" t="s">
        <v>1489</v>
      </c>
      <c r="C1019" s="132" t="s">
        <v>1489</v>
      </c>
      <c r="D1019" s="133" t="s">
        <v>1360</v>
      </c>
      <c r="E1019" s="133" t="s">
        <v>202</v>
      </c>
      <c r="F1019" s="127">
        <v>253</v>
      </c>
      <c r="G1019" s="127">
        <v>9888</v>
      </c>
      <c r="H1019" s="127">
        <v>11</v>
      </c>
      <c r="I1019" s="167">
        <v>1200</v>
      </c>
      <c r="J1019" s="167">
        <v>1200</v>
      </c>
      <c r="K1019" s="337">
        <f t="shared" si="84"/>
        <v>1.3333333333333333</v>
      </c>
      <c r="L1019" s="337">
        <f t="shared" si="85"/>
        <v>1.3333333333333333</v>
      </c>
      <c r="M1019" s="337">
        <f t="shared" si="86"/>
        <v>1.3333333333333333</v>
      </c>
      <c r="N1019" s="338" t="s">
        <v>1435</v>
      </c>
      <c r="O1019" s="167">
        <f t="shared" si="88"/>
        <v>4800</v>
      </c>
      <c r="P1019" s="362" t="s">
        <v>1489</v>
      </c>
    </row>
    <row r="1020" spans="1:16" ht="33.75" customHeight="1" x14ac:dyDescent="0.2">
      <c r="A1020" s="296" t="s">
        <v>1488</v>
      </c>
      <c r="B1020" s="166" t="s">
        <v>1489</v>
      </c>
      <c r="C1020" s="132" t="s">
        <v>1489</v>
      </c>
      <c r="D1020" s="133" t="s">
        <v>1362</v>
      </c>
      <c r="E1020" s="133" t="s">
        <v>202</v>
      </c>
      <c r="F1020" s="127">
        <v>268</v>
      </c>
      <c r="G1020" s="127">
        <v>22327</v>
      </c>
      <c r="H1020" s="127">
        <v>11</v>
      </c>
      <c r="I1020" s="167">
        <v>30</v>
      </c>
      <c r="J1020" s="167">
        <v>30</v>
      </c>
      <c r="K1020" s="337">
        <f t="shared" si="84"/>
        <v>4</v>
      </c>
      <c r="L1020" s="337">
        <f t="shared" si="85"/>
        <v>4</v>
      </c>
      <c r="M1020" s="337">
        <f t="shared" si="86"/>
        <v>4</v>
      </c>
      <c r="N1020" s="338" t="s">
        <v>1338</v>
      </c>
      <c r="O1020" s="167">
        <f t="shared" si="88"/>
        <v>360</v>
      </c>
      <c r="P1020" s="362" t="s">
        <v>1489</v>
      </c>
    </row>
    <row r="1021" spans="1:16" ht="33.75" customHeight="1" x14ac:dyDescent="0.2">
      <c r="A1021" s="296" t="s">
        <v>1488</v>
      </c>
      <c r="B1021" s="166" t="s">
        <v>1489</v>
      </c>
      <c r="C1021" s="132" t="s">
        <v>1489</v>
      </c>
      <c r="D1021" s="133" t="s">
        <v>1442</v>
      </c>
      <c r="E1021" s="133" t="s">
        <v>1115</v>
      </c>
      <c r="F1021" s="127">
        <v>291</v>
      </c>
      <c r="G1021" s="127">
        <v>2014</v>
      </c>
      <c r="H1021" s="127">
        <v>11</v>
      </c>
      <c r="I1021" s="167">
        <v>25</v>
      </c>
      <c r="J1021" s="167">
        <v>25</v>
      </c>
      <c r="K1021" s="337">
        <f t="shared" si="84"/>
        <v>5</v>
      </c>
      <c r="L1021" s="337">
        <f t="shared" si="85"/>
        <v>5</v>
      </c>
      <c r="M1021" s="337">
        <f t="shared" si="86"/>
        <v>5</v>
      </c>
      <c r="N1021" s="338" t="s">
        <v>1336</v>
      </c>
      <c r="O1021" s="167">
        <f t="shared" si="88"/>
        <v>375</v>
      </c>
      <c r="P1021" s="362" t="s">
        <v>1489</v>
      </c>
    </row>
    <row r="1022" spans="1:16" ht="33.75" customHeight="1" x14ac:dyDescent="0.2">
      <c r="A1022" s="296" t="s">
        <v>1488</v>
      </c>
      <c r="B1022" s="166" t="s">
        <v>1489</v>
      </c>
      <c r="C1022" s="132" t="s">
        <v>1489</v>
      </c>
      <c r="D1022" s="133" t="s">
        <v>1443</v>
      </c>
      <c r="E1022" s="133" t="s">
        <v>1115</v>
      </c>
      <c r="F1022" s="127">
        <v>291</v>
      </c>
      <c r="G1022" s="127">
        <v>2025</v>
      </c>
      <c r="H1022" s="127">
        <v>11</v>
      </c>
      <c r="I1022" s="167">
        <v>30</v>
      </c>
      <c r="J1022" s="167">
        <v>30</v>
      </c>
      <c r="K1022" s="337">
        <f t="shared" si="84"/>
        <v>3.3333333333333335</v>
      </c>
      <c r="L1022" s="337">
        <f t="shared" si="85"/>
        <v>3.3333333333333335</v>
      </c>
      <c r="M1022" s="337">
        <f t="shared" si="86"/>
        <v>3.3333333333333335</v>
      </c>
      <c r="N1022" s="338" t="s">
        <v>1361</v>
      </c>
      <c r="O1022" s="167">
        <f t="shared" si="88"/>
        <v>300</v>
      </c>
      <c r="P1022" s="362" t="s">
        <v>1489</v>
      </c>
    </row>
    <row r="1023" spans="1:16" ht="33.75" customHeight="1" x14ac:dyDescent="0.2">
      <c r="A1023" s="296" t="s">
        <v>1488</v>
      </c>
      <c r="B1023" s="166" t="s">
        <v>1489</v>
      </c>
      <c r="C1023" s="132" t="s">
        <v>1489</v>
      </c>
      <c r="D1023" s="133" t="s">
        <v>1460</v>
      </c>
      <c r="E1023" s="133" t="s">
        <v>634</v>
      </c>
      <c r="F1023" s="127">
        <v>291</v>
      </c>
      <c r="G1023" s="127">
        <v>2092</v>
      </c>
      <c r="H1023" s="127">
        <v>11</v>
      </c>
      <c r="I1023" s="167">
        <v>12</v>
      </c>
      <c r="J1023" s="167">
        <v>12</v>
      </c>
      <c r="K1023" s="337">
        <f t="shared" si="84"/>
        <v>5</v>
      </c>
      <c r="L1023" s="337">
        <f t="shared" si="85"/>
        <v>5</v>
      </c>
      <c r="M1023" s="337">
        <f t="shared" si="86"/>
        <v>5</v>
      </c>
      <c r="N1023" s="338" t="s">
        <v>1336</v>
      </c>
      <c r="O1023" s="167">
        <f t="shared" si="88"/>
        <v>180</v>
      </c>
      <c r="P1023" s="362" t="s">
        <v>1489</v>
      </c>
    </row>
    <row r="1024" spans="1:16" ht="33.75" customHeight="1" x14ac:dyDescent="0.2">
      <c r="A1024" s="296" t="s">
        <v>1488</v>
      </c>
      <c r="B1024" s="166" t="s">
        <v>1489</v>
      </c>
      <c r="C1024" s="132" t="s">
        <v>1489</v>
      </c>
      <c r="D1024" s="133" t="s">
        <v>1368</v>
      </c>
      <c r="E1024" s="133" t="s">
        <v>202</v>
      </c>
      <c r="F1024" s="127">
        <v>291</v>
      </c>
      <c r="G1024" s="127">
        <v>22424</v>
      </c>
      <c r="H1024" s="127">
        <v>11</v>
      </c>
      <c r="I1024" s="167">
        <v>10</v>
      </c>
      <c r="J1024" s="167">
        <v>10</v>
      </c>
      <c r="K1024" s="337">
        <f t="shared" si="84"/>
        <v>5</v>
      </c>
      <c r="L1024" s="337">
        <f t="shared" si="85"/>
        <v>5</v>
      </c>
      <c r="M1024" s="337">
        <f t="shared" si="86"/>
        <v>5</v>
      </c>
      <c r="N1024" s="338" t="s">
        <v>1336</v>
      </c>
      <c r="O1024" s="167">
        <f t="shared" si="88"/>
        <v>150</v>
      </c>
      <c r="P1024" s="362" t="s">
        <v>1489</v>
      </c>
    </row>
    <row r="1025" spans="1:16" ht="33.75" customHeight="1" x14ac:dyDescent="0.2">
      <c r="A1025" s="296" t="s">
        <v>1488</v>
      </c>
      <c r="B1025" s="166" t="s">
        <v>1489</v>
      </c>
      <c r="C1025" s="132" t="s">
        <v>1489</v>
      </c>
      <c r="D1025" s="133" t="s">
        <v>1445</v>
      </c>
      <c r="E1025" s="133" t="s">
        <v>1115</v>
      </c>
      <c r="F1025" s="127">
        <v>291</v>
      </c>
      <c r="G1025" s="127">
        <v>30345</v>
      </c>
      <c r="H1025" s="127">
        <v>11</v>
      </c>
      <c r="I1025" s="167">
        <v>20</v>
      </c>
      <c r="J1025" s="167">
        <v>20</v>
      </c>
      <c r="K1025" s="337">
        <f t="shared" si="84"/>
        <v>3</v>
      </c>
      <c r="L1025" s="337">
        <f t="shared" si="85"/>
        <v>3</v>
      </c>
      <c r="M1025" s="337">
        <f t="shared" si="86"/>
        <v>3</v>
      </c>
      <c r="N1025" s="338" t="s">
        <v>1365</v>
      </c>
      <c r="O1025" s="167">
        <f t="shared" si="88"/>
        <v>180</v>
      </c>
      <c r="P1025" s="362" t="s">
        <v>1489</v>
      </c>
    </row>
    <row r="1026" spans="1:16" ht="33.75" customHeight="1" x14ac:dyDescent="0.2">
      <c r="A1026" s="296" t="s">
        <v>1488</v>
      </c>
      <c r="B1026" s="166" t="s">
        <v>1489</v>
      </c>
      <c r="C1026" s="132" t="s">
        <v>1489</v>
      </c>
      <c r="D1026" s="133" t="s">
        <v>1446</v>
      </c>
      <c r="E1026" s="133" t="s">
        <v>1115</v>
      </c>
      <c r="F1026" s="127">
        <v>291</v>
      </c>
      <c r="G1026" s="127">
        <v>30628</v>
      </c>
      <c r="H1026" s="127">
        <v>11</v>
      </c>
      <c r="I1026" s="167">
        <v>10</v>
      </c>
      <c r="J1026" s="167">
        <v>10</v>
      </c>
      <c r="K1026" s="337">
        <f t="shared" si="84"/>
        <v>5</v>
      </c>
      <c r="L1026" s="337">
        <f t="shared" si="85"/>
        <v>5</v>
      </c>
      <c r="M1026" s="337">
        <f t="shared" si="86"/>
        <v>5</v>
      </c>
      <c r="N1026" s="338" t="s">
        <v>1336</v>
      </c>
      <c r="O1026" s="167">
        <f t="shared" si="88"/>
        <v>150</v>
      </c>
      <c r="P1026" s="362" t="s">
        <v>1489</v>
      </c>
    </row>
    <row r="1027" spans="1:16" ht="33.75" customHeight="1" x14ac:dyDescent="0.2">
      <c r="A1027" s="296" t="s">
        <v>1488</v>
      </c>
      <c r="B1027" s="166" t="s">
        <v>1489</v>
      </c>
      <c r="C1027" s="132" t="s">
        <v>1489</v>
      </c>
      <c r="D1027" s="133" t="s">
        <v>1461</v>
      </c>
      <c r="E1027" s="133" t="s">
        <v>1115</v>
      </c>
      <c r="F1027" s="127">
        <v>291</v>
      </c>
      <c r="G1027" s="127">
        <v>31139</v>
      </c>
      <c r="H1027" s="127">
        <v>11</v>
      </c>
      <c r="I1027" s="167">
        <v>50</v>
      </c>
      <c r="J1027" s="167">
        <v>50</v>
      </c>
      <c r="K1027" s="337">
        <f t="shared" si="84"/>
        <v>5</v>
      </c>
      <c r="L1027" s="337">
        <f t="shared" si="85"/>
        <v>5</v>
      </c>
      <c r="M1027" s="337">
        <f t="shared" si="86"/>
        <v>5</v>
      </c>
      <c r="N1027" s="338" t="s">
        <v>1336</v>
      </c>
      <c r="O1027" s="167">
        <f t="shared" si="88"/>
        <v>750</v>
      </c>
      <c r="P1027" s="362" t="s">
        <v>1489</v>
      </c>
    </row>
    <row r="1028" spans="1:16" ht="33.75" customHeight="1" x14ac:dyDescent="0.2">
      <c r="A1028" s="296" t="s">
        <v>1488</v>
      </c>
      <c r="B1028" s="166" t="s">
        <v>1489</v>
      </c>
      <c r="C1028" s="132" t="s">
        <v>1489</v>
      </c>
      <c r="D1028" s="133" t="s">
        <v>1462</v>
      </c>
      <c r="E1028" s="133" t="s">
        <v>777</v>
      </c>
      <c r="F1028" s="127">
        <v>291</v>
      </c>
      <c r="G1028" s="127">
        <v>78615</v>
      </c>
      <c r="H1028" s="127">
        <v>11</v>
      </c>
      <c r="I1028" s="167">
        <v>5</v>
      </c>
      <c r="J1028" s="167">
        <v>5</v>
      </c>
      <c r="K1028" s="337">
        <f t="shared" si="84"/>
        <v>7</v>
      </c>
      <c r="L1028" s="337">
        <f t="shared" si="85"/>
        <v>7</v>
      </c>
      <c r="M1028" s="337">
        <f t="shared" si="86"/>
        <v>7</v>
      </c>
      <c r="N1028" s="338" t="s">
        <v>1374</v>
      </c>
      <c r="O1028" s="167">
        <f t="shared" si="88"/>
        <v>105</v>
      </c>
      <c r="P1028" s="362" t="s">
        <v>1489</v>
      </c>
    </row>
    <row r="1029" spans="1:16" ht="33.75" customHeight="1" x14ac:dyDescent="0.2">
      <c r="A1029" s="296" t="s">
        <v>1488</v>
      </c>
      <c r="B1029" s="166" t="s">
        <v>1489</v>
      </c>
      <c r="C1029" s="132" t="s">
        <v>1489</v>
      </c>
      <c r="D1029" s="133" t="s">
        <v>1375</v>
      </c>
      <c r="E1029" s="133" t="s">
        <v>202</v>
      </c>
      <c r="F1029" s="127">
        <v>291</v>
      </c>
      <c r="G1029" s="127">
        <v>134509</v>
      </c>
      <c r="H1029" s="127">
        <v>11</v>
      </c>
      <c r="I1029" s="167">
        <v>5</v>
      </c>
      <c r="J1029" s="167">
        <v>5</v>
      </c>
      <c r="K1029" s="337">
        <f t="shared" si="84"/>
        <v>5</v>
      </c>
      <c r="L1029" s="337">
        <f t="shared" si="85"/>
        <v>5</v>
      </c>
      <c r="M1029" s="337">
        <f t="shared" si="86"/>
        <v>5</v>
      </c>
      <c r="N1029" s="338" t="s">
        <v>1336</v>
      </c>
      <c r="O1029" s="167">
        <f t="shared" si="88"/>
        <v>75</v>
      </c>
      <c r="P1029" s="362" t="s">
        <v>1489</v>
      </c>
    </row>
    <row r="1030" spans="1:16" ht="33.75" customHeight="1" x14ac:dyDescent="0.2">
      <c r="A1030" s="296" t="s">
        <v>1488</v>
      </c>
      <c r="B1030" s="166" t="s">
        <v>1489</v>
      </c>
      <c r="C1030" s="132" t="s">
        <v>1489</v>
      </c>
      <c r="D1030" s="133" t="s">
        <v>1427</v>
      </c>
      <c r="E1030" s="133" t="s">
        <v>804</v>
      </c>
      <c r="F1030" s="127">
        <v>292</v>
      </c>
      <c r="G1030" s="127">
        <v>2858</v>
      </c>
      <c r="H1030" s="127">
        <v>11</v>
      </c>
      <c r="I1030" s="167">
        <v>12</v>
      </c>
      <c r="J1030" s="167">
        <v>12</v>
      </c>
      <c r="K1030" s="337">
        <f t="shared" si="84"/>
        <v>6.666666666666667</v>
      </c>
      <c r="L1030" s="337">
        <f t="shared" si="85"/>
        <v>6.666666666666667</v>
      </c>
      <c r="M1030" s="337">
        <f t="shared" si="86"/>
        <v>6.666666666666667</v>
      </c>
      <c r="N1030" s="338" t="s">
        <v>1343</v>
      </c>
      <c r="O1030" s="167">
        <f t="shared" si="88"/>
        <v>240</v>
      </c>
      <c r="P1030" s="362" t="s">
        <v>1489</v>
      </c>
    </row>
    <row r="1031" spans="1:16" ht="33.75" customHeight="1" x14ac:dyDescent="0.2">
      <c r="A1031" s="296" t="s">
        <v>1488</v>
      </c>
      <c r="B1031" s="166" t="s">
        <v>1489</v>
      </c>
      <c r="C1031" s="132" t="s">
        <v>1489</v>
      </c>
      <c r="D1031" s="133" t="s">
        <v>1450</v>
      </c>
      <c r="E1031" s="133" t="s">
        <v>617</v>
      </c>
      <c r="F1031" s="127">
        <v>292</v>
      </c>
      <c r="G1031" s="127">
        <v>2859</v>
      </c>
      <c r="H1031" s="127">
        <v>11</v>
      </c>
      <c r="I1031" s="167">
        <v>35</v>
      </c>
      <c r="J1031" s="167">
        <v>35</v>
      </c>
      <c r="K1031" s="337">
        <f t="shared" si="84"/>
        <v>5</v>
      </c>
      <c r="L1031" s="337">
        <f t="shared" si="85"/>
        <v>5</v>
      </c>
      <c r="M1031" s="337">
        <f t="shared" si="86"/>
        <v>5</v>
      </c>
      <c r="N1031" s="338" t="s">
        <v>1336</v>
      </c>
      <c r="O1031" s="167">
        <f t="shared" si="88"/>
        <v>525</v>
      </c>
      <c r="P1031" s="362" t="s">
        <v>1489</v>
      </c>
    </row>
    <row r="1032" spans="1:16" ht="33.75" customHeight="1" x14ac:dyDescent="0.2">
      <c r="A1032" s="296" t="s">
        <v>1488</v>
      </c>
      <c r="B1032" s="166" t="s">
        <v>1489</v>
      </c>
      <c r="C1032" s="132" t="s">
        <v>1489</v>
      </c>
      <c r="D1032" s="133" t="s">
        <v>1451</v>
      </c>
      <c r="E1032" s="133" t="s">
        <v>202</v>
      </c>
      <c r="F1032" s="127">
        <v>292</v>
      </c>
      <c r="G1032" s="127">
        <v>5732</v>
      </c>
      <c r="H1032" s="127">
        <v>11</v>
      </c>
      <c r="I1032" s="167">
        <v>4</v>
      </c>
      <c r="J1032" s="167">
        <v>4</v>
      </c>
      <c r="K1032" s="337">
        <f t="shared" si="84"/>
        <v>10</v>
      </c>
      <c r="L1032" s="337">
        <f t="shared" si="85"/>
        <v>10</v>
      </c>
      <c r="M1032" s="337">
        <f t="shared" si="86"/>
        <v>10</v>
      </c>
      <c r="N1032" s="338" t="s">
        <v>1379</v>
      </c>
      <c r="O1032" s="167">
        <f t="shared" si="88"/>
        <v>120</v>
      </c>
      <c r="P1032" s="362" t="s">
        <v>1489</v>
      </c>
    </row>
    <row r="1033" spans="1:16" ht="33.75" customHeight="1" x14ac:dyDescent="0.2">
      <c r="A1033" s="296" t="s">
        <v>1488</v>
      </c>
      <c r="B1033" s="166" t="s">
        <v>1489</v>
      </c>
      <c r="C1033" s="132" t="s">
        <v>1489</v>
      </c>
      <c r="D1033" s="133" t="s">
        <v>1380</v>
      </c>
      <c r="E1033" s="133" t="s">
        <v>202</v>
      </c>
      <c r="F1033" s="127">
        <v>292</v>
      </c>
      <c r="G1033" s="127">
        <v>38221</v>
      </c>
      <c r="H1033" s="127">
        <v>11</v>
      </c>
      <c r="I1033" s="167">
        <v>20</v>
      </c>
      <c r="J1033" s="167">
        <v>20</v>
      </c>
      <c r="K1033" s="337">
        <f t="shared" si="84"/>
        <v>8</v>
      </c>
      <c r="L1033" s="337">
        <f t="shared" si="85"/>
        <v>8</v>
      </c>
      <c r="M1033" s="337">
        <f t="shared" si="86"/>
        <v>8</v>
      </c>
      <c r="N1033" s="338" t="s">
        <v>1381</v>
      </c>
      <c r="O1033" s="167">
        <f t="shared" si="88"/>
        <v>480</v>
      </c>
      <c r="P1033" s="362" t="s">
        <v>1489</v>
      </c>
    </row>
    <row r="1034" spans="1:16" ht="33.75" customHeight="1" x14ac:dyDescent="0.2">
      <c r="A1034" s="296" t="s">
        <v>1488</v>
      </c>
      <c r="B1034" s="166" t="s">
        <v>1489</v>
      </c>
      <c r="C1034" s="132" t="s">
        <v>1489</v>
      </c>
      <c r="D1034" s="133" t="s">
        <v>1452</v>
      </c>
      <c r="E1034" s="133" t="s">
        <v>1175</v>
      </c>
      <c r="F1034" s="127">
        <v>292</v>
      </c>
      <c r="G1034" s="127">
        <v>2860</v>
      </c>
      <c r="H1034" s="127">
        <v>11</v>
      </c>
      <c r="I1034" s="167">
        <v>12</v>
      </c>
      <c r="J1034" s="167">
        <v>12</v>
      </c>
      <c r="K1034" s="337">
        <f t="shared" si="84"/>
        <v>6.666666666666667</v>
      </c>
      <c r="L1034" s="337">
        <f t="shared" si="85"/>
        <v>6.666666666666667</v>
      </c>
      <c r="M1034" s="337">
        <f t="shared" si="86"/>
        <v>6.666666666666667</v>
      </c>
      <c r="N1034" s="338" t="s">
        <v>1343</v>
      </c>
      <c r="O1034" s="167">
        <f t="shared" si="88"/>
        <v>240</v>
      </c>
      <c r="P1034" s="362" t="s">
        <v>1489</v>
      </c>
    </row>
    <row r="1035" spans="1:16" ht="33.75" customHeight="1" thickBot="1" x14ac:dyDescent="0.25">
      <c r="A1035" s="302" t="s">
        <v>1488</v>
      </c>
      <c r="B1035" s="172" t="s">
        <v>1489</v>
      </c>
      <c r="C1035" s="386" t="s">
        <v>1489</v>
      </c>
      <c r="D1035" s="146" t="s">
        <v>1384</v>
      </c>
      <c r="E1035" s="146" t="s">
        <v>202</v>
      </c>
      <c r="F1035" s="142">
        <v>298</v>
      </c>
      <c r="G1035" s="142" t="s">
        <v>605</v>
      </c>
      <c r="H1035" s="142">
        <v>11</v>
      </c>
      <c r="I1035" s="173">
        <v>800</v>
      </c>
      <c r="J1035" s="173">
        <v>800</v>
      </c>
      <c r="K1035" s="341">
        <f t="shared" si="84"/>
        <v>4</v>
      </c>
      <c r="L1035" s="341">
        <f t="shared" si="85"/>
        <v>4</v>
      </c>
      <c r="M1035" s="341">
        <f t="shared" si="86"/>
        <v>4</v>
      </c>
      <c r="N1035" s="342" t="s">
        <v>1338</v>
      </c>
      <c r="O1035" s="173">
        <f t="shared" si="88"/>
        <v>9600</v>
      </c>
      <c r="P1035" s="395" t="s">
        <v>1489</v>
      </c>
    </row>
    <row r="1036" spans="1:16" s="187" customFormat="1" ht="15.75" thickBot="1" x14ac:dyDescent="0.25">
      <c r="A1036" s="281"/>
      <c r="B1036" s="282"/>
      <c r="C1036" s="283"/>
      <c r="D1036" s="193" t="s">
        <v>1490</v>
      </c>
      <c r="E1036" s="193"/>
      <c r="F1036" s="194"/>
      <c r="G1036" s="194"/>
      <c r="H1036" s="194"/>
      <c r="I1036" s="194"/>
      <c r="J1036" s="194"/>
      <c r="K1036" s="324"/>
      <c r="L1036" s="324"/>
      <c r="M1036" s="324"/>
      <c r="N1036" s="194"/>
      <c r="O1036" s="195">
        <f>SUM(O1001:O1035)</f>
        <v>150015</v>
      </c>
      <c r="P1036" s="196"/>
    </row>
    <row r="1037" spans="1:16" x14ac:dyDescent="0.2">
      <c r="A1037" s="377"/>
      <c r="B1037" s="377"/>
      <c r="C1037" s="378"/>
      <c r="D1037" s="466"/>
      <c r="E1037" s="466"/>
      <c r="F1037" s="467"/>
      <c r="G1037" s="467"/>
      <c r="H1037" s="467"/>
      <c r="I1037" s="467"/>
      <c r="J1037" s="467"/>
      <c r="K1037" s="156"/>
      <c r="L1037" s="156"/>
      <c r="M1037" s="156"/>
      <c r="N1037" s="467"/>
      <c r="O1037" s="312"/>
    </row>
    <row r="1038" spans="1:16" s="187" customFormat="1" ht="15.75" thickBot="1" x14ac:dyDescent="0.25">
      <c r="A1038" s="353" t="s">
        <v>1491</v>
      </c>
      <c r="B1038" s="353"/>
      <c r="C1038" s="353"/>
      <c r="D1038" s="354"/>
      <c r="E1038" s="354"/>
      <c r="F1038" s="353"/>
      <c r="G1038" s="353"/>
      <c r="H1038" s="353"/>
      <c r="I1038" s="353"/>
      <c r="J1038" s="353"/>
      <c r="K1038" s="355"/>
      <c r="L1038" s="355"/>
      <c r="M1038" s="355"/>
      <c r="N1038" s="353"/>
      <c r="O1038" s="353"/>
      <c r="P1038" s="353"/>
    </row>
    <row r="1039" spans="1:16" ht="33.75" customHeight="1" x14ac:dyDescent="0.2">
      <c r="A1039" s="288" t="s">
        <v>1492</v>
      </c>
      <c r="B1039" s="289" t="s">
        <v>1493</v>
      </c>
      <c r="C1039" s="290" t="s">
        <v>1493</v>
      </c>
      <c r="D1039" s="357" t="s">
        <v>1391</v>
      </c>
      <c r="E1039" s="357" t="s">
        <v>604</v>
      </c>
      <c r="F1039" s="293">
        <v>111</v>
      </c>
      <c r="G1039" s="293" t="s">
        <v>605</v>
      </c>
      <c r="H1039" s="293">
        <v>11</v>
      </c>
      <c r="I1039" s="294">
        <v>2200</v>
      </c>
      <c r="J1039" s="294">
        <v>2200</v>
      </c>
      <c r="K1039" s="359">
        <f>N1039/3</f>
        <v>4</v>
      </c>
      <c r="L1039" s="359">
        <f>N1039/3</f>
        <v>4</v>
      </c>
      <c r="M1039" s="359">
        <f>N1039/3</f>
        <v>4</v>
      </c>
      <c r="N1039" s="383" t="s">
        <v>1338</v>
      </c>
      <c r="O1039" s="294">
        <f>I1039*N1039</f>
        <v>26400</v>
      </c>
      <c r="P1039" s="360" t="s">
        <v>1493</v>
      </c>
    </row>
    <row r="1040" spans="1:16" ht="33.75" customHeight="1" x14ac:dyDescent="0.2">
      <c r="A1040" s="296" t="s">
        <v>1492</v>
      </c>
      <c r="B1040" s="166" t="s">
        <v>1493</v>
      </c>
      <c r="C1040" s="132" t="s">
        <v>1493</v>
      </c>
      <c r="D1040" s="133" t="s">
        <v>1392</v>
      </c>
      <c r="E1040" s="133" t="s">
        <v>604</v>
      </c>
      <c r="F1040" s="127">
        <v>112</v>
      </c>
      <c r="G1040" s="127" t="s">
        <v>605</v>
      </c>
      <c r="H1040" s="127">
        <v>11</v>
      </c>
      <c r="I1040" s="167">
        <v>50</v>
      </c>
      <c r="J1040" s="167">
        <v>50</v>
      </c>
      <c r="K1040" s="337">
        <f t="shared" ref="K1040:K1074" si="89">N1040/3</f>
        <v>4</v>
      </c>
      <c r="L1040" s="337">
        <f t="shared" ref="L1040:L1074" si="90">N1040/3</f>
        <v>4</v>
      </c>
      <c r="M1040" s="337">
        <f t="shared" ref="M1040:M1074" si="91">N1040/3</f>
        <v>4</v>
      </c>
      <c r="N1040" s="338" t="s">
        <v>1338</v>
      </c>
      <c r="O1040" s="167">
        <f t="shared" ref="O1040:O1049" si="92">I1040*N1040</f>
        <v>600</v>
      </c>
      <c r="P1040" s="362" t="s">
        <v>1493</v>
      </c>
    </row>
    <row r="1041" spans="1:16" ht="33.75" customHeight="1" x14ac:dyDescent="0.2">
      <c r="A1041" s="296" t="s">
        <v>1492</v>
      </c>
      <c r="B1041" s="166" t="s">
        <v>1493</v>
      </c>
      <c r="C1041" s="132" t="s">
        <v>1493</v>
      </c>
      <c r="D1041" s="133" t="s">
        <v>1393</v>
      </c>
      <c r="E1041" s="133" t="s">
        <v>604</v>
      </c>
      <c r="F1041" s="127">
        <v>113</v>
      </c>
      <c r="G1041" s="127" t="s">
        <v>605</v>
      </c>
      <c r="H1041" s="127">
        <v>11</v>
      </c>
      <c r="I1041" s="167">
        <v>700</v>
      </c>
      <c r="J1041" s="167">
        <v>700</v>
      </c>
      <c r="K1041" s="337">
        <f t="shared" si="89"/>
        <v>4</v>
      </c>
      <c r="L1041" s="337">
        <f t="shared" si="90"/>
        <v>4</v>
      </c>
      <c r="M1041" s="337">
        <f t="shared" si="91"/>
        <v>4</v>
      </c>
      <c r="N1041" s="338" t="s">
        <v>1338</v>
      </c>
      <c r="O1041" s="167">
        <f t="shared" si="92"/>
        <v>8400</v>
      </c>
      <c r="P1041" s="362" t="s">
        <v>1493</v>
      </c>
    </row>
    <row r="1042" spans="1:16" ht="33.75" customHeight="1" x14ac:dyDescent="0.2">
      <c r="A1042" s="296" t="s">
        <v>1492</v>
      </c>
      <c r="B1042" s="166" t="s">
        <v>1493</v>
      </c>
      <c r="C1042" s="132" t="s">
        <v>1493</v>
      </c>
      <c r="D1042" s="133" t="s">
        <v>1333</v>
      </c>
      <c r="E1042" s="133" t="s">
        <v>604</v>
      </c>
      <c r="F1042" s="127">
        <v>114</v>
      </c>
      <c r="G1042" s="127" t="s">
        <v>605</v>
      </c>
      <c r="H1042" s="127">
        <v>11</v>
      </c>
      <c r="I1042" s="167">
        <v>50</v>
      </c>
      <c r="J1042" s="167">
        <v>50</v>
      </c>
      <c r="K1042" s="337">
        <f t="shared" si="89"/>
        <v>8</v>
      </c>
      <c r="L1042" s="337">
        <f t="shared" si="90"/>
        <v>8</v>
      </c>
      <c r="M1042" s="337">
        <f t="shared" si="91"/>
        <v>8</v>
      </c>
      <c r="N1042" s="338" t="s">
        <v>1381</v>
      </c>
      <c r="O1042" s="167">
        <f t="shared" si="92"/>
        <v>1200</v>
      </c>
      <c r="P1042" s="362" t="s">
        <v>1493</v>
      </c>
    </row>
    <row r="1043" spans="1:16" ht="33.75" customHeight="1" x14ac:dyDescent="0.2">
      <c r="A1043" s="296" t="s">
        <v>1492</v>
      </c>
      <c r="B1043" s="166" t="s">
        <v>1493</v>
      </c>
      <c r="C1043" s="132" t="s">
        <v>1493</v>
      </c>
      <c r="D1043" s="133" t="s">
        <v>1394</v>
      </c>
      <c r="E1043" s="133" t="s">
        <v>604</v>
      </c>
      <c r="F1043" s="127">
        <v>115</v>
      </c>
      <c r="G1043" s="127" t="s">
        <v>605</v>
      </c>
      <c r="H1043" s="127">
        <v>11</v>
      </c>
      <c r="I1043" s="167">
        <v>100</v>
      </c>
      <c r="J1043" s="167">
        <v>100</v>
      </c>
      <c r="K1043" s="337">
        <f t="shared" si="89"/>
        <v>4</v>
      </c>
      <c r="L1043" s="337">
        <f t="shared" si="90"/>
        <v>4</v>
      </c>
      <c r="M1043" s="337">
        <f t="shared" si="91"/>
        <v>4</v>
      </c>
      <c r="N1043" s="338" t="s">
        <v>1338</v>
      </c>
      <c r="O1043" s="167">
        <f t="shared" si="92"/>
        <v>1200</v>
      </c>
      <c r="P1043" s="362" t="s">
        <v>1493</v>
      </c>
    </row>
    <row r="1044" spans="1:16" ht="33.75" customHeight="1" x14ac:dyDescent="0.2">
      <c r="A1044" s="296" t="s">
        <v>1492</v>
      </c>
      <c r="B1044" s="166" t="s">
        <v>1493</v>
      </c>
      <c r="C1044" s="132" t="s">
        <v>1493</v>
      </c>
      <c r="D1044" s="133" t="s">
        <v>886</v>
      </c>
      <c r="E1044" s="133" t="s">
        <v>604</v>
      </c>
      <c r="F1044" s="127">
        <v>122</v>
      </c>
      <c r="G1044" s="127" t="s">
        <v>605</v>
      </c>
      <c r="H1044" s="127">
        <v>11</v>
      </c>
      <c r="I1044" s="167">
        <v>1200</v>
      </c>
      <c r="J1044" s="167">
        <v>1200</v>
      </c>
      <c r="K1044" s="337">
        <f t="shared" si="89"/>
        <v>0.33333333333333331</v>
      </c>
      <c r="L1044" s="337">
        <f t="shared" si="90"/>
        <v>0.33333333333333331</v>
      </c>
      <c r="M1044" s="337">
        <f t="shared" si="91"/>
        <v>0.33333333333333331</v>
      </c>
      <c r="N1044" s="338" t="s">
        <v>1386</v>
      </c>
      <c r="O1044" s="167">
        <f t="shared" si="92"/>
        <v>1200</v>
      </c>
      <c r="P1044" s="362" t="s">
        <v>1493</v>
      </c>
    </row>
    <row r="1045" spans="1:16" ht="33.75" customHeight="1" x14ac:dyDescent="0.2">
      <c r="A1045" s="296" t="s">
        <v>1492</v>
      </c>
      <c r="B1045" s="166" t="s">
        <v>1493</v>
      </c>
      <c r="C1045" s="132" t="s">
        <v>1493</v>
      </c>
      <c r="D1045" s="133" t="s">
        <v>915</v>
      </c>
      <c r="E1045" s="133" t="s">
        <v>604</v>
      </c>
      <c r="F1045" s="127">
        <v>113</v>
      </c>
      <c r="G1045" s="127" t="s">
        <v>605</v>
      </c>
      <c r="H1045" s="127">
        <v>11</v>
      </c>
      <c r="I1045" s="167">
        <v>420</v>
      </c>
      <c r="J1045" s="167">
        <v>420</v>
      </c>
      <c r="K1045" s="337">
        <f t="shared" si="89"/>
        <v>1.6666666666666667</v>
      </c>
      <c r="L1045" s="337">
        <f t="shared" si="90"/>
        <v>1.6666666666666667</v>
      </c>
      <c r="M1045" s="337">
        <f t="shared" si="91"/>
        <v>1.6666666666666667</v>
      </c>
      <c r="N1045" s="338" t="s">
        <v>1369</v>
      </c>
      <c r="O1045" s="167">
        <f t="shared" si="92"/>
        <v>2100</v>
      </c>
      <c r="P1045" s="362" t="s">
        <v>1493</v>
      </c>
    </row>
    <row r="1046" spans="1:16" ht="33.75" customHeight="1" x14ac:dyDescent="0.2">
      <c r="A1046" s="296" t="s">
        <v>1492</v>
      </c>
      <c r="B1046" s="166" t="s">
        <v>1493</v>
      </c>
      <c r="C1046" s="132" t="s">
        <v>1493</v>
      </c>
      <c r="D1046" s="133" t="s">
        <v>1337</v>
      </c>
      <c r="E1046" s="133" t="s">
        <v>604</v>
      </c>
      <c r="F1046" s="127">
        <v>151</v>
      </c>
      <c r="G1046" s="127" t="s">
        <v>605</v>
      </c>
      <c r="H1046" s="127">
        <v>11</v>
      </c>
      <c r="I1046" s="167">
        <v>7000</v>
      </c>
      <c r="J1046" s="167">
        <v>7000</v>
      </c>
      <c r="K1046" s="337">
        <f t="shared" si="89"/>
        <v>4</v>
      </c>
      <c r="L1046" s="337">
        <f t="shared" si="90"/>
        <v>4</v>
      </c>
      <c r="M1046" s="337">
        <f t="shared" si="91"/>
        <v>4</v>
      </c>
      <c r="N1046" s="338" t="s">
        <v>1338</v>
      </c>
      <c r="O1046" s="167">
        <f t="shared" si="92"/>
        <v>84000</v>
      </c>
      <c r="P1046" s="362" t="s">
        <v>1493</v>
      </c>
    </row>
    <row r="1047" spans="1:16" ht="33.75" customHeight="1" x14ac:dyDescent="0.2">
      <c r="A1047" s="296" t="s">
        <v>1492</v>
      </c>
      <c r="B1047" s="166" t="s">
        <v>1493</v>
      </c>
      <c r="C1047" s="132" t="s">
        <v>1493</v>
      </c>
      <c r="D1047" s="133" t="s">
        <v>1397</v>
      </c>
      <c r="E1047" s="133" t="s">
        <v>604</v>
      </c>
      <c r="F1047" s="127">
        <v>165</v>
      </c>
      <c r="G1047" s="127" t="s">
        <v>605</v>
      </c>
      <c r="H1047" s="127">
        <v>11</v>
      </c>
      <c r="I1047" s="167">
        <v>1500</v>
      </c>
      <c r="J1047" s="167">
        <v>1500</v>
      </c>
      <c r="K1047" s="337">
        <f t="shared" si="89"/>
        <v>1</v>
      </c>
      <c r="L1047" s="337">
        <f t="shared" si="90"/>
        <v>1</v>
      </c>
      <c r="M1047" s="337">
        <f t="shared" si="91"/>
        <v>1</v>
      </c>
      <c r="N1047" s="338" t="s">
        <v>1395</v>
      </c>
      <c r="O1047" s="167">
        <f t="shared" si="92"/>
        <v>4500</v>
      </c>
      <c r="P1047" s="362" t="s">
        <v>1493</v>
      </c>
    </row>
    <row r="1048" spans="1:16" ht="33.75" customHeight="1" x14ac:dyDescent="0.2">
      <c r="A1048" s="296" t="s">
        <v>1492</v>
      </c>
      <c r="B1048" s="166" t="s">
        <v>1493</v>
      </c>
      <c r="C1048" s="132" t="s">
        <v>1493</v>
      </c>
      <c r="D1048" s="133" t="s">
        <v>1341</v>
      </c>
      <c r="E1048" s="133" t="s">
        <v>604</v>
      </c>
      <c r="F1048" s="127">
        <v>195</v>
      </c>
      <c r="G1048" s="127" t="s">
        <v>605</v>
      </c>
      <c r="H1048" s="127">
        <v>11</v>
      </c>
      <c r="I1048" s="167">
        <v>500</v>
      </c>
      <c r="J1048" s="167">
        <v>500</v>
      </c>
      <c r="K1048" s="337">
        <f t="shared" si="89"/>
        <v>1</v>
      </c>
      <c r="L1048" s="337">
        <f t="shared" si="90"/>
        <v>1</v>
      </c>
      <c r="M1048" s="337">
        <f t="shared" si="91"/>
        <v>1</v>
      </c>
      <c r="N1048" s="338" t="s">
        <v>1395</v>
      </c>
      <c r="O1048" s="167">
        <f t="shared" si="92"/>
        <v>1500</v>
      </c>
      <c r="P1048" s="362" t="s">
        <v>1493</v>
      </c>
    </row>
    <row r="1049" spans="1:16" ht="33.75" customHeight="1" x14ac:dyDescent="0.2">
      <c r="A1049" s="296" t="s">
        <v>1492</v>
      </c>
      <c r="B1049" s="166" t="s">
        <v>1493</v>
      </c>
      <c r="C1049" s="132" t="s">
        <v>1493</v>
      </c>
      <c r="D1049" s="133" t="s">
        <v>1342</v>
      </c>
      <c r="E1049" s="133" t="s">
        <v>604</v>
      </c>
      <c r="F1049" s="127">
        <v>199</v>
      </c>
      <c r="G1049" s="127" t="s">
        <v>605</v>
      </c>
      <c r="H1049" s="127">
        <v>11</v>
      </c>
      <c r="I1049" s="167">
        <v>2400</v>
      </c>
      <c r="J1049" s="167">
        <v>2400</v>
      </c>
      <c r="K1049" s="337">
        <f t="shared" si="89"/>
        <v>1</v>
      </c>
      <c r="L1049" s="337">
        <f t="shared" si="90"/>
        <v>1</v>
      </c>
      <c r="M1049" s="337">
        <f t="shared" si="91"/>
        <v>1</v>
      </c>
      <c r="N1049" s="338" t="s">
        <v>1395</v>
      </c>
      <c r="O1049" s="167">
        <f t="shared" si="92"/>
        <v>7200</v>
      </c>
      <c r="P1049" s="362" t="s">
        <v>1493</v>
      </c>
    </row>
    <row r="1050" spans="1:16" ht="33.75" customHeight="1" x14ac:dyDescent="0.2">
      <c r="A1050" s="296" t="s">
        <v>1492</v>
      </c>
      <c r="B1050" s="166" t="s">
        <v>1493</v>
      </c>
      <c r="C1050" s="132" t="s">
        <v>1493</v>
      </c>
      <c r="D1050" s="133" t="s">
        <v>1416</v>
      </c>
      <c r="E1050" s="133" t="s">
        <v>1059</v>
      </c>
      <c r="F1050" s="127">
        <v>211</v>
      </c>
      <c r="G1050" s="127">
        <v>2405</v>
      </c>
      <c r="H1050" s="127">
        <v>11</v>
      </c>
      <c r="I1050" s="167">
        <v>25</v>
      </c>
      <c r="J1050" s="167">
        <v>25</v>
      </c>
      <c r="K1050" s="337">
        <f t="shared" si="89"/>
        <v>5</v>
      </c>
      <c r="L1050" s="337">
        <f t="shared" si="90"/>
        <v>5</v>
      </c>
      <c r="M1050" s="337">
        <f t="shared" si="91"/>
        <v>5</v>
      </c>
      <c r="N1050" s="338" t="s">
        <v>1336</v>
      </c>
      <c r="O1050" s="167">
        <f>I1050*N1050</f>
        <v>375</v>
      </c>
      <c r="P1050" s="362" t="s">
        <v>1493</v>
      </c>
    </row>
    <row r="1051" spans="1:16" ht="33.75" customHeight="1" x14ac:dyDescent="0.2">
      <c r="A1051" s="296" t="s">
        <v>1492</v>
      </c>
      <c r="B1051" s="166" t="s">
        <v>1493</v>
      </c>
      <c r="C1051" s="132" t="s">
        <v>1493</v>
      </c>
      <c r="D1051" s="133" t="s">
        <v>1436</v>
      </c>
      <c r="E1051" s="133" t="s">
        <v>1347</v>
      </c>
      <c r="F1051" s="127">
        <v>211</v>
      </c>
      <c r="G1051" s="127">
        <v>3602</v>
      </c>
      <c r="H1051" s="127">
        <v>11</v>
      </c>
      <c r="I1051" s="167">
        <v>75</v>
      </c>
      <c r="J1051" s="167">
        <v>75</v>
      </c>
      <c r="K1051" s="337">
        <f t="shared" si="89"/>
        <v>5</v>
      </c>
      <c r="L1051" s="337">
        <f t="shared" si="90"/>
        <v>5</v>
      </c>
      <c r="M1051" s="337">
        <f t="shared" si="91"/>
        <v>5</v>
      </c>
      <c r="N1051" s="338" t="s">
        <v>1336</v>
      </c>
      <c r="O1051" s="167">
        <f t="shared" ref="O1051:O1074" si="93">I1051*N1051</f>
        <v>1125</v>
      </c>
      <c r="P1051" s="362" t="s">
        <v>1493</v>
      </c>
    </row>
    <row r="1052" spans="1:16" ht="33.75" customHeight="1" x14ac:dyDescent="0.2">
      <c r="A1052" s="296" t="s">
        <v>1492</v>
      </c>
      <c r="B1052" s="166" t="s">
        <v>1493</v>
      </c>
      <c r="C1052" s="132" t="s">
        <v>1493</v>
      </c>
      <c r="D1052" s="133" t="s">
        <v>1457</v>
      </c>
      <c r="E1052" s="133" t="s">
        <v>1347</v>
      </c>
      <c r="F1052" s="127">
        <v>211</v>
      </c>
      <c r="G1052" s="127">
        <v>28004</v>
      </c>
      <c r="H1052" s="127">
        <v>11</v>
      </c>
      <c r="I1052" s="167">
        <v>55</v>
      </c>
      <c r="J1052" s="167">
        <v>55</v>
      </c>
      <c r="K1052" s="337">
        <f t="shared" si="89"/>
        <v>5</v>
      </c>
      <c r="L1052" s="337">
        <f t="shared" si="90"/>
        <v>5</v>
      </c>
      <c r="M1052" s="337">
        <f t="shared" si="91"/>
        <v>5</v>
      </c>
      <c r="N1052" s="338" t="s">
        <v>1336</v>
      </c>
      <c r="O1052" s="167">
        <f t="shared" si="93"/>
        <v>825</v>
      </c>
      <c r="P1052" s="362" t="s">
        <v>1493</v>
      </c>
    </row>
    <row r="1053" spans="1:16" ht="33.75" customHeight="1" x14ac:dyDescent="0.2">
      <c r="A1053" s="296" t="s">
        <v>1492</v>
      </c>
      <c r="B1053" s="166" t="s">
        <v>1493</v>
      </c>
      <c r="C1053" s="132" t="s">
        <v>1493</v>
      </c>
      <c r="D1053" s="133" t="s">
        <v>1437</v>
      </c>
      <c r="E1053" s="133" t="s">
        <v>1349</v>
      </c>
      <c r="F1053" s="127">
        <v>211</v>
      </c>
      <c r="G1053" s="127">
        <v>4877</v>
      </c>
      <c r="H1053" s="127">
        <v>11</v>
      </c>
      <c r="I1053" s="167">
        <v>3</v>
      </c>
      <c r="J1053" s="167">
        <v>3</v>
      </c>
      <c r="K1053" s="337">
        <f t="shared" si="89"/>
        <v>16.666666666666668</v>
      </c>
      <c r="L1053" s="337">
        <f t="shared" si="90"/>
        <v>16.666666666666668</v>
      </c>
      <c r="M1053" s="337">
        <f t="shared" si="91"/>
        <v>16.666666666666668</v>
      </c>
      <c r="N1053" s="338" t="s">
        <v>1494</v>
      </c>
      <c r="O1053" s="167">
        <f t="shared" si="93"/>
        <v>150</v>
      </c>
      <c r="P1053" s="362" t="s">
        <v>1493</v>
      </c>
    </row>
    <row r="1054" spans="1:16" ht="33.75" customHeight="1" x14ac:dyDescent="0.2">
      <c r="A1054" s="296" t="s">
        <v>1492</v>
      </c>
      <c r="B1054" s="166" t="s">
        <v>1493</v>
      </c>
      <c r="C1054" s="132" t="s">
        <v>1493</v>
      </c>
      <c r="D1054" s="133" t="s">
        <v>1438</v>
      </c>
      <c r="E1054" s="133" t="s">
        <v>1400</v>
      </c>
      <c r="F1054" s="127">
        <v>211</v>
      </c>
      <c r="G1054" s="127">
        <v>4877</v>
      </c>
      <c r="H1054" s="127">
        <v>11</v>
      </c>
      <c r="I1054" s="167">
        <v>14</v>
      </c>
      <c r="J1054" s="167">
        <v>14</v>
      </c>
      <c r="K1054" s="337">
        <f t="shared" si="89"/>
        <v>25</v>
      </c>
      <c r="L1054" s="337">
        <f t="shared" si="90"/>
        <v>25</v>
      </c>
      <c r="M1054" s="337">
        <f t="shared" si="91"/>
        <v>25</v>
      </c>
      <c r="N1054" s="338" t="s">
        <v>1495</v>
      </c>
      <c r="O1054" s="167">
        <f t="shared" si="93"/>
        <v>1050</v>
      </c>
      <c r="P1054" s="362" t="s">
        <v>1493</v>
      </c>
    </row>
    <row r="1055" spans="1:16" ht="33.75" customHeight="1" x14ac:dyDescent="0.2">
      <c r="A1055" s="296" t="s">
        <v>1492</v>
      </c>
      <c r="B1055" s="166" t="s">
        <v>1493</v>
      </c>
      <c r="C1055" s="132" t="s">
        <v>1493</v>
      </c>
      <c r="D1055" s="133" t="s">
        <v>1439</v>
      </c>
      <c r="E1055" s="133" t="s">
        <v>766</v>
      </c>
      <c r="F1055" s="127">
        <v>241</v>
      </c>
      <c r="G1055" s="127">
        <v>1592</v>
      </c>
      <c r="H1055" s="127">
        <v>11</v>
      </c>
      <c r="I1055" s="167">
        <v>45</v>
      </c>
      <c r="J1055" s="167">
        <v>45</v>
      </c>
      <c r="K1055" s="337">
        <f t="shared" si="89"/>
        <v>11.666666666666666</v>
      </c>
      <c r="L1055" s="337">
        <f t="shared" si="90"/>
        <v>11.666666666666666</v>
      </c>
      <c r="M1055" s="337">
        <f t="shared" si="91"/>
        <v>11.666666666666666</v>
      </c>
      <c r="N1055" s="338" t="s">
        <v>1401</v>
      </c>
      <c r="O1055" s="167">
        <f t="shared" si="93"/>
        <v>1575</v>
      </c>
      <c r="P1055" s="362" t="s">
        <v>1493</v>
      </c>
    </row>
    <row r="1056" spans="1:16" ht="33.75" customHeight="1" x14ac:dyDescent="0.2">
      <c r="A1056" s="296" t="s">
        <v>1492</v>
      </c>
      <c r="B1056" s="166" t="s">
        <v>1493</v>
      </c>
      <c r="C1056" s="132" t="s">
        <v>1493</v>
      </c>
      <c r="D1056" s="133" t="s">
        <v>1440</v>
      </c>
      <c r="E1056" s="133" t="s">
        <v>766</v>
      </c>
      <c r="F1056" s="127">
        <v>241</v>
      </c>
      <c r="G1056" s="127">
        <v>1593</v>
      </c>
      <c r="H1056" s="127">
        <v>11</v>
      </c>
      <c r="I1056" s="167">
        <v>55</v>
      </c>
      <c r="J1056" s="167">
        <v>55</v>
      </c>
      <c r="K1056" s="337">
        <f t="shared" si="89"/>
        <v>11</v>
      </c>
      <c r="L1056" s="337">
        <f t="shared" si="90"/>
        <v>11</v>
      </c>
      <c r="M1056" s="337">
        <f t="shared" si="91"/>
        <v>11</v>
      </c>
      <c r="N1056" s="338" t="s">
        <v>1403</v>
      </c>
      <c r="O1056" s="167">
        <f t="shared" si="93"/>
        <v>1815</v>
      </c>
      <c r="P1056" s="362" t="s">
        <v>1493</v>
      </c>
    </row>
    <row r="1057" spans="1:16" ht="33.75" customHeight="1" x14ac:dyDescent="0.2">
      <c r="A1057" s="296" t="s">
        <v>1492</v>
      </c>
      <c r="B1057" s="166" t="s">
        <v>1493</v>
      </c>
      <c r="C1057" s="132" t="s">
        <v>1493</v>
      </c>
      <c r="D1057" s="133" t="s">
        <v>1441</v>
      </c>
      <c r="E1057" s="133" t="s">
        <v>1115</v>
      </c>
      <c r="F1057" s="127">
        <v>243</v>
      </c>
      <c r="G1057" s="127">
        <v>61337</v>
      </c>
      <c r="H1057" s="127">
        <v>11</v>
      </c>
      <c r="I1057" s="167">
        <v>175</v>
      </c>
      <c r="J1057" s="167">
        <v>175</v>
      </c>
      <c r="K1057" s="337">
        <f t="shared" si="89"/>
        <v>5</v>
      </c>
      <c r="L1057" s="337">
        <f t="shared" si="90"/>
        <v>5</v>
      </c>
      <c r="M1057" s="337">
        <f t="shared" si="91"/>
        <v>5</v>
      </c>
      <c r="N1057" s="338" t="s">
        <v>1336</v>
      </c>
      <c r="O1057" s="167">
        <f t="shared" si="93"/>
        <v>2625</v>
      </c>
      <c r="P1057" s="362" t="s">
        <v>1493</v>
      </c>
    </row>
    <row r="1058" spans="1:16" ht="33.75" customHeight="1" x14ac:dyDescent="0.2">
      <c r="A1058" s="296" t="s">
        <v>1492</v>
      </c>
      <c r="B1058" s="166" t="s">
        <v>1493</v>
      </c>
      <c r="C1058" s="132" t="s">
        <v>1493</v>
      </c>
      <c r="D1058" s="133" t="s">
        <v>1360</v>
      </c>
      <c r="E1058" s="133" t="s">
        <v>202</v>
      </c>
      <c r="F1058" s="127">
        <v>253</v>
      </c>
      <c r="G1058" s="127">
        <v>9888</v>
      </c>
      <c r="H1058" s="127">
        <v>11</v>
      </c>
      <c r="I1058" s="167">
        <v>1200</v>
      </c>
      <c r="J1058" s="167">
        <v>1200</v>
      </c>
      <c r="K1058" s="337">
        <f t="shared" si="89"/>
        <v>0.66666666666666663</v>
      </c>
      <c r="L1058" s="337">
        <f t="shared" si="90"/>
        <v>0.66666666666666663</v>
      </c>
      <c r="M1058" s="337">
        <f t="shared" si="91"/>
        <v>0.66666666666666663</v>
      </c>
      <c r="N1058" s="338" t="s">
        <v>1363</v>
      </c>
      <c r="O1058" s="167">
        <f t="shared" si="93"/>
        <v>2400</v>
      </c>
      <c r="P1058" s="362" t="s">
        <v>1493</v>
      </c>
    </row>
    <row r="1059" spans="1:16" ht="33.75" customHeight="1" x14ac:dyDescent="0.2">
      <c r="A1059" s="296" t="s">
        <v>1492</v>
      </c>
      <c r="B1059" s="166" t="s">
        <v>1493</v>
      </c>
      <c r="C1059" s="132" t="s">
        <v>1493</v>
      </c>
      <c r="D1059" s="133" t="s">
        <v>1362</v>
      </c>
      <c r="E1059" s="133" t="s">
        <v>202</v>
      </c>
      <c r="F1059" s="127">
        <v>268</v>
      </c>
      <c r="G1059" s="127">
        <v>22327</v>
      </c>
      <c r="H1059" s="127">
        <v>11</v>
      </c>
      <c r="I1059" s="167">
        <v>30</v>
      </c>
      <c r="J1059" s="167">
        <v>30</v>
      </c>
      <c r="K1059" s="337">
        <f t="shared" si="89"/>
        <v>4</v>
      </c>
      <c r="L1059" s="337">
        <f t="shared" si="90"/>
        <v>4</v>
      </c>
      <c r="M1059" s="337">
        <f t="shared" si="91"/>
        <v>4</v>
      </c>
      <c r="N1059" s="338" t="s">
        <v>1338</v>
      </c>
      <c r="O1059" s="167">
        <f t="shared" si="93"/>
        <v>360</v>
      </c>
      <c r="P1059" s="362" t="s">
        <v>1493</v>
      </c>
    </row>
    <row r="1060" spans="1:16" ht="33.75" customHeight="1" x14ac:dyDescent="0.2">
      <c r="A1060" s="296" t="s">
        <v>1492</v>
      </c>
      <c r="B1060" s="166" t="s">
        <v>1493</v>
      </c>
      <c r="C1060" s="132" t="s">
        <v>1493</v>
      </c>
      <c r="D1060" s="133" t="s">
        <v>1442</v>
      </c>
      <c r="E1060" s="133" t="s">
        <v>1115</v>
      </c>
      <c r="F1060" s="127">
        <v>291</v>
      </c>
      <c r="G1060" s="127">
        <v>2014</v>
      </c>
      <c r="H1060" s="127">
        <v>11</v>
      </c>
      <c r="I1060" s="167">
        <v>25</v>
      </c>
      <c r="J1060" s="167">
        <v>25</v>
      </c>
      <c r="K1060" s="337">
        <f t="shared" si="89"/>
        <v>5</v>
      </c>
      <c r="L1060" s="337">
        <f t="shared" si="90"/>
        <v>5</v>
      </c>
      <c r="M1060" s="337">
        <f t="shared" si="91"/>
        <v>5</v>
      </c>
      <c r="N1060" s="338" t="s">
        <v>1336</v>
      </c>
      <c r="O1060" s="167">
        <f t="shared" si="93"/>
        <v>375</v>
      </c>
      <c r="P1060" s="362" t="s">
        <v>1493</v>
      </c>
    </row>
    <row r="1061" spans="1:16" ht="33.75" customHeight="1" x14ac:dyDescent="0.2">
      <c r="A1061" s="296" t="s">
        <v>1492</v>
      </c>
      <c r="B1061" s="166" t="s">
        <v>1493</v>
      </c>
      <c r="C1061" s="132" t="s">
        <v>1493</v>
      </c>
      <c r="D1061" s="133" t="s">
        <v>1443</v>
      </c>
      <c r="E1061" s="133" t="s">
        <v>1115</v>
      </c>
      <c r="F1061" s="127">
        <v>291</v>
      </c>
      <c r="G1061" s="127">
        <v>2025</v>
      </c>
      <c r="H1061" s="127">
        <v>11</v>
      </c>
      <c r="I1061" s="167">
        <v>30</v>
      </c>
      <c r="J1061" s="167">
        <v>30</v>
      </c>
      <c r="K1061" s="337">
        <f t="shared" si="89"/>
        <v>3.3333333333333335</v>
      </c>
      <c r="L1061" s="337">
        <f t="shared" si="90"/>
        <v>3.3333333333333335</v>
      </c>
      <c r="M1061" s="337">
        <f t="shared" si="91"/>
        <v>3.3333333333333335</v>
      </c>
      <c r="N1061" s="338" t="s">
        <v>1361</v>
      </c>
      <c r="O1061" s="167">
        <f t="shared" si="93"/>
        <v>300</v>
      </c>
      <c r="P1061" s="362" t="s">
        <v>1493</v>
      </c>
    </row>
    <row r="1062" spans="1:16" ht="33.75" customHeight="1" x14ac:dyDescent="0.2">
      <c r="A1062" s="296" t="s">
        <v>1492</v>
      </c>
      <c r="B1062" s="166" t="s">
        <v>1493</v>
      </c>
      <c r="C1062" s="132" t="s">
        <v>1493</v>
      </c>
      <c r="D1062" s="133" t="s">
        <v>1460</v>
      </c>
      <c r="E1062" s="133" t="s">
        <v>1115</v>
      </c>
      <c r="F1062" s="127">
        <v>291</v>
      </c>
      <c r="G1062" s="127">
        <v>2092</v>
      </c>
      <c r="H1062" s="127">
        <v>11</v>
      </c>
      <c r="I1062" s="167">
        <v>12</v>
      </c>
      <c r="J1062" s="167">
        <v>12</v>
      </c>
      <c r="K1062" s="337">
        <f t="shared" si="89"/>
        <v>5</v>
      </c>
      <c r="L1062" s="337">
        <f t="shared" si="90"/>
        <v>5</v>
      </c>
      <c r="M1062" s="337">
        <f t="shared" si="91"/>
        <v>5</v>
      </c>
      <c r="N1062" s="338" t="s">
        <v>1336</v>
      </c>
      <c r="O1062" s="167">
        <f t="shared" si="93"/>
        <v>180</v>
      </c>
      <c r="P1062" s="362" t="s">
        <v>1493</v>
      </c>
    </row>
    <row r="1063" spans="1:16" ht="33.75" customHeight="1" x14ac:dyDescent="0.2">
      <c r="A1063" s="296" t="s">
        <v>1492</v>
      </c>
      <c r="B1063" s="166" t="s">
        <v>1493</v>
      </c>
      <c r="C1063" s="132" t="s">
        <v>1493</v>
      </c>
      <c r="D1063" s="133" t="s">
        <v>1368</v>
      </c>
      <c r="E1063" s="133" t="s">
        <v>202</v>
      </c>
      <c r="F1063" s="127">
        <v>291</v>
      </c>
      <c r="G1063" s="127">
        <v>22424</v>
      </c>
      <c r="H1063" s="127">
        <v>11</v>
      </c>
      <c r="I1063" s="167">
        <v>10</v>
      </c>
      <c r="J1063" s="167">
        <v>10</v>
      </c>
      <c r="K1063" s="337">
        <f t="shared" si="89"/>
        <v>5</v>
      </c>
      <c r="L1063" s="337">
        <f t="shared" si="90"/>
        <v>5</v>
      </c>
      <c r="M1063" s="337">
        <f t="shared" si="91"/>
        <v>5</v>
      </c>
      <c r="N1063" s="338" t="s">
        <v>1336</v>
      </c>
      <c r="O1063" s="167">
        <f t="shared" si="93"/>
        <v>150</v>
      </c>
      <c r="P1063" s="362" t="s">
        <v>1493</v>
      </c>
    </row>
    <row r="1064" spans="1:16" ht="33.75" customHeight="1" x14ac:dyDescent="0.2">
      <c r="A1064" s="296" t="s">
        <v>1492</v>
      </c>
      <c r="B1064" s="166" t="s">
        <v>1493</v>
      </c>
      <c r="C1064" s="132" t="s">
        <v>1493</v>
      </c>
      <c r="D1064" s="133" t="s">
        <v>1445</v>
      </c>
      <c r="E1064" s="133" t="s">
        <v>1115</v>
      </c>
      <c r="F1064" s="127">
        <v>291</v>
      </c>
      <c r="G1064" s="127">
        <v>30345</v>
      </c>
      <c r="H1064" s="127">
        <v>11</v>
      </c>
      <c r="I1064" s="167">
        <v>20</v>
      </c>
      <c r="J1064" s="167">
        <v>20</v>
      </c>
      <c r="K1064" s="337">
        <f t="shared" si="89"/>
        <v>3</v>
      </c>
      <c r="L1064" s="337">
        <f t="shared" si="90"/>
        <v>3</v>
      </c>
      <c r="M1064" s="337">
        <f t="shared" si="91"/>
        <v>3</v>
      </c>
      <c r="N1064" s="338" t="s">
        <v>1365</v>
      </c>
      <c r="O1064" s="167">
        <f t="shared" si="93"/>
        <v>180</v>
      </c>
      <c r="P1064" s="362" t="s">
        <v>1493</v>
      </c>
    </row>
    <row r="1065" spans="1:16" ht="33.75" customHeight="1" x14ac:dyDescent="0.2">
      <c r="A1065" s="296" t="s">
        <v>1492</v>
      </c>
      <c r="B1065" s="166" t="s">
        <v>1493</v>
      </c>
      <c r="C1065" s="132" t="s">
        <v>1493</v>
      </c>
      <c r="D1065" s="133" t="s">
        <v>1446</v>
      </c>
      <c r="E1065" s="133" t="s">
        <v>1115</v>
      </c>
      <c r="F1065" s="127">
        <v>291</v>
      </c>
      <c r="G1065" s="127">
        <v>30628</v>
      </c>
      <c r="H1065" s="127">
        <v>11</v>
      </c>
      <c r="I1065" s="167">
        <v>10</v>
      </c>
      <c r="J1065" s="167">
        <v>10</v>
      </c>
      <c r="K1065" s="337">
        <f t="shared" si="89"/>
        <v>5</v>
      </c>
      <c r="L1065" s="337">
        <f t="shared" si="90"/>
        <v>5</v>
      </c>
      <c r="M1065" s="337">
        <f t="shared" si="91"/>
        <v>5</v>
      </c>
      <c r="N1065" s="338" t="s">
        <v>1336</v>
      </c>
      <c r="O1065" s="167">
        <f t="shared" si="93"/>
        <v>150</v>
      </c>
      <c r="P1065" s="362" t="s">
        <v>1493</v>
      </c>
    </row>
    <row r="1066" spans="1:16" ht="33.75" customHeight="1" x14ac:dyDescent="0.2">
      <c r="A1066" s="296" t="s">
        <v>1492</v>
      </c>
      <c r="B1066" s="166" t="s">
        <v>1493</v>
      </c>
      <c r="C1066" s="132" t="s">
        <v>1493</v>
      </c>
      <c r="D1066" s="133" t="s">
        <v>1468</v>
      </c>
      <c r="E1066" s="133" t="s">
        <v>1115</v>
      </c>
      <c r="F1066" s="127">
        <v>291</v>
      </c>
      <c r="G1066" s="127">
        <v>31139</v>
      </c>
      <c r="H1066" s="127">
        <v>11</v>
      </c>
      <c r="I1066" s="167">
        <v>50</v>
      </c>
      <c r="J1066" s="167">
        <v>50</v>
      </c>
      <c r="K1066" s="337">
        <f t="shared" si="89"/>
        <v>5</v>
      </c>
      <c r="L1066" s="337">
        <f t="shared" si="90"/>
        <v>5</v>
      </c>
      <c r="M1066" s="337">
        <f t="shared" si="91"/>
        <v>5</v>
      </c>
      <c r="N1066" s="338" t="s">
        <v>1336</v>
      </c>
      <c r="O1066" s="167">
        <f t="shared" si="93"/>
        <v>750</v>
      </c>
      <c r="P1066" s="362" t="s">
        <v>1493</v>
      </c>
    </row>
    <row r="1067" spans="1:16" ht="33.75" customHeight="1" x14ac:dyDescent="0.2">
      <c r="A1067" s="296" t="s">
        <v>1492</v>
      </c>
      <c r="B1067" s="166" t="s">
        <v>1493</v>
      </c>
      <c r="C1067" s="132" t="s">
        <v>1493</v>
      </c>
      <c r="D1067" s="133" t="s">
        <v>1462</v>
      </c>
      <c r="E1067" s="133" t="s">
        <v>777</v>
      </c>
      <c r="F1067" s="127">
        <v>291</v>
      </c>
      <c r="G1067" s="127">
        <v>78615</v>
      </c>
      <c r="H1067" s="127">
        <v>11</v>
      </c>
      <c r="I1067" s="167">
        <v>5</v>
      </c>
      <c r="J1067" s="167">
        <v>5</v>
      </c>
      <c r="K1067" s="337">
        <f t="shared" si="89"/>
        <v>7</v>
      </c>
      <c r="L1067" s="337">
        <f t="shared" si="90"/>
        <v>7</v>
      </c>
      <c r="M1067" s="337">
        <f t="shared" si="91"/>
        <v>7</v>
      </c>
      <c r="N1067" s="338" t="s">
        <v>1374</v>
      </c>
      <c r="O1067" s="167">
        <f t="shared" si="93"/>
        <v>105</v>
      </c>
      <c r="P1067" s="362" t="s">
        <v>1493</v>
      </c>
    </row>
    <row r="1068" spans="1:16" ht="33.75" customHeight="1" x14ac:dyDescent="0.2">
      <c r="A1068" s="296" t="s">
        <v>1492</v>
      </c>
      <c r="B1068" s="166" t="s">
        <v>1493</v>
      </c>
      <c r="C1068" s="132" t="s">
        <v>1493</v>
      </c>
      <c r="D1068" s="133" t="s">
        <v>1375</v>
      </c>
      <c r="E1068" s="133" t="s">
        <v>202</v>
      </c>
      <c r="F1068" s="127">
        <v>291</v>
      </c>
      <c r="G1068" s="127">
        <v>134509</v>
      </c>
      <c r="H1068" s="127">
        <v>11</v>
      </c>
      <c r="I1068" s="167">
        <v>5</v>
      </c>
      <c r="J1068" s="167">
        <v>5</v>
      </c>
      <c r="K1068" s="337">
        <f t="shared" si="89"/>
        <v>5</v>
      </c>
      <c r="L1068" s="337">
        <f t="shared" si="90"/>
        <v>5</v>
      </c>
      <c r="M1068" s="337">
        <f t="shared" si="91"/>
        <v>5</v>
      </c>
      <c r="N1068" s="338" t="s">
        <v>1336</v>
      </c>
      <c r="O1068" s="167">
        <f t="shared" si="93"/>
        <v>75</v>
      </c>
      <c r="P1068" s="362" t="s">
        <v>1493</v>
      </c>
    </row>
    <row r="1069" spans="1:16" ht="33.75" customHeight="1" x14ac:dyDescent="0.2">
      <c r="A1069" s="296" t="s">
        <v>1492</v>
      </c>
      <c r="B1069" s="166" t="s">
        <v>1493</v>
      </c>
      <c r="C1069" s="132" t="s">
        <v>1493</v>
      </c>
      <c r="D1069" s="133" t="s">
        <v>1427</v>
      </c>
      <c r="E1069" s="133" t="s">
        <v>804</v>
      </c>
      <c r="F1069" s="127">
        <v>292</v>
      </c>
      <c r="G1069" s="127">
        <v>2858</v>
      </c>
      <c r="H1069" s="127">
        <v>11</v>
      </c>
      <c r="I1069" s="167">
        <v>12</v>
      </c>
      <c r="J1069" s="167">
        <v>12</v>
      </c>
      <c r="K1069" s="337">
        <f t="shared" si="89"/>
        <v>6.666666666666667</v>
      </c>
      <c r="L1069" s="337">
        <f t="shared" si="90"/>
        <v>6.666666666666667</v>
      </c>
      <c r="M1069" s="337">
        <f t="shared" si="91"/>
        <v>6.666666666666667</v>
      </c>
      <c r="N1069" s="338" t="s">
        <v>1343</v>
      </c>
      <c r="O1069" s="167">
        <f t="shared" si="93"/>
        <v>240</v>
      </c>
      <c r="P1069" s="362" t="s">
        <v>1493</v>
      </c>
    </row>
    <row r="1070" spans="1:16" ht="33.75" customHeight="1" x14ac:dyDescent="0.2">
      <c r="A1070" s="296" t="s">
        <v>1492</v>
      </c>
      <c r="B1070" s="166" t="s">
        <v>1493</v>
      </c>
      <c r="C1070" s="132" t="s">
        <v>1493</v>
      </c>
      <c r="D1070" s="133" t="s">
        <v>1450</v>
      </c>
      <c r="E1070" s="133" t="s">
        <v>1059</v>
      </c>
      <c r="F1070" s="127">
        <v>292</v>
      </c>
      <c r="G1070" s="127">
        <v>2859</v>
      </c>
      <c r="H1070" s="127">
        <v>11</v>
      </c>
      <c r="I1070" s="167">
        <v>35</v>
      </c>
      <c r="J1070" s="167">
        <v>35</v>
      </c>
      <c r="K1070" s="337">
        <f t="shared" si="89"/>
        <v>5</v>
      </c>
      <c r="L1070" s="337">
        <f t="shared" si="90"/>
        <v>5</v>
      </c>
      <c r="M1070" s="337">
        <f t="shared" si="91"/>
        <v>5</v>
      </c>
      <c r="N1070" s="338" t="s">
        <v>1336</v>
      </c>
      <c r="O1070" s="167">
        <f t="shared" si="93"/>
        <v>525</v>
      </c>
      <c r="P1070" s="362" t="s">
        <v>1493</v>
      </c>
    </row>
    <row r="1071" spans="1:16" ht="33.75" customHeight="1" x14ac:dyDescent="0.2">
      <c r="A1071" s="296" t="s">
        <v>1492</v>
      </c>
      <c r="B1071" s="166" t="s">
        <v>1493</v>
      </c>
      <c r="C1071" s="132" t="s">
        <v>1493</v>
      </c>
      <c r="D1071" s="133" t="s">
        <v>1451</v>
      </c>
      <c r="E1071" s="133" t="s">
        <v>202</v>
      </c>
      <c r="F1071" s="127">
        <v>292</v>
      </c>
      <c r="G1071" s="127">
        <v>5732</v>
      </c>
      <c r="H1071" s="127">
        <v>11</v>
      </c>
      <c r="I1071" s="167">
        <v>4</v>
      </c>
      <c r="J1071" s="167">
        <v>4</v>
      </c>
      <c r="K1071" s="337">
        <f t="shared" si="89"/>
        <v>10</v>
      </c>
      <c r="L1071" s="337">
        <f t="shared" si="90"/>
        <v>10</v>
      </c>
      <c r="M1071" s="337">
        <f t="shared" si="91"/>
        <v>10</v>
      </c>
      <c r="N1071" s="338" t="s">
        <v>1379</v>
      </c>
      <c r="O1071" s="167">
        <f t="shared" si="93"/>
        <v>120</v>
      </c>
      <c r="P1071" s="362" t="s">
        <v>1493</v>
      </c>
    </row>
    <row r="1072" spans="1:16" ht="33.75" customHeight="1" x14ac:dyDescent="0.2">
      <c r="A1072" s="296" t="s">
        <v>1492</v>
      </c>
      <c r="B1072" s="166" t="s">
        <v>1493</v>
      </c>
      <c r="C1072" s="132" t="s">
        <v>1493</v>
      </c>
      <c r="D1072" s="133" t="s">
        <v>1380</v>
      </c>
      <c r="E1072" s="133" t="s">
        <v>202</v>
      </c>
      <c r="F1072" s="127">
        <v>292</v>
      </c>
      <c r="G1072" s="127">
        <v>38221</v>
      </c>
      <c r="H1072" s="127">
        <v>11</v>
      </c>
      <c r="I1072" s="167">
        <v>20</v>
      </c>
      <c r="J1072" s="167">
        <v>20</v>
      </c>
      <c r="K1072" s="337">
        <f t="shared" si="89"/>
        <v>8</v>
      </c>
      <c r="L1072" s="337">
        <f t="shared" si="90"/>
        <v>8</v>
      </c>
      <c r="M1072" s="337">
        <f t="shared" si="91"/>
        <v>8</v>
      </c>
      <c r="N1072" s="338" t="s">
        <v>1381</v>
      </c>
      <c r="O1072" s="167">
        <f t="shared" si="93"/>
        <v>480</v>
      </c>
      <c r="P1072" s="362" t="s">
        <v>1493</v>
      </c>
    </row>
    <row r="1073" spans="1:16" ht="33.75" customHeight="1" x14ac:dyDescent="0.2">
      <c r="A1073" s="296" t="s">
        <v>1492</v>
      </c>
      <c r="B1073" s="166" t="s">
        <v>1493</v>
      </c>
      <c r="C1073" s="132" t="s">
        <v>1493</v>
      </c>
      <c r="D1073" s="133" t="s">
        <v>1452</v>
      </c>
      <c r="E1073" s="133" t="s">
        <v>1383</v>
      </c>
      <c r="F1073" s="127">
        <v>292</v>
      </c>
      <c r="G1073" s="127">
        <v>2860</v>
      </c>
      <c r="H1073" s="127">
        <v>11</v>
      </c>
      <c r="I1073" s="167">
        <v>12</v>
      </c>
      <c r="J1073" s="167">
        <v>12</v>
      </c>
      <c r="K1073" s="337">
        <f t="shared" si="89"/>
        <v>6.666666666666667</v>
      </c>
      <c r="L1073" s="337">
        <f t="shared" si="90"/>
        <v>6.666666666666667</v>
      </c>
      <c r="M1073" s="337">
        <f t="shared" si="91"/>
        <v>6.666666666666667</v>
      </c>
      <c r="N1073" s="338" t="s">
        <v>1343</v>
      </c>
      <c r="O1073" s="167">
        <f t="shared" si="93"/>
        <v>240</v>
      </c>
      <c r="P1073" s="362" t="s">
        <v>1493</v>
      </c>
    </row>
    <row r="1074" spans="1:16" ht="33.75" customHeight="1" thickBot="1" x14ac:dyDescent="0.25">
      <c r="A1074" s="302" t="s">
        <v>1492</v>
      </c>
      <c r="B1074" s="172" t="s">
        <v>1493</v>
      </c>
      <c r="C1074" s="386" t="s">
        <v>1493</v>
      </c>
      <c r="D1074" s="146" t="s">
        <v>1384</v>
      </c>
      <c r="E1074" s="146" t="s">
        <v>202</v>
      </c>
      <c r="F1074" s="142">
        <v>298</v>
      </c>
      <c r="G1074" s="142" t="s">
        <v>605</v>
      </c>
      <c r="H1074" s="142">
        <v>11</v>
      </c>
      <c r="I1074" s="173">
        <v>800</v>
      </c>
      <c r="J1074" s="173">
        <v>800</v>
      </c>
      <c r="K1074" s="341">
        <f t="shared" si="89"/>
        <v>2</v>
      </c>
      <c r="L1074" s="341">
        <f t="shared" si="90"/>
        <v>2</v>
      </c>
      <c r="M1074" s="341">
        <f t="shared" si="91"/>
        <v>2</v>
      </c>
      <c r="N1074" s="342" t="s">
        <v>1340</v>
      </c>
      <c r="O1074" s="173">
        <f t="shared" si="93"/>
        <v>4800</v>
      </c>
      <c r="P1074" s="395" t="s">
        <v>1493</v>
      </c>
    </row>
    <row r="1075" spans="1:16" s="187" customFormat="1" ht="15.75" thickBot="1" x14ac:dyDescent="0.25">
      <c r="A1075" s="281"/>
      <c r="B1075" s="282"/>
      <c r="C1075" s="283"/>
      <c r="D1075" s="468" t="s">
        <v>1496</v>
      </c>
      <c r="E1075" s="468"/>
      <c r="F1075" s="469"/>
      <c r="G1075" s="469"/>
      <c r="H1075" s="469"/>
      <c r="I1075" s="469"/>
      <c r="J1075" s="469"/>
      <c r="K1075" s="457"/>
      <c r="L1075" s="457"/>
      <c r="M1075" s="457"/>
      <c r="N1075" s="470"/>
      <c r="O1075" s="195">
        <f>SUM(O1039:O1074)</f>
        <v>159270</v>
      </c>
      <c r="P1075" s="196"/>
    </row>
    <row r="1076" spans="1:16" x14ac:dyDescent="0.2">
      <c r="A1076" s="471"/>
      <c r="B1076" s="471"/>
      <c r="D1076" s="472"/>
      <c r="E1076" s="472"/>
      <c r="F1076" s="473"/>
      <c r="G1076" s="473"/>
      <c r="H1076" s="473"/>
      <c r="I1076" s="473"/>
      <c r="J1076" s="473"/>
      <c r="K1076" s="474"/>
      <c r="L1076" s="474"/>
      <c r="M1076" s="474"/>
      <c r="N1076" s="473"/>
      <c r="O1076" s="312"/>
    </row>
    <row r="1077" spans="1:16" s="187" customFormat="1" ht="21" customHeight="1" thickBot="1" x14ac:dyDescent="0.25">
      <c r="A1077" s="353" t="s">
        <v>1497</v>
      </c>
      <c r="B1077" s="353"/>
      <c r="C1077" s="353"/>
      <c r="D1077" s="354"/>
      <c r="E1077" s="354"/>
      <c r="F1077" s="353"/>
      <c r="G1077" s="353"/>
      <c r="H1077" s="353"/>
      <c r="I1077" s="353"/>
      <c r="J1077" s="353"/>
      <c r="K1077" s="355"/>
      <c r="L1077" s="355"/>
      <c r="M1077" s="355"/>
      <c r="N1077" s="353"/>
      <c r="O1077" s="353"/>
      <c r="P1077" s="353"/>
    </row>
    <row r="1078" spans="1:16" ht="32.25" customHeight="1" x14ac:dyDescent="0.2">
      <c r="A1078" s="288" t="s">
        <v>1498</v>
      </c>
      <c r="B1078" s="289" t="s">
        <v>1499</v>
      </c>
      <c r="C1078" s="290" t="s">
        <v>1499</v>
      </c>
      <c r="D1078" s="357" t="s">
        <v>1391</v>
      </c>
      <c r="E1078" s="357" t="s">
        <v>604</v>
      </c>
      <c r="F1078" s="293">
        <v>111</v>
      </c>
      <c r="G1078" s="293" t="s">
        <v>605</v>
      </c>
      <c r="H1078" s="293">
        <v>11</v>
      </c>
      <c r="I1078" s="294">
        <v>350</v>
      </c>
      <c r="J1078" s="294">
        <v>350</v>
      </c>
      <c r="K1078" s="359">
        <f>N1078/3</f>
        <v>4</v>
      </c>
      <c r="L1078" s="359">
        <f>N1078/3</f>
        <v>4</v>
      </c>
      <c r="M1078" s="359">
        <f>N1078/3</f>
        <v>4</v>
      </c>
      <c r="N1078" s="383" t="s">
        <v>1338</v>
      </c>
      <c r="O1078" s="294">
        <f>I1078*N1078</f>
        <v>4200</v>
      </c>
      <c r="P1078" s="360" t="s">
        <v>1499</v>
      </c>
    </row>
    <row r="1079" spans="1:16" ht="32.25" customHeight="1" x14ac:dyDescent="0.2">
      <c r="A1079" s="296" t="s">
        <v>1498</v>
      </c>
      <c r="B1079" s="166" t="s">
        <v>1499</v>
      </c>
      <c r="C1079" s="132" t="s">
        <v>1499</v>
      </c>
      <c r="D1079" s="133" t="s">
        <v>1392</v>
      </c>
      <c r="E1079" s="133" t="s">
        <v>604</v>
      </c>
      <c r="F1079" s="127">
        <v>112</v>
      </c>
      <c r="G1079" s="127" t="s">
        <v>605</v>
      </c>
      <c r="H1079" s="127">
        <v>11</v>
      </c>
      <c r="I1079" s="167">
        <v>50</v>
      </c>
      <c r="J1079" s="167">
        <v>50</v>
      </c>
      <c r="K1079" s="337">
        <f t="shared" ref="K1079:K1112" si="94">N1079/3</f>
        <v>4</v>
      </c>
      <c r="L1079" s="337">
        <f t="shared" ref="L1079:L1112" si="95">N1079/3</f>
        <v>4</v>
      </c>
      <c r="M1079" s="337">
        <f t="shared" ref="M1079:M1112" si="96">N1079/3</f>
        <v>4</v>
      </c>
      <c r="N1079" s="338" t="s">
        <v>1338</v>
      </c>
      <c r="O1079" s="167">
        <f t="shared" ref="O1079:O1087" si="97">I1079*N1079</f>
        <v>600</v>
      </c>
      <c r="P1079" s="362" t="s">
        <v>1499</v>
      </c>
    </row>
    <row r="1080" spans="1:16" ht="32.25" customHeight="1" x14ac:dyDescent="0.2">
      <c r="A1080" s="296" t="s">
        <v>1498</v>
      </c>
      <c r="B1080" s="166" t="s">
        <v>1499</v>
      </c>
      <c r="C1080" s="132" t="s">
        <v>1499</v>
      </c>
      <c r="D1080" s="133" t="s">
        <v>1393</v>
      </c>
      <c r="E1080" s="133" t="s">
        <v>604</v>
      </c>
      <c r="F1080" s="127">
        <v>113</v>
      </c>
      <c r="G1080" s="127" t="s">
        <v>605</v>
      </c>
      <c r="H1080" s="127">
        <v>11</v>
      </c>
      <c r="I1080" s="167">
        <v>750</v>
      </c>
      <c r="J1080" s="167">
        <v>750</v>
      </c>
      <c r="K1080" s="337">
        <f t="shared" si="94"/>
        <v>4</v>
      </c>
      <c r="L1080" s="337">
        <f t="shared" si="95"/>
        <v>4</v>
      </c>
      <c r="M1080" s="337">
        <f t="shared" si="96"/>
        <v>4</v>
      </c>
      <c r="N1080" s="338" t="s">
        <v>1338</v>
      </c>
      <c r="O1080" s="167">
        <f t="shared" si="97"/>
        <v>9000</v>
      </c>
      <c r="P1080" s="362" t="s">
        <v>1499</v>
      </c>
    </row>
    <row r="1081" spans="1:16" ht="32.25" customHeight="1" x14ac:dyDescent="0.2">
      <c r="A1081" s="296" t="s">
        <v>1498</v>
      </c>
      <c r="B1081" s="166" t="s">
        <v>1499</v>
      </c>
      <c r="C1081" s="132" t="s">
        <v>1499</v>
      </c>
      <c r="D1081" s="133" t="s">
        <v>1333</v>
      </c>
      <c r="E1081" s="133" t="s">
        <v>604</v>
      </c>
      <c r="F1081" s="127">
        <v>114</v>
      </c>
      <c r="G1081" s="127" t="s">
        <v>605</v>
      </c>
      <c r="H1081" s="127">
        <v>11</v>
      </c>
      <c r="I1081" s="167">
        <v>50</v>
      </c>
      <c r="J1081" s="167">
        <v>50</v>
      </c>
      <c r="K1081" s="337">
        <f t="shared" si="94"/>
        <v>12</v>
      </c>
      <c r="L1081" s="337">
        <f t="shared" si="95"/>
        <v>12</v>
      </c>
      <c r="M1081" s="337">
        <f t="shared" si="96"/>
        <v>12</v>
      </c>
      <c r="N1081" s="338" t="s">
        <v>1433</v>
      </c>
      <c r="O1081" s="167">
        <f t="shared" si="97"/>
        <v>1800</v>
      </c>
      <c r="P1081" s="362" t="s">
        <v>1499</v>
      </c>
    </row>
    <row r="1082" spans="1:16" ht="32.25" customHeight="1" x14ac:dyDescent="0.2">
      <c r="A1082" s="296" t="s">
        <v>1498</v>
      </c>
      <c r="B1082" s="166" t="s">
        <v>1499</v>
      </c>
      <c r="C1082" s="132" t="s">
        <v>1499</v>
      </c>
      <c r="D1082" s="133" t="s">
        <v>1394</v>
      </c>
      <c r="E1082" s="133" t="s">
        <v>604</v>
      </c>
      <c r="F1082" s="127">
        <v>115</v>
      </c>
      <c r="G1082" s="127" t="s">
        <v>605</v>
      </c>
      <c r="H1082" s="127">
        <v>11</v>
      </c>
      <c r="I1082" s="167">
        <v>50</v>
      </c>
      <c r="J1082" s="167">
        <v>50</v>
      </c>
      <c r="K1082" s="337">
        <f t="shared" si="94"/>
        <v>4</v>
      </c>
      <c r="L1082" s="337">
        <f t="shared" si="95"/>
        <v>4</v>
      </c>
      <c r="M1082" s="337">
        <f t="shared" si="96"/>
        <v>4</v>
      </c>
      <c r="N1082" s="338" t="s">
        <v>1338</v>
      </c>
      <c r="O1082" s="167">
        <f t="shared" si="97"/>
        <v>600</v>
      </c>
      <c r="P1082" s="362" t="s">
        <v>1499</v>
      </c>
    </row>
    <row r="1083" spans="1:16" ht="32.25" customHeight="1" x14ac:dyDescent="0.2">
      <c r="A1083" s="296" t="s">
        <v>1498</v>
      </c>
      <c r="B1083" s="166" t="s">
        <v>1499</v>
      </c>
      <c r="C1083" s="132" t="s">
        <v>1499</v>
      </c>
      <c r="D1083" s="133" t="s">
        <v>1434</v>
      </c>
      <c r="E1083" s="133" t="s">
        <v>604</v>
      </c>
      <c r="F1083" s="127">
        <v>113</v>
      </c>
      <c r="G1083" s="127" t="s">
        <v>605</v>
      </c>
      <c r="H1083" s="127">
        <v>11</v>
      </c>
      <c r="I1083" s="167">
        <v>420</v>
      </c>
      <c r="J1083" s="167">
        <v>420</v>
      </c>
      <c r="K1083" s="337">
        <f t="shared" si="94"/>
        <v>13.333333333333334</v>
      </c>
      <c r="L1083" s="337">
        <f t="shared" si="95"/>
        <v>13.333333333333334</v>
      </c>
      <c r="M1083" s="337">
        <f t="shared" si="96"/>
        <v>13.333333333333334</v>
      </c>
      <c r="N1083" s="338" t="s">
        <v>1500</v>
      </c>
      <c r="O1083" s="167">
        <f t="shared" si="97"/>
        <v>16800</v>
      </c>
      <c r="P1083" s="362" t="s">
        <v>1499</v>
      </c>
    </row>
    <row r="1084" spans="1:16" ht="32.25" customHeight="1" x14ac:dyDescent="0.2">
      <c r="A1084" s="296" t="s">
        <v>1498</v>
      </c>
      <c r="B1084" s="166" t="s">
        <v>1499</v>
      </c>
      <c r="C1084" s="132" t="s">
        <v>1499</v>
      </c>
      <c r="D1084" s="133" t="s">
        <v>1337</v>
      </c>
      <c r="E1084" s="133" t="s">
        <v>604</v>
      </c>
      <c r="F1084" s="127">
        <v>151</v>
      </c>
      <c r="G1084" s="127" t="s">
        <v>605</v>
      </c>
      <c r="H1084" s="127">
        <v>11</v>
      </c>
      <c r="I1084" s="167">
        <v>8000</v>
      </c>
      <c r="J1084" s="167">
        <v>8000</v>
      </c>
      <c r="K1084" s="337">
        <f t="shared" si="94"/>
        <v>4</v>
      </c>
      <c r="L1084" s="337">
        <f t="shared" si="95"/>
        <v>4</v>
      </c>
      <c r="M1084" s="337">
        <f t="shared" si="96"/>
        <v>4</v>
      </c>
      <c r="N1084" s="338" t="s">
        <v>1338</v>
      </c>
      <c r="O1084" s="167">
        <f t="shared" si="97"/>
        <v>96000</v>
      </c>
      <c r="P1084" s="362" t="s">
        <v>1499</v>
      </c>
    </row>
    <row r="1085" spans="1:16" ht="32.25" customHeight="1" x14ac:dyDescent="0.2">
      <c r="A1085" s="296" t="s">
        <v>1498</v>
      </c>
      <c r="B1085" s="166" t="s">
        <v>1499</v>
      </c>
      <c r="C1085" s="132" t="s">
        <v>1499</v>
      </c>
      <c r="D1085" s="133" t="s">
        <v>1397</v>
      </c>
      <c r="E1085" s="133" t="s">
        <v>604</v>
      </c>
      <c r="F1085" s="127">
        <v>165</v>
      </c>
      <c r="G1085" s="127" t="s">
        <v>605</v>
      </c>
      <c r="H1085" s="127">
        <v>11</v>
      </c>
      <c r="I1085" s="167">
        <v>3000</v>
      </c>
      <c r="J1085" s="167">
        <v>3000</v>
      </c>
      <c r="K1085" s="337">
        <f t="shared" si="94"/>
        <v>1</v>
      </c>
      <c r="L1085" s="337">
        <f t="shared" si="95"/>
        <v>1</v>
      </c>
      <c r="M1085" s="337">
        <f t="shared" si="96"/>
        <v>1</v>
      </c>
      <c r="N1085" s="338" t="s">
        <v>1395</v>
      </c>
      <c r="O1085" s="167">
        <f t="shared" si="97"/>
        <v>9000</v>
      </c>
      <c r="P1085" s="362" t="s">
        <v>1499</v>
      </c>
    </row>
    <row r="1086" spans="1:16" ht="32.25" customHeight="1" x14ac:dyDescent="0.2">
      <c r="A1086" s="296" t="s">
        <v>1498</v>
      </c>
      <c r="B1086" s="166" t="s">
        <v>1499</v>
      </c>
      <c r="C1086" s="132" t="s">
        <v>1499</v>
      </c>
      <c r="D1086" s="133" t="s">
        <v>1341</v>
      </c>
      <c r="E1086" s="133" t="s">
        <v>604</v>
      </c>
      <c r="F1086" s="127">
        <v>195</v>
      </c>
      <c r="G1086" s="127" t="s">
        <v>605</v>
      </c>
      <c r="H1086" s="127">
        <v>11</v>
      </c>
      <c r="I1086" s="167">
        <v>500</v>
      </c>
      <c r="J1086" s="167">
        <v>500</v>
      </c>
      <c r="K1086" s="337">
        <f t="shared" si="94"/>
        <v>1</v>
      </c>
      <c r="L1086" s="337">
        <f t="shared" si="95"/>
        <v>1</v>
      </c>
      <c r="M1086" s="337">
        <f t="shared" si="96"/>
        <v>1</v>
      </c>
      <c r="N1086" s="338" t="s">
        <v>1395</v>
      </c>
      <c r="O1086" s="167">
        <f t="shared" si="97"/>
        <v>1500</v>
      </c>
      <c r="P1086" s="362" t="s">
        <v>1499</v>
      </c>
    </row>
    <row r="1087" spans="1:16" ht="32.25" customHeight="1" x14ac:dyDescent="0.2">
      <c r="A1087" s="296" t="s">
        <v>1498</v>
      </c>
      <c r="B1087" s="166" t="s">
        <v>1499</v>
      </c>
      <c r="C1087" s="132" t="s">
        <v>1499</v>
      </c>
      <c r="D1087" s="133" t="s">
        <v>1342</v>
      </c>
      <c r="E1087" s="133" t="s">
        <v>604</v>
      </c>
      <c r="F1087" s="127">
        <v>199</v>
      </c>
      <c r="G1087" s="127" t="s">
        <v>605</v>
      </c>
      <c r="H1087" s="127">
        <v>11</v>
      </c>
      <c r="I1087" s="167">
        <v>2400</v>
      </c>
      <c r="J1087" s="167">
        <v>2400</v>
      </c>
      <c r="K1087" s="337">
        <f t="shared" si="94"/>
        <v>1</v>
      </c>
      <c r="L1087" s="337">
        <f t="shared" si="95"/>
        <v>1</v>
      </c>
      <c r="M1087" s="337">
        <f t="shared" si="96"/>
        <v>1</v>
      </c>
      <c r="N1087" s="338" t="s">
        <v>1395</v>
      </c>
      <c r="O1087" s="167">
        <f t="shared" si="97"/>
        <v>7200</v>
      </c>
      <c r="P1087" s="362" t="s">
        <v>1499</v>
      </c>
    </row>
    <row r="1088" spans="1:16" ht="32.25" customHeight="1" x14ac:dyDescent="0.2">
      <c r="A1088" s="296" t="s">
        <v>1498</v>
      </c>
      <c r="B1088" s="166" t="s">
        <v>1499</v>
      </c>
      <c r="C1088" s="132" t="s">
        <v>1499</v>
      </c>
      <c r="D1088" s="133" t="s">
        <v>1416</v>
      </c>
      <c r="E1088" s="133" t="s">
        <v>1059</v>
      </c>
      <c r="F1088" s="127">
        <v>211</v>
      </c>
      <c r="G1088" s="127">
        <v>2405</v>
      </c>
      <c r="H1088" s="127">
        <v>11</v>
      </c>
      <c r="I1088" s="167">
        <v>25</v>
      </c>
      <c r="J1088" s="167">
        <v>25</v>
      </c>
      <c r="K1088" s="337">
        <f t="shared" si="94"/>
        <v>4</v>
      </c>
      <c r="L1088" s="337">
        <f t="shared" si="95"/>
        <v>4</v>
      </c>
      <c r="M1088" s="337">
        <f t="shared" si="96"/>
        <v>4</v>
      </c>
      <c r="N1088" s="338" t="s">
        <v>1338</v>
      </c>
      <c r="O1088" s="167">
        <f>I1088*N1088</f>
        <v>300</v>
      </c>
      <c r="P1088" s="362" t="s">
        <v>1499</v>
      </c>
    </row>
    <row r="1089" spans="1:16" ht="32.25" customHeight="1" x14ac:dyDescent="0.2">
      <c r="A1089" s="296" t="s">
        <v>1498</v>
      </c>
      <c r="B1089" s="166" t="s">
        <v>1499</v>
      </c>
      <c r="C1089" s="132" t="s">
        <v>1499</v>
      </c>
      <c r="D1089" s="133" t="s">
        <v>1436</v>
      </c>
      <c r="E1089" s="133" t="s">
        <v>1347</v>
      </c>
      <c r="F1089" s="127">
        <v>211</v>
      </c>
      <c r="G1089" s="127">
        <v>3602</v>
      </c>
      <c r="H1089" s="127">
        <v>11</v>
      </c>
      <c r="I1089" s="167">
        <v>75</v>
      </c>
      <c r="J1089" s="167">
        <v>75</v>
      </c>
      <c r="K1089" s="337">
        <f t="shared" si="94"/>
        <v>3.3333333333333335</v>
      </c>
      <c r="L1089" s="337">
        <f t="shared" si="95"/>
        <v>3.3333333333333335</v>
      </c>
      <c r="M1089" s="337">
        <f t="shared" si="96"/>
        <v>3.3333333333333335</v>
      </c>
      <c r="N1089" s="338" t="s">
        <v>1361</v>
      </c>
      <c r="O1089" s="167">
        <f t="shared" ref="O1089:O1112" si="98">I1089*N1089</f>
        <v>750</v>
      </c>
      <c r="P1089" s="362" t="s">
        <v>1499</v>
      </c>
    </row>
    <row r="1090" spans="1:16" ht="32.25" customHeight="1" x14ac:dyDescent="0.2">
      <c r="A1090" s="296" t="s">
        <v>1498</v>
      </c>
      <c r="B1090" s="166" t="s">
        <v>1499</v>
      </c>
      <c r="C1090" s="132" t="s">
        <v>1499</v>
      </c>
      <c r="D1090" s="133" t="s">
        <v>1457</v>
      </c>
      <c r="E1090" s="133" t="s">
        <v>1347</v>
      </c>
      <c r="F1090" s="127">
        <v>211</v>
      </c>
      <c r="G1090" s="127">
        <v>28004</v>
      </c>
      <c r="H1090" s="127">
        <v>11</v>
      </c>
      <c r="I1090" s="167">
        <v>55</v>
      </c>
      <c r="J1090" s="167">
        <v>55</v>
      </c>
      <c r="K1090" s="337">
        <f t="shared" si="94"/>
        <v>4</v>
      </c>
      <c r="L1090" s="337">
        <f t="shared" si="95"/>
        <v>4</v>
      </c>
      <c r="M1090" s="337">
        <f t="shared" si="96"/>
        <v>4</v>
      </c>
      <c r="N1090" s="338" t="s">
        <v>1338</v>
      </c>
      <c r="O1090" s="167">
        <f t="shared" si="98"/>
        <v>660</v>
      </c>
      <c r="P1090" s="362" t="s">
        <v>1499</v>
      </c>
    </row>
    <row r="1091" spans="1:16" ht="32.25" customHeight="1" x14ac:dyDescent="0.2">
      <c r="A1091" s="296" t="s">
        <v>1498</v>
      </c>
      <c r="B1091" s="166" t="s">
        <v>1499</v>
      </c>
      <c r="C1091" s="132" t="s">
        <v>1499</v>
      </c>
      <c r="D1091" s="133" t="s">
        <v>1437</v>
      </c>
      <c r="E1091" s="133" t="s">
        <v>1349</v>
      </c>
      <c r="F1091" s="127">
        <v>211</v>
      </c>
      <c r="G1091" s="127">
        <v>4877</v>
      </c>
      <c r="H1091" s="127">
        <v>11</v>
      </c>
      <c r="I1091" s="167">
        <v>3</v>
      </c>
      <c r="J1091" s="167">
        <v>3</v>
      </c>
      <c r="K1091" s="337">
        <f t="shared" si="94"/>
        <v>38</v>
      </c>
      <c r="L1091" s="337">
        <f t="shared" si="95"/>
        <v>38</v>
      </c>
      <c r="M1091" s="337">
        <f t="shared" si="96"/>
        <v>38</v>
      </c>
      <c r="N1091" s="338" t="s">
        <v>1458</v>
      </c>
      <c r="O1091" s="167">
        <f t="shared" si="98"/>
        <v>342</v>
      </c>
      <c r="P1091" s="362" t="s">
        <v>1499</v>
      </c>
    </row>
    <row r="1092" spans="1:16" ht="32.25" customHeight="1" x14ac:dyDescent="0.2">
      <c r="A1092" s="296" t="s">
        <v>1498</v>
      </c>
      <c r="B1092" s="166" t="s">
        <v>1499</v>
      </c>
      <c r="C1092" s="132" t="s">
        <v>1499</v>
      </c>
      <c r="D1092" s="133" t="s">
        <v>1438</v>
      </c>
      <c r="E1092" s="133" t="s">
        <v>1400</v>
      </c>
      <c r="F1092" s="127">
        <v>211</v>
      </c>
      <c r="G1092" s="127">
        <v>4877</v>
      </c>
      <c r="H1092" s="127">
        <v>11</v>
      </c>
      <c r="I1092" s="167">
        <v>14</v>
      </c>
      <c r="J1092" s="167">
        <v>14</v>
      </c>
      <c r="K1092" s="337">
        <f t="shared" si="94"/>
        <v>44</v>
      </c>
      <c r="L1092" s="337">
        <f t="shared" si="95"/>
        <v>44</v>
      </c>
      <c r="M1092" s="337">
        <f t="shared" si="96"/>
        <v>44</v>
      </c>
      <c r="N1092" s="338" t="s">
        <v>1459</v>
      </c>
      <c r="O1092" s="167">
        <f t="shared" si="98"/>
        <v>1848</v>
      </c>
      <c r="P1092" s="362" t="s">
        <v>1499</v>
      </c>
    </row>
    <row r="1093" spans="1:16" ht="32.25" customHeight="1" x14ac:dyDescent="0.2">
      <c r="A1093" s="296" t="s">
        <v>1498</v>
      </c>
      <c r="B1093" s="166" t="s">
        <v>1499</v>
      </c>
      <c r="C1093" s="132" t="s">
        <v>1499</v>
      </c>
      <c r="D1093" s="133" t="s">
        <v>1439</v>
      </c>
      <c r="E1093" s="133" t="s">
        <v>766</v>
      </c>
      <c r="F1093" s="127">
        <v>241</v>
      </c>
      <c r="G1093" s="127">
        <v>1592</v>
      </c>
      <c r="H1093" s="127">
        <v>11</v>
      </c>
      <c r="I1093" s="167">
        <v>45</v>
      </c>
      <c r="J1093" s="167">
        <v>45</v>
      </c>
      <c r="K1093" s="337">
        <f t="shared" si="94"/>
        <v>10</v>
      </c>
      <c r="L1093" s="337">
        <f t="shared" si="95"/>
        <v>10</v>
      </c>
      <c r="M1093" s="337">
        <f t="shared" si="96"/>
        <v>10</v>
      </c>
      <c r="N1093" s="338" t="s">
        <v>1379</v>
      </c>
      <c r="O1093" s="167">
        <f t="shared" si="98"/>
        <v>1350</v>
      </c>
      <c r="P1093" s="362" t="s">
        <v>1499</v>
      </c>
    </row>
    <row r="1094" spans="1:16" ht="32.25" customHeight="1" x14ac:dyDescent="0.2">
      <c r="A1094" s="296" t="s">
        <v>1498</v>
      </c>
      <c r="B1094" s="166" t="s">
        <v>1499</v>
      </c>
      <c r="C1094" s="132" t="s">
        <v>1499</v>
      </c>
      <c r="D1094" s="133" t="s">
        <v>1440</v>
      </c>
      <c r="E1094" s="133" t="s">
        <v>766</v>
      </c>
      <c r="F1094" s="127">
        <v>241</v>
      </c>
      <c r="G1094" s="127">
        <v>1593</v>
      </c>
      <c r="H1094" s="127">
        <v>11</v>
      </c>
      <c r="I1094" s="167">
        <v>55</v>
      </c>
      <c r="J1094" s="167">
        <v>55</v>
      </c>
      <c r="K1094" s="337">
        <f t="shared" si="94"/>
        <v>10</v>
      </c>
      <c r="L1094" s="337">
        <f t="shared" si="95"/>
        <v>10</v>
      </c>
      <c r="M1094" s="337">
        <f t="shared" si="96"/>
        <v>10</v>
      </c>
      <c r="N1094" s="338" t="s">
        <v>1379</v>
      </c>
      <c r="O1094" s="167">
        <f t="shared" si="98"/>
        <v>1650</v>
      </c>
      <c r="P1094" s="362" t="s">
        <v>1499</v>
      </c>
    </row>
    <row r="1095" spans="1:16" ht="32.25" customHeight="1" x14ac:dyDescent="0.2">
      <c r="A1095" s="296" t="s">
        <v>1498</v>
      </c>
      <c r="B1095" s="166" t="s">
        <v>1499</v>
      </c>
      <c r="C1095" s="132" t="s">
        <v>1499</v>
      </c>
      <c r="D1095" s="133" t="s">
        <v>1441</v>
      </c>
      <c r="E1095" s="133" t="s">
        <v>1115</v>
      </c>
      <c r="F1095" s="127">
        <v>243</v>
      </c>
      <c r="G1095" s="127">
        <v>61337</v>
      </c>
      <c r="H1095" s="127">
        <v>11</v>
      </c>
      <c r="I1095" s="167">
        <v>175</v>
      </c>
      <c r="J1095" s="167">
        <v>175</v>
      </c>
      <c r="K1095" s="337">
        <f t="shared" si="94"/>
        <v>5</v>
      </c>
      <c r="L1095" s="337">
        <f t="shared" si="95"/>
        <v>5</v>
      </c>
      <c r="M1095" s="337">
        <f t="shared" si="96"/>
        <v>5</v>
      </c>
      <c r="N1095" s="338" t="s">
        <v>1336</v>
      </c>
      <c r="O1095" s="167">
        <f t="shared" si="98"/>
        <v>2625</v>
      </c>
      <c r="P1095" s="362" t="s">
        <v>1499</v>
      </c>
    </row>
    <row r="1096" spans="1:16" ht="32.25" customHeight="1" x14ac:dyDescent="0.2">
      <c r="A1096" s="296" t="s">
        <v>1498</v>
      </c>
      <c r="B1096" s="166" t="s">
        <v>1499</v>
      </c>
      <c r="C1096" s="132" t="s">
        <v>1499</v>
      </c>
      <c r="D1096" s="133" t="s">
        <v>1360</v>
      </c>
      <c r="E1096" s="133" t="s">
        <v>202</v>
      </c>
      <c r="F1096" s="127">
        <v>253</v>
      </c>
      <c r="G1096" s="127">
        <v>9888</v>
      </c>
      <c r="H1096" s="127">
        <v>11</v>
      </c>
      <c r="I1096" s="167">
        <v>1200</v>
      </c>
      <c r="J1096" s="167">
        <v>1200</v>
      </c>
      <c r="K1096" s="337">
        <f t="shared" si="94"/>
        <v>1.3333333333333333</v>
      </c>
      <c r="L1096" s="337">
        <f t="shared" si="95"/>
        <v>1.3333333333333333</v>
      </c>
      <c r="M1096" s="337">
        <f t="shared" si="96"/>
        <v>1.3333333333333333</v>
      </c>
      <c r="N1096" s="338" t="s">
        <v>1435</v>
      </c>
      <c r="O1096" s="167">
        <f t="shared" si="98"/>
        <v>4800</v>
      </c>
      <c r="P1096" s="362" t="s">
        <v>1499</v>
      </c>
    </row>
    <row r="1097" spans="1:16" ht="32.25" customHeight="1" x14ac:dyDescent="0.2">
      <c r="A1097" s="296" t="s">
        <v>1498</v>
      </c>
      <c r="B1097" s="166" t="s">
        <v>1499</v>
      </c>
      <c r="C1097" s="132" t="s">
        <v>1499</v>
      </c>
      <c r="D1097" s="133" t="s">
        <v>1362</v>
      </c>
      <c r="E1097" s="133" t="s">
        <v>202</v>
      </c>
      <c r="F1097" s="127">
        <v>268</v>
      </c>
      <c r="G1097" s="127">
        <v>22327</v>
      </c>
      <c r="H1097" s="127">
        <v>11</v>
      </c>
      <c r="I1097" s="167">
        <v>30</v>
      </c>
      <c r="J1097" s="167">
        <v>30</v>
      </c>
      <c r="K1097" s="337">
        <f t="shared" si="94"/>
        <v>4</v>
      </c>
      <c r="L1097" s="337">
        <f t="shared" si="95"/>
        <v>4</v>
      </c>
      <c r="M1097" s="337">
        <f t="shared" si="96"/>
        <v>4</v>
      </c>
      <c r="N1097" s="338" t="s">
        <v>1338</v>
      </c>
      <c r="O1097" s="167">
        <f t="shared" si="98"/>
        <v>360</v>
      </c>
      <c r="P1097" s="362" t="s">
        <v>1499</v>
      </c>
    </row>
    <row r="1098" spans="1:16" ht="32.25" customHeight="1" x14ac:dyDescent="0.2">
      <c r="A1098" s="296" t="s">
        <v>1498</v>
      </c>
      <c r="B1098" s="166" t="s">
        <v>1499</v>
      </c>
      <c r="C1098" s="132" t="s">
        <v>1499</v>
      </c>
      <c r="D1098" s="133" t="s">
        <v>1442</v>
      </c>
      <c r="E1098" s="133" t="s">
        <v>1115</v>
      </c>
      <c r="F1098" s="127">
        <v>291</v>
      </c>
      <c r="G1098" s="127">
        <v>2014</v>
      </c>
      <c r="H1098" s="127">
        <v>11</v>
      </c>
      <c r="I1098" s="167">
        <v>25</v>
      </c>
      <c r="J1098" s="167">
        <v>25</v>
      </c>
      <c r="K1098" s="337">
        <f t="shared" si="94"/>
        <v>5</v>
      </c>
      <c r="L1098" s="337">
        <f t="shared" si="95"/>
        <v>5</v>
      </c>
      <c r="M1098" s="337">
        <f t="shared" si="96"/>
        <v>5</v>
      </c>
      <c r="N1098" s="338" t="s">
        <v>1336</v>
      </c>
      <c r="O1098" s="167">
        <f t="shared" si="98"/>
        <v>375</v>
      </c>
      <c r="P1098" s="362" t="s">
        <v>1499</v>
      </c>
    </row>
    <row r="1099" spans="1:16" ht="32.25" customHeight="1" x14ac:dyDescent="0.2">
      <c r="A1099" s="296" t="s">
        <v>1498</v>
      </c>
      <c r="B1099" s="166" t="s">
        <v>1499</v>
      </c>
      <c r="C1099" s="132" t="s">
        <v>1499</v>
      </c>
      <c r="D1099" s="133" t="s">
        <v>1443</v>
      </c>
      <c r="E1099" s="133" t="s">
        <v>1115</v>
      </c>
      <c r="F1099" s="127">
        <v>291</v>
      </c>
      <c r="G1099" s="127">
        <v>2025</v>
      </c>
      <c r="H1099" s="127">
        <v>11</v>
      </c>
      <c r="I1099" s="167">
        <v>30</v>
      </c>
      <c r="J1099" s="167">
        <v>30</v>
      </c>
      <c r="K1099" s="337">
        <f t="shared" si="94"/>
        <v>5</v>
      </c>
      <c r="L1099" s="337">
        <f t="shared" si="95"/>
        <v>5</v>
      </c>
      <c r="M1099" s="337">
        <f t="shared" si="96"/>
        <v>5</v>
      </c>
      <c r="N1099" s="338" t="s">
        <v>1336</v>
      </c>
      <c r="O1099" s="167">
        <f t="shared" si="98"/>
        <v>450</v>
      </c>
      <c r="P1099" s="362" t="s">
        <v>1499</v>
      </c>
    </row>
    <row r="1100" spans="1:16" ht="32.25" customHeight="1" x14ac:dyDescent="0.2">
      <c r="A1100" s="296" t="s">
        <v>1498</v>
      </c>
      <c r="B1100" s="166" t="s">
        <v>1499</v>
      </c>
      <c r="C1100" s="132" t="s">
        <v>1499</v>
      </c>
      <c r="D1100" s="133" t="s">
        <v>1460</v>
      </c>
      <c r="E1100" s="133" t="s">
        <v>1115</v>
      </c>
      <c r="F1100" s="127">
        <v>291</v>
      </c>
      <c r="G1100" s="127">
        <v>2092</v>
      </c>
      <c r="H1100" s="127">
        <v>11</v>
      </c>
      <c r="I1100" s="167">
        <v>12</v>
      </c>
      <c r="J1100" s="167">
        <v>12</v>
      </c>
      <c r="K1100" s="337">
        <f t="shared" si="94"/>
        <v>5</v>
      </c>
      <c r="L1100" s="337">
        <f t="shared" si="95"/>
        <v>5</v>
      </c>
      <c r="M1100" s="337">
        <f t="shared" si="96"/>
        <v>5</v>
      </c>
      <c r="N1100" s="338" t="s">
        <v>1336</v>
      </c>
      <c r="O1100" s="167">
        <f t="shared" si="98"/>
        <v>180</v>
      </c>
      <c r="P1100" s="362" t="s">
        <v>1499</v>
      </c>
    </row>
    <row r="1101" spans="1:16" ht="32.25" customHeight="1" x14ac:dyDescent="0.2">
      <c r="A1101" s="296" t="s">
        <v>1498</v>
      </c>
      <c r="B1101" s="166" t="s">
        <v>1499</v>
      </c>
      <c r="C1101" s="132" t="s">
        <v>1499</v>
      </c>
      <c r="D1101" s="133" t="s">
        <v>1368</v>
      </c>
      <c r="E1101" s="133" t="s">
        <v>202</v>
      </c>
      <c r="F1101" s="127">
        <v>291</v>
      </c>
      <c r="G1101" s="127">
        <v>22424</v>
      </c>
      <c r="H1101" s="127">
        <v>11</v>
      </c>
      <c r="I1101" s="167">
        <v>10</v>
      </c>
      <c r="J1101" s="167">
        <v>10</v>
      </c>
      <c r="K1101" s="337">
        <f t="shared" si="94"/>
        <v>5</v>
      </c>
      <c r="L1101" s="337">
        <f t="shared" si="95"/>
        <v>5</v>
      </c>
      <c r="M1101" s="337">
        <f t="shared" si="96"/>
        <v>5</v>
      </c>
      <c r="N1101" s="338" t="s">
        <v>1336</v>
      </c>
      <c r="O1101" s="167">
        <f t="shared" si="98"/>
        <v>150</v>
      </c>
      <c r="P1101" s="362" t="s">
        <v>1499</v>
      </c>
    </row>
    <row r="1102" spans="1:16" ht="32.25" customHeight="1" x14ac:dyDescent="0.2">
      <c r="A1102" s="296" t="s">
        <v>1498</v>
      </c>
      <c r="B1102" s="166" t="s">
        <v>1499</v>
      </c>
      <c r="C1102" s="132" t="s">
        <v>1499</v>
      </c>
      <c r="D1102" s="133" t="s">
        <v>1445</v>
      </c>
      <c r="E1102" s="133" t="s">
        <v>1115</v>
      </c>
      <c r="F1102" s="127">
        <v>291</v>
      </c>
      <c r="G1102" s="127">
        <v>30345</v>
      </c>
      <c r="H1102" s="127">
        <v>11</v>
      </c>
      <c r="I1102" s="167">
        <v>20</v>
      </c>
      <c r="J1102" s="167">
        <v>20</v>
      </c>
      <c r="K1102" s="337">
        <f t="shared" si="94"/>
        <v>5</v>
      </c>
      <c r="L1102" s="337">
        <f t="shared" si="95"/>
        <v>5</v>
      </c>
      <c r="M1102" s="337">
        <f t="shared" si="96"/>
        <v>5</v>
      </c>
      <c r="N1102" s="338" t="s">
        <v>1336</v>
      </c>
      <c r="O1102" s="167">
        <f t="shared" si="98"/>
        <v>300</v>
      </c>
      <c r="P1102" s="362" t="s">
        <v>1499</v>
      </c>
    </row>
    <row r="1103" spans="1:16" ht="32.25" customHeight="1" x14ac:dyDescent="0.2">
      <c r="A1103" s="296" t="s">
        <v>1498</v>
      </c>
      <c r="B1103" s="166" t="s">
        <v>1499</v>
      </c>
      <c r="C1103" s="132" t="s">
        <v>1499</v>
      </c>
      <c r="D1103" s="133" t="s">
        <v>1446</v>
      </c>
      <c r="E1103" s="133" t="s">
        <v>1115</v>
      </c>
      <c r="F1103" s="127">
        <v>291</v>
      </c>
      <c r="G1103" s="127">
        <v>30628</v>
      </c>
      <c r="H1103" s="127">
        <v>11</v>
      </c>
      <c r="I1103" s="167">
        <v>10</v>
      </c>
      <c r="J1103" s="167">
        <v>10</v>
      </c>
      <c r="K1103" s="337">
        <f t="shared" si="94"/>
        <v>8</v>
      </c>
      <c r="L1103" s="337">
        <f t="shared" si="95"/>
        <v>8</v>
      </c>
      <c r="M1103" s="337">
        <f t="shared" si="96"/>
        <v>8</v>
      </c>
      <c r="N1103" s="338" t="s">
        <v>1381</v>
      </c>
      <c r="O1103" s="167">
        <f t="shared" si="98"/>
        <v>240</v>
      </c>
      <c r="P1103" s="362" t="s">
        <v>1499</v>
      </c>
    </row>
    <row r="1104" spans="1:16" ht="32.25" customHeight="1" x14ac:dyDescent="0.2">
      <c r="A1104" s="296" t="s">
        <v>1498</v>
      </c>
      <c r="B1104" s="166" t="s">
        <v>1499</v>
      </c>
      <c r="C1104" s="132" t="s">
        <v>1499</v>
      </c>
      <c r="D1104" s="133" t="s">
        <v>1468</v>
      </c>
      <c r="E1104" s="133" t="s">
        <v>1115</v>
      </c>
      <c r="F1104" s="127">
        <v>291</v>
      </c>
      <c r="G1104" s="127">
        <v>31139</v>
      </c>
      <c r="H1104" s="127">
        <v>11</v>
      </c>
      <c r="I1104" s="167">
        <v>50</v>
      </c>
      <c r="J1104" s="167">
        <v>50</v>
      </c>
      <c r="K1104" s="337">
        <f t="shared" si="94"/>
        <v>5</v>
      </c>
      <c r="L1104" s="337">
        <f t="shared" si="95"/>
        <v>5</v>
      </c>
      <c r="M1104" s="337">
        <f t="shared" si="96"/>
        <v>5</v>
      </c>
      <c r="N1104" s="338" t="s">
        <v>1336</v>
      </c>
      <c r="O1104" s="167">
        <f t="shared" si="98"/>
        <v>750</v>
      </c>
      <c r="P1104" s="362" t="s">
        <v>1499</v>
      </c>
    </row>
    <row r="1105" spans="1:16" ht="32.25" customHeight="1" x14ac:dyDescent="0.2">
      <c r="A1105" s="296" t="s">
        <v>1498</v>
      </c>
      <c r="B1105" s="166" t="s">
        <v>1499</v>
      </c>
      <c r="C1105" s="132" t="s">
        <v>1499</v>
      </c>
      <c r="D1105" s="133" t="s">
        <v>1462</v>
      </c>
      <c r="E1105" s="133" t="s">
        <v>777</v>
      </c>
      <c r="F1105" s="127">
        <v>291</v>
      </c>
      <c r="G1105" s="127">
        <v>78615</v>
      </c>
      <c r="H1105" s="127">
        <v>11</v>
      </c>
      <c r="I1105" s="167">
        <v>5</v>
      </c>
      <c r="J1105" s="167">
        <v>5</v>
      </c>
      <c r="K1105" s="337">
        <f t="shared" si="94"/>
        <v>7</v>
      </c>
      <c r="L1105" s="337">
        <f t="shared" si="95"/>
        <v>7</v>
      </c>
      <c r="M1105" s="337">
        <f t="shared" si="96"/>
        <v>7</v>
      </c>
      <c r="N1105" s="338" t="s">
        <v>1374</v>
      </c>
      <c r="O1105" s="167">
        <f t="shared" si="98"/>
        <v>105</v>
      </c>
      <c r="P1105" s="362" t="s">
        <v>1499</v>
      </c>
    </row>
    <row r="1106" spans="1:16" ht="32.25" customHeight="1" x14ac:dyDescent="0.2">
      <c r="A1106" s="296" t="s">
        <v>1498</v>
      </c>
      <c r="B1106" s="166" t="s">
        <v>1499</v>
      </c>
      <c r="C1106" s="132" t="s">
        <v>1499</v>
      </c>
      <c r="D1106" s="133" t="s">
        <v>1375</v>
      </c>
      <c r="E1106" s="133" t="s">
        <v>202</v>
      </c>
      <c r="F1106" s="127">
        <v>291</v>
      </c>
      <c r="G1106" s="127">
        <v>134509</v>
      </c>
      <c r="H1106" s="127">
        <v>11</v>
      </c>
      <c r="I1106" s="167">
        <v>5</v>
      </c>
      <c r="J1106" s="167">
        <v>5</v>
      </c>
      <c r="K1106" s="337">
        <f t="shared" si="94"/>
        <v>5</v>
      </c>
      <c r="L1106" s="337">
        <f t="shared" si="95"/>
        <v>5</v>
      </c>
      <c r="M1106" s="337">
        <f t="shared" si="96"/>
        <v>5</v>
      </c>
      <c r="N1106" s="338" t="s">
        <v>1336</v>
      </c>
      <c r="O1106" s="167">
        <f t="shared" si="98"/>
        <v>75</v>
      </c>
      <c r="P1106" s="362" t="s">
        <v>1499</v>
      </c>
    </row>
    <row r="1107" spans="1:16" ht="32.25" customHeight="1" x14ac:dyDescent="0.2">
      <c r="A1107" s="296" t="s">
        <v>1498</v>
      </c>
      <c r="B1107" s="166" t="s">
        <v>1499</v>
      </c>
      <c r="C1107" s="132" t="s">
        <v>1499</v>
      </c>
      <c r="D1107" s="133" t="s">
        <v>1427</v>
      </c>
      <c r="E1107" s="133" t="s">
        <v>804</v>
      </c>
      <c r="F1107" s="127">
        <v>292</v>
      </c>
      <c r="G1107" s="127">
        <v>2858</v>
      </c>
      <c r="H1107" s="127">
        <v>11</v>
      </c>
      <c r="I1107" s="167">
        <v>12</v>
      </c>
      <c r="J1107" s="167">
        <v>12</v>
      </c>
      <c r="K1107" s="337">
        <f t="shared" si="94"/>
        <v>6.666666666666667</v>
      </c>
      <c r="L1107" s="337">
        <f t="shared" si="95"/>
        <v>6.666666666666667</v>
      </c>
      <c r="M1107" s="337">
        <f t="shared" si="96"/>
        <v>6.666666666666667</v>
      </c>
      <c r="N1107" s="338" t="s">
        <v>1343</v>
      </c>
      <c r="O1107" s="167">
        <f t="shared" si="98"/>
        <v>240</v>
      </c>
      <c r="P1107" s="362" t="s">
        <v>1499</v>
      </c>
    </row>
    <row r="1108" spans="1:16" ht="32.25" customHeight="1" x14ac:dyDescent="0.2">
      <c r="A1108" s="296" t="s">
        <v>1498</v>
      </c>
      <c r="B1108" s="166" t="s">
        <v>1499</v>
      </c>
      <c r="C1108" s="132" t="s">
        <v>1499</v>
      </c>
      <c r="D1108" s="133" t="s">
        <v>1450</v>
      </c>
      <c r="E1108" s="133" t="s">
        <v>1059</v>
      </c>
      <c r="F1108" s="127">
        <v>292</v>
      </c>
      <c r="G1108" s="127">
        <v>2859</v>
      </c>
      <c r="H1108" s="127">
        <v>11</v>
      </c>
      <c r="I1108" s="167">
        <v>35</v>
      </c>
      <c r="J1108" s="167">
        <v>35</v>
      </c>
      <c r="K1108" s="337">
        <f t="shared" si="94"/>
        <v>5</v>
      </c>
      <c r="L1108" s="337">
        <f t="shared" si="95"/>
        <v>5</v>
      </c>
      <c r="M1108" s="337">
        <f t="shared" si="96"/>
        <v>5</v>
      </c>
      <c r="N1108" s="338" t="s">
        <v>1336</v>
      </c>
      <c r="O1108" s="167">
        <f t="shared" si="98"/>
        <v>525</v>
      </c>
      <c r="P1108" s="362" t="s">
        <v>1499</v>
      </c>
    </row>
    <row r="1109" spans="1:16" ht="32.25" customHeight="1" x14ac:dyDescent="0.2">
      <c r="A1109" s="296" t="s">
        <v>1498</v>
      </c>
      <c r="B1109" s="166" t="s">
        <v>1499</v>
      </c>
      <c r="C1109" s="132" t="s">
        <v>1499</v>
      </c>
      <c r="D1109" s="133" t="s">
        <v>1451</v>
      </c>
      <c r="E1109" s="133" t="s">
        <v>202</v>
      </c>
      <c r="F1109" s="127">
        <v>292</v>
      </c>
      <c r="G1109" s="127">
        <v>5732</v>
      </c>
      <c r="H1109" s="127">
        <v>11</v>
      </c>
      <c r="I1109" s="167">
        <v>4</v>
      </c>
      <c r="J1109" s="167">
        <v>4</v>
      </c>
      <c r="K1109" s="337">
        <f t="shared" si="94"/>
        <v>10</v>
      </c>
      <c r="L1109" s="337">
        <f t="shared" si="95"/>
        <v>10</v>
      </c>
      <c r="M1109" s="337">
        <f t="shared" si="96"/>
        <v>10</v>
      </c>
      <c r="N1109" s="338" t="s">
        <v>1379</v>
      </c>
      <c r="O1109" s="167">
        <f t="shared" si="98"/>
        <v>120</v>
      </c>
      <c r="P1109" s="362" t="s">
        <v>1499</v>
      </c>
    </row>
    <row r="1110" spans="1:16" ht="32.25" customHeight="1" x14ac:dyDescent="0.2">
      <c r="A1110" s="296" t="s">
        <v>1498</v>
      </c>
      <c r="B1110" s="166" t="s">
        <v>1499</v>
      </c>
      <c r="C1110" s="132" t="s">
        <v>1499</v>
      </c>
      <c r="D1110" s="133" t="s">
        <v>1380</v>
      </c>
      <c r="E1110" s="133" t="s">
        <v>202</v>
      </c>
      <c r="F1110" s="127">
        <v>292</v>
      </c>
      <c r="G1110" s="127">
        <v>38221</v>
      </c>
      <c r="H1110" s="127">
        <v>11</v>
      </c>
      <c r="I1110" s="167">
        <v>20</v>
      </c>
      <c r="J1110" s="167">
        <v>20</v>
      </c>
      <c r="K1110" s="337">
        <f t="shared" si="94"/>
        <v>8</v>
      </c>
      <c r="L1110" s="337">
        <f t="shared" si="95"/>
        <v>8</v>
      </c>
      <c r="M1110" s="337">
        <f t="shared" si="96"/>
        <v>8</v>
      </c>
      <c r="N1110" s="338" t="s">
        <v>1381</v>
      </c>
      <c r="O1110" s="167">
        <f t="shared" si="98"/>
        <v>480</v>
      </c>
      <c r="P1110" s="362" t="s">
        <v>1499</v>
      </c>
    </row>
    <row r="1111" spans="1:16" ht="32.25" customHeight="1" x14ac:dyDescent="0.2">
      <c r="A1111" s="296" t="s">
        <v>1498</v>
      </c>
      <c r="B1111" s="166" t="s">
        <v>1499</v>
      </c>
      <c r="C1111" s="132" t="s">
        <v>1499</v>
      </c>
      <c r="D1111" s="133" t="s">
        <v>1452</v>
      </c>
      <c r="E1111" s="133" t="s">
        <v>1383</v>
      </c>
      <c r="F1111" s="127">
        <v>292</v>
      </c>
      <c r="G1111" s="127">
        <v>2860</v>
      </c>
      <c r="H1111" s="127">
        <v>11</v>
      </c>
      <c r="I1111" s="167">
        <v>12</v>
      </c>
      <c r="J1111" s="167">
        <v>12</v>
      </c>
      <c r="K1111" s="337">
        <f t="shared" si="94"/>
        <v>6.666666666666667</v>
      </c>
      <c r="L1111" s="337">
        <f t="shared" si="95"/>
        <v>6.666666666666667</v>
      </c>
      <c r="M1111" s="337">
        <f t="shared" si="96"/>
        <v>6.666666666666667</v>
      </c>
      <c r="N1111" s="338" t="s">
        <v>1343</v>
      </c>
      <c r="O1111" s="167">
        <f t="shared" si="98"/>
        <v>240</v>
      </c>
      <c r="P1111" s="362" t="s">
        <v>1499</v>
      </c>
    </row>
    <row r="1112" spans="1:16" ht="32.25" customHeight="1" thickBot="1" x14ac:dyDescent="0.25">
      <c r="A1112" s="302" t="s">
        <v>1498</v>
      </c>
      <c r="B1112" s="172" t="s">
        <v>1499</v>
      </c>
      <c r="C1112" s="386" t="s">
        <v>1499</v>
      </c>
      <c r="D1112" s="146" t="s">
        <v>1384</v>
      </c>
      <c r="E1112" s="146" t="s">
        <v>202</v>
      </c>
      <c r="F1112" s="142">
        <v>298</v>
      </c>
      <c r="G1112" s="142" t="s">
        <v>605</v>
      </c>
      <c r="H1112" s="142">
        <v>11</v>
      </c>
      <c r="I1112" s="173">
        <v>800</v>
      </c>
      <c r="J1112" s="173">
        <v>800</v>
      </c>
      <c r="K1112" s="341">
        <f t="shared" si="94"/>
        <v>4</v>
      </c>
      <c r="L1112" s="341">
        <f t="shared" si="95"/>
        <v>4</v>
      </c>
      <c r="M1112" s="341">
        <f t="shared" si="96"/>
        <v>4</v>
      </c>
      <c r="N1112" s="342" t="s">
        <v>1338</v>
      </c>
      <c r="O1112" s="173">
        <f t="shared" si="98"/>
        <v>9600</v>
      </c>
      <c r="P1112" s="395" t="s">
        <v>1499</v>
      </c>
    </row>
    <row r="1113" spans="1:16" s="187" customFormat="1" ht="15.75" thickBot="1" x14ac:dyDescent="0.25">
      <c r="A1113" s="281"/>
      <c r="B1113" s="282"/>
      <c r="C1113" s="283"/>
      <c r="D1113" s="1124" t="s">
        <v>1501</v>
      </c>
      <c r="E1113" s="1124"/>
      <c r="F1113" s="1124"/>
      <c r="G1113" s="1124"/>
      <c r="H1113" s="1124"/>
      <c r="I1113" s="1124"/>
      <c r="J1113" s="1124"/>
      <c r="K1113" s="1124"/>
      <c r="L1113" s="1124"/>
      <c r="M1113" s="1124"/>
      <c r="N1113" s="1124"/>
      <c r="O1113" s="195">
        <f>SUM(O1078:O1112)</f>
        <v>175215</v>
      </c>
      <c r="P1113" s="196"/>
    </row>
    <row r="1114" spans="1:16" x14ac:dyDescent="0.2">
      <c r="A1114" s="475"/>
      <c r="B1114" s="475"/>
      <c r="C1114" s="475"/>
      <c r="D1114" s="351"/>
      <c r="E1114" s="351"/>
      <c r="F1114" s="475"/>
      <c r="G1114" s="475"/>
      <c r="H1114" s="475"/>
      <c r="I1114" s="475"/>
      <c r="J1114" s="475"/>
      <c r="K1114" s="476"/>
      <c r="L1114" s="476"/>
      <c r="M1114" s="476"/>
      <c r="N1114" s="475"/>
      <c r="O1114" s="475"/>
      <c r="P1114" s="475"/>
    </row>
    <row r="1115" spans="1:16" s="187" customFormat="1" ht="15.75" thickBot="1" x14ac:dyDescent="0.25">
      <c r="A1115" s="353" t="s">
        <v>1502</v>
      </c>
      <c r="B1115" s="353"/>
      <c r="C1115" s="353"/>
      <c r="D1115" s="354"/>
      <c r="E1115" s="354"/>
      <c r="F1115" s="353"/>
      <c r="G1115" s="353"/>
      <c r="H1115" s="353"/>
      <c r="I1115" s="353"/>
      <c r="J1115" s="353"/>
      <c r="K1115" s="355"/>
      <c r="L1115" s="355"/>
      <c r="M1115" s="355"/>
      <c r="N1115" s="353"/>
      <c r="O1115" s="353"/>
      <c r="P1115" s="353"/>
    </row>
    <row r="1116" spans="1:16" ht="35.25" customHeight="1" x14ac:dyDescent="0.2">
      <c r="A1116" s="288" t="s">
        <v>1503</v>
      </c>
      <c r="B1116" s="289" t="s">
        <v>1504</v>
      </c>
      <c r="C1116" s="356" t="s">
        <v>1504</v>
      </c>
      <c r="D1116" s="357" t="s">
        <v>1391</v>
      </c>
      <c r="E1116" s="357" t="s">
        <v>604</v>
      </c>
      <c r="F1116" s="358">
        <v>111</v>
      </c>
      <c r="G1116" s="293" t="s">
        <v>605</v>
      </c>
      <c r="H1116" s="293">
        <v>11</v>
      </c>
      <c r="I1116" s="294">
        <v>1300</v>
      </c>
      <c r="J1116" s="294">
        <v>1300</v>
      </c>
      <c r="K1116" s="359">
        <f>N1116/3</f>
        <v>4</v>
      </c>
      <c r="L1116" s="359">
        <f>N1116/3</f>
        <v>4</v>
      </c>
      <c r="M1116" s="359">
        <f>N1116/3</f>
        <v>4</v>
      </c>
      <c r="N1116" s="383" t="s">
        <v>1338</v>
      </c>
      <c r="O1116" s="294">
        <f>I1116*N1116</f>
        <v>15600</v>
      </c>
      <c r="P1116" s="360" t="s">
        <v>1504</v>
      </c>
    </row>
    <row r="1117" spans="1:16" ht="35.25" customHeight="1" x14ac:dyDescent="0.2">
      <c r="A1117" s="296" t="s">
        <v>1503</v>
      </c>
      <c r="B1117" s="166" t="s">
        <v>1504</v>
      </c>
      <c r="C1117" s="361" t="s">
        <v>1504</v>
      </c>
      <c r="D1117" s="133" t="s">
        <v>1392</v>
      </c>
      <c r="E1117" s="133" t="s">
        <v>604</v>
      </c>
      <c r="F1117" s="335">
        <v>112</v>
      </c>
      <c r="G1117" s="127" t="s">
        <v>605</v>
      </c>
      <c r="H1117" s="127">
        <v>11</v>
      </c>
      <c r="I1117" s="167">
        <v>50</v>
      </c>
      <c r="J1117" s="167">
        <v>50</v>
      </c>
      <c r="K1117" s="337">
        <f t="shared" ref="K1117:K1150" si="99">N1117/3</f>
        <v>4</v>
      </c>
      <c r="L1117" s="337">
        <f t="shared" ref="L1117:L1150" si="100">N1117/3</f>
        <v>4</v>
      </c>
      <c r="M1117" s="337">
        <f t="shared" ref="M1117:M1150" si="101">N1117/3</f>
        <v>4</v>
      </c>
      <c r="N1117" s="338" t="s">
        <v>1338</v>
      </c>
      <c r="O1117" s="167">
        <f t="shared" ref="O1117:O1125" si="102">I1117*N1117</f>
        <v>600</v>
      </c>
      <c r="P1117" s="362" t="s">
        <v>1504</v>
      </c>
    </row>
    <row r="1118" spans="1:16" ht="35.25" customHeight="1" x14ac:dyDescent="0.2">
      <c r="A1118" s="296" t="s">
        <v>1503</v>
      </c>
      <c r="B1118" s="166" t="s">
        <v>1504</v>
      </c>
      <c r="C1118" s="361" t="s">
        <v>1504</v>
      </c>
      <c r="D1118" s="133" t="s">
        <v>1393</v>
      </c>
      <c r="E1118" s="133" t="s">
        <v>604</v>
      </c>
      <c r="F1118" s="335">
        <v>113</v>
      </c>
      <c r="G1118" s="127" t="s">
        <v>605</v>
      </c>
      <c r="H1118" s="127">
        <v>11</v>
      </c>
      <c r="I1118" s="167">
        <v>500</v>
      </c>
      <c r="J1118" s="167">
        <v>500</v>
      </c>
      <c r="K1118" s="337">
        <f t="shared" si="99"/>
        <v>4</v>
      </c>
      <c r="L1118" s="337">
        <f t="shared" si="100"/>
        <v>4</v>
      </c>
      <c r="M1118" s="337">
        <f t="shared" si="101"/>
        <v>4</v>
      </c>
      <c r="N1118" s="338" t="s">
        <v>1338</v>
      </c>
      <c r="O1118" s="167">
        <f t="shared" si="102"/>
        <v>6000</v>
      </c>
      <c r="P1118" s="362" t="s">
        <v>1504</v>
      </c>
    </row>
    <row r="1119" spans="1:16" ht="35.25" customHeight="1" x14ac:dyDescent="0.2">
      <c r="A1119" s="296" t="s">
        <v>1503</v>
      </c>
      <c r="B1119" s="166" t="s">
        <v>1504</v>
      </c>
      <c r="C1119" s="361" t="s">
        <v>1504</v>
      </c>
      <c r="D1119" s="133" t="s">
        <v>1333</v>
      </c>
      <c r="E1119" s="133" t="s">
        <v>604</v>
      </c>
      <c r="F1119" s="335">
        <v>114</v>
      </c>
      <c r="G1119" s="127" t="s">
        <v>605</v>
      </c>
      <c r="H1119" s="127">
        <v>11</v>
      </c>
      <c r="I1119" s="167">
        <v>50</v>
      </c>
      <c r="J1119" s="167">
        <v>50</v>
      </c>
      <c r="K1119" s="337">
        <f t="shared" si="99"/>
        <v>12</v>
      </c>
      <c r="L1119" s="337">
        <f t="shared" si="100"/>
        <v>12</v>
      </c>
      <c r="M1119" s="337">
        <f t="shared" si="101"/>
        <v>12</v>
      </c>
      <c r="N1119" s="338" t="s">
        <v>1433</v>
      </c>
      <c r="O1119" s="167">
        <f t="shared" si="102"/>
        <v>1800</v>
      </c>
      <c r="P1119" s="362" t="s">
        <v>1504</v>
      </c>
    </row>
    <row r="1120" spans="1:16" ht="35.25" customHeight="1" x14ac:dyDescent="0.2">
      <c r="A1120" s="296" t="s">
        <v>1503</v>
      </c>
      <c r="B1120" s="166" t="s">
        <v>1504</v>
      </c>
      <c r="C1120" s="361" t="s">
        <v>1504</v>
      </c>
      <c r="D1120" s="133" t="s">
        <v>1394</v>
      </c>
      <c r="E1120" s="133" t="s">
        <v>604</v>
      </c>
      <c r="F1120" s="335">
        <v>115</v>
      </c>
      <c r="G1120" s="127" t="s">
        <v>605</v>
      </c>
      <c r="H1120" s="127">
        <v>11</v>
      </c>
      <c r="I1120" s="167">
        <v>50</v>
      </c>
      <c r="J1120" s="167">
        <v>50</v>
      </c>
      <c r="K1120" s="337">
        <f t="shared" si="99"/>
        <v>4</v>
      </c>
      <c r="L1120" s="337">
        <f t="shared" si="100"/>
        <v>4</v>
      </c>
      <c r="M1120" s="337">
        <f t="shared" si="101"/>
        <v>4</v>
      </c>
      <c r="N1120" s="338" t="s">
        <v>1338</v>
      </c>
      <c r="O1120" s="167">
        <f t="shared" si="102"/>
        <v>600</v>
      </c>
      <c r="P1120" s="362" t="s">
        <v>1504</v>
      </c>
    </row>
    <row r="1121" spans="1:16" ht="35.25" customHeight="1" x14ac:dyDescent="0.2">
      <c r="A1121" s="296" t="s">
        <v>1503</v>
      </c>
      <c r="B1121" s="166" t="s">
        <v>1504</v>
      </c>
      <c r="C1121" s="361" t="s">
        <v>1504</v>
      </c>
      <c r="D1121" s="133" t="s">
        <v>1434</v>
      </c>
      <c r="E1121" s="133" t="s">
        <v>604</v>
      </c>
      <c r="F1121" s="335">
        <v>113</v>
      </c>
      <c r="G1121" s="127" t="s">
        <v>605</v>
      </c>
      <c r="H1121" s="127">
        <v>11</v>
      </c>
      <c r="I1121" s="167">
        <v>420</v>
      </c>
      <c r="J1121" s="167">
        <v>420</v>
      </c>
      <c r="K1121" s="337">
        <f t="shared" si="99"/>
        <v>1.3333333333333333</v>
      </c>
      <c r="L1121" s="337">
        <f t="shared" si="100"/>
        <v>1.3333333333333333</v>
      </c>
      <c r="M1121" s="337">
        <f t="shared" si="101"/>
        <v>1.3333333333333333</v>
      </c>
      <c r="N1121" s="338" t="s">
        <v>1435</v>
      </c>
      <c r="O1121" s="167">
        <f t="shared" si="102"/>
        <v>1680</v>
      </c>
      <c r="P1121" s="362" t="s">
        <v>1504</v>
      </c>
    </row>
    <row r="1122" spans="1:16" ht="35.25" customHeight="1" x14ac:dyDescent="0.2">
      <c r="A1122" s="296" t="s">
        <v>1503</v>
      </c>
      <c r="B1122" s="166" t="s">
        <v>1504</v>
      </c>
      <c r="C1122" s="361" t="s">
        <v>1504</v>
      </c>
      <c r="D1122" s="133" t="s">
        <v>1337</v>
      </c>
      <c r="E1122" s="133" t="s">
        <v>604</v>
      </c>
      <c r="F1122" s="335">
        <v>151</v>
      </c>
      <c r="G1122" s="127" t="s">
        <v>605</v>
      </c>
      <c r="H1122" s="127">
        <v>11</v>
      </c>
      <c r="I1122" s="167">
        <v>8500</v>
      </c>
      <c r="J1122" s="167">
        <v>8500</v>
      </c>
      <c r="K1122" s="337">
        <f t="shared" si="99"/>
        <v>4</v>
      </c>
      <c r="L1122" s="337">
        <f t="shared" si="100"/>
        <v>4</v>
      </c>
      <c r="M1122" s="337">
        <f t="shared" si="101"/>
        <v>4</v>
      </c>
      <c r="N1122" s="338" t="s">
        <v>1338</v>
      </c>
      <c r="O1122" s="167">
        <f t="shared" si="102"/>
        <v>102000</v>
      </c>
      <c r="P1122" s="362" t="s">
        <v>1504</v>
      </c>
    </row>
    <row r="1123" spans="1:16" ht="35.25" customHeight="1" x14ac:dyDescent="0.2">
      <c r="A1123" s="296" t="s">
        <v>1503</v>
      </c>
      <c r="B1123" s="166" t="s">
        <v>1504</v>
      </c>
      <c r="C1123" s="361" t="s">
        <v>1504</v>
      </c>
      <c r="D1123" s="133" t="s">
        <v>1397</v>
      </c>
      <c r="E1123" s="133" t="s">
        <v>604</v>
      </c>
      <c r="F1123" s="335">
        <v>165</v>
      </c>
      <c r="G1123" s="127" t="s">
        <v>605</v>
      </c>
      <c r="H1123" s="127">
        <v>11</v>
      </c>
      <c r="I1123" s="167">
        <v>3000</v>
      </c>
      <c r="J1123" s="167">
        <v>3000</v>
      </c>
      <c r="K1123" s="337">
        <f t="shared" si="99"/>
        <v>1</v>
      </c>
      <c r="L1123" s="337">
        <f t="shared" si="100"/>
        <v>1</v>
      </c>
      <c r="M1123" s="337">
        <f t="shared" si="101"/>
        <v>1</v>
      </c>
      <c r="N1123" s="338" t="s">
        <v>1395</v>
      </c>
      <c r="O1123" s="167">
        <f t="shared" si="102"/>
        <v>9000</v>
      </c>
      <c r="P1123" s="362" t="s">
        <v>1504</v>
      </c>
    </row>
    <row r="1124" spans="1:16" ht="35.25" customHeight="1" x14ac:dyDescent="0.2">
      <c r="A1124" s="296" t="s">
        <v>1503</v>
      </c>
      <c r="B1124" s="166" t="s">
        <v>1504</v>
      </c>
      <c r="C1124" s="361" t="s">
        <v>1504</v>
      </c>
      <c r="D1124" s="133" t="s">
        <v>1341</v>
      </c>
      <c r="E1124" s="133" t="s">
        <v>604</v>
      </c>
      <c r="F1124" s="335">
        <v>195</v>
      </c>
      <c r="G1124" s="127" t="s">
        <v>605</v>
      </c>
      <c r="H1124" s="127">
        <v>11</v>
      </c>
      <c r="I1124" s="167">
        <v>500</v>
      </c>
      <c r="J1124" s="167">
        <v>500</v>
      </c>
      <c r="K1124" s="337">
        <f t="shared" si="99"/>
        <v>1</v>
      </c>
      <c r="L1124" s="337">
        <f t="shared" si="100"/>
        <v>1</v>
      </c>
      <c r="M1124" s="337">
        <f t="shared" si="101"/>
        <v>1</v>
      </c>
      <c r="N1124" s="338" t="s">
        <v>1395</v>
      </c>
      <c r="O1124" s="167">
        <f t="shared" si="102"/>
        <v>1500</v>
      </c>
      <c r="P1124" s="362" t="s">
        <v>1504</v>
      </c>
    </row>
    <row r="1125" spans="1:16" ht="35.25" customHeight="1" x14ac:dyDescent="0.2">
      <c r="A1125" s="296" t="s">
        <v>1503</v>
      </c>
      <c r="B1125" s="166" t="s">
        <v>1504</v>
      </c>
      <c r="C1125" s="361" t="s">
        <v>1504</v>
      </c>
      <c r="D1125" s="133" t="s">
        <v>1342</v>
      </c>
      <c r="E1125" s="133" t="s">
        <v>604</v>
      </c>
      <c r="F1125" s="335">
        <v>199</v>
      </c>
      <c r="G1125" s="127" t="s">
        <v>605</v>
      </c>
      <c r="H1125" s="127">
        <v>11</v>
      </c>
      <c r="I1125" s="167">
        <v>2400</v>
      </c>
      <c r="J1125" s="167">
        <v>2400</v>
      </c>
      <c r="K1125" s="337">
        <f t="shared" si="99"/>
        <v>1</v>
      </c>
      <c r="L1125" s="337">
        <f t="shared" si="100"/>
        <v>1</v>
      </c>
      <c r="M1125" s="337">
        <f t="shared" si="101"/>
        <v>1</v>
      </c>
      <c r="N1125" s="338" t="s">
        <v>1395</v>
      </c>
      <c r="O1125" s="167">
        <f t="shared" si="102"/>
        <v>7200</v>
      </c>
      <c r="P1125" s="362" t="s">
        <v>1504</v>
      </c>
    </row>
    <row r="1126" spans="1:16" ht="35.25" customHeight="1" x14ac:dyDescent="0.2">
      <c r="A1126" s="296" t="s">
        <v>1503</v>
      </c>
      <c r="B1126" s="166" t="s">
        <v>1504</v>
      </c>
      <c r="C1126" s="361" t="s">
        <v>1504</v>
      </c>
      <c r="D1126" s="133" t="s">
        <v>1416</v>
      </c>
      <c r="E1126" s="133" t="s">
        <v>1505</v>
      </c>
      <c r="F1126" s="335">
        <v>211</v>
      </c>
      <c r="G1126" s="127">
        <v>2405</v>
      </c>
      <c r="H1126" s="127">
        <v>11</v>
      </c>
      <c r="I1126" s="167">
        <v>25</v>
      </c>
      <c r="J1126" s="167">
        <v>25</v>
      </c>
      <c r="K1126" s="337">
        <f t="shared" si="99"/>
        <v>4</v>
      </c>
      <c r="L1126" s="337">
        <f t="shared" si="100"/>
        <v>4</v>
      </c>
      <c r="M1126" s="337">
        <f t="shared" si="101"/>
        <v>4</v>
      </c>
      <c r="N1126" s="338" t="s">
        <v>1338</v>
      </c>
      <c r="O1126" s="167">
        <f>I1126*N1126</f>
        <v>300</v>
      </c>
      <c r="P1126" s="362" t="s">
        <v>1504</v>
      </c>
    </row>
    <row r="1127" spans="1:16" ht="35.25" customHeight="1" x14ac:dyDescent="0.2">
      <c r="A1127" s="296" t="s">
        <v>1503</v>
      </c>
      <c r="B1127" s="166" t="s">
        <v>1504</v>
      </c>
      <c r="C1127" s="361" t="s">
        <v>1504</v>
      </c>
      <c r="D1127" s="133" t="s">
        <v>1436</v>
      </c>
      <c r="E1127" s="133" t="s">
        <v>1506</v>
      </c>
      <c r="F1127" s="335">
        <v>211</v>
      </c>
      <c r="G1127" s="127">
        <v>3602</v>
      </c>
      <c r="H1127" s="127">
        <v>11</v>
      </c>
      <c r="I1127" s="167">
        <v>75</v>
      </c>
      <c r="J1127" s="167">
        <v>75</v>
      </c>
      <c r="K1127" s="337">
        <f t="shared" si="99"/>
        <v>3.3333333333333335</v>
      </c>
      <c r="L1127" s="337">
        <f t="shared" si="100"/>
        <v>3.3333333333333335</v>
      </c>
      <c r="M1127" s="337">
        <f t="shared" si="101"/>
        <v>3.3333333333333335</v>
      </c>
      <c r="N1127" s="338" t="s">
        <v>1361</v>
      </c>
      <c r="O1127" s="167">
        <f t="shared" ref="O1127:O1150" si="103">I1127*N1127</f>
        <v>750</v>
      </c>
      <c r="P1127" s="362" t="s">
        <v>1504</v>
      </c>
    </row>
    <row r="1128" spans="1:16" ht="35.25" customHeight="1" x14ac:dyDescent="0.2">
      <c r="A1128" s="296" t="s">
        <v>1503</v>
      </c>
      <c r="B1128" s="166" t="s">
        <v>1504</v>
      </c>
      <c r="C1128" s="361" t="s">
        <v>1504</v>
      </c>
      <c r="D1128" s="133" t="s">
        <v>1457</v>
      </c>
      <c r="E1128" s="133" t="s">
        <v>1484</v>
      </c>
      <c r="F1128" s="335">
        <v>211</v>
      </c>
      <c r="G1128" s="127">
        <v>28004</v>
      </c>
      <c r="H1128" s="127">
        <v>11</v>
      </c>
      <c r="I1128" s="167">
        <v>55</v>
      </c>
      <c r="J1128" s="167">
        <v>55</v>
      </c>
      <c r="K1128" s="337">
        <f t="shared" si="99"/>
        <v>4</v>
      </c>
      <c r="L1128" s="337">
        <f t="shared" si="100"/>
        <v>4</v>
      </c>
      <c r="M1128" s="337">
        <f t="shared" si="101"/>
        <v>4</v>
      </c>
      <c r="N1128" s="338" t="s">
        <v>1338</v>
      </c>
      <c r="O1128" s="167">
        <f t="shared" si="103"/>
        <v>660</v>
      </c>
      <c r="P1128" s="362" t="s">
        <v>1504</v>
      </c>
    </row>
    <row r="1129" spans="1:16" ht="35.25" customHeight="1" x14ac:dyDescent="0.2">
      <c r="A1129" s="296" t="s">
        <v>1503</v>
      </c>
      <c r="B1129" s="166" t="s">
        <v>1504</v>
      </c>
      <c r="C1129" s="361" t="s">
        <v>1504</v>
      </c>
      <c r="D1129" s="133" t="s">
        <v>1437</v>
      </c>
      <c r="E1129" s="133" t="s">
        <v>1507</v>
      </c>
      <c r="F1129" s="335">
        <v>211</v>
      </c>
      <c r="G1129" s="127">
        <v>4877</v>
      </c>
      <c r="H1129" s="127">
        <v>11</v>
      </c>
      <c r="I1129" s="167">
        <v>3</v>
      </c>
      <c r="J1129" s="167">
        <v>3</v>
      </c>
      <c r="K1129" s="337">
        <f t="shared" si="99"/>
        <v>34</v>
      </c>
      <c r="L1129" s="337">
        <f t="shared" si="100"/>
        <v>34</v>
      </c>
      <c r="M1129" s="337">
        <f t="shared" si="101"/>
        <v>34</v>
      </c>
      <c r="N1129" s="338" t="s">
        <v>1353</v>
      </c>
      <c r="O1129" s="167">
        <f t="shared" si="103"/>
        <v>306</v>
      </c>
      <c r="P1129" s="362" t="s">
        <v>1504</v>
      </c>
    </row>
    <row r="1130" spans="1:16" ht="35.25" customHeight="1" x14ac:dyDescent="0.2">
      <c r="A1130" s="296" t="s">
        <v>1503</v>
      </c>
      <c r="B1130" s="166" t="s">
        <v>1504</v>
      </c>
      <c r="C1130" s="361" t="s">
        <v>1504</v>
      </c>
      <c r="D1130" s="133" t="s">
        <v>1438</v>
      </c>
      <c r="E1130" s="133" t="s">
        <v>1508</v>
      </c>
      <c r="F1130" s="335">
        <v>211</v>
      </c>
      <c r="G1130" s="127">
        <v>4877</v>
      </c>
      <c r="H1130" s="127">
        <v>11</v>
      </c>
      <c r="I1130" s="167">
        <v>14</v>
      </c>
      <c r="J1130" s="167">
        <v>14</v>
      </c>
      <c r="K1130" s="337">
        <f t="shared" si="99"/>
        <v>34</v>
      </c>
      <c r="L1130" s="337">
        <f t="shared" si="100"/>
        <v>34</v>
      </c>
      <c r="M1130" s="337">
        <f t="shared" si="101"/>
        <v>34</v>
      </c>
      <c r="N1130" s="338" t="s">
        <v>1353</v>
      </c>
      <c r="O1130" s="167">
        <f t="shared" si="103"/>
        <v>1428</v>
      </c>
      <c r="P1130" s="362" t="s">
        <v>1504</v>
      </c>
    </row>
    <row r="1131" spans="1:16" ht="35.25" customHeight="1" x14ac:dyDescent="0.2">
      <c r="A1131" s="296" t="s">
        <v>1503</v>
      </c>
      <c r="B1131" s="166" t="s">
        <v>1504</v>
      </c>
      <c r="C1131" s="361" t="s">
        <v>1504</v>
      </c>
      <c r="D1131" s="133" t="s">
        <v>1439</v>
      </c>
      <c r="E1131" s="133" t="s">
        <v>1509</v>
      </c>
      <c r="F1131" s="335">
        <v>241</v>
      </c>
      <c r="G1131" s="127">
        <v>1592</v>
      </c>
      <c r="H1131" s="127">
        <v>11</v>
      </c>
      <c r="I1131" s="167">
        <v>45</v>
      </c>
      <c r="J1131" s="167">
        <v>45</v>
      </c>
      <c r="K1131" s="337">
        <f t="shared" si="99"/>
        <v>10</v>
      </c>
      <c r="L1131" s="337">
        <f t="shared" si="100"/>
        <v>10</v>
      </c>
      <c r="M1131" s="337">
        <f t="shared" si="101"/>
        <v>10</v>
      </c>
      <c r="N1131" s="338" t="s">
        <v>1379</v>
      </c>
      <c r="O1131" s="167">
        <f t="shared" si="103"/>
        <v>1350</v>
      </c>
      <c r="P1131" s="362" t="s">
        <v>1504</v>
      </c>
    </row>
    <row r="1132" spans="1:16" ht="35.25" customHeight="1" x14ac:dyDescent="0.2">
      <c r="A1132" s="296" t="s">
        <v>1503</v>
      </c>
      <c r="B1132" s="166" t="s">
        <v>1504</v>
      </c>
      <c r="C1132" s="361" t="s">
        <v>1504</v>
      </c>
      <c r="D1132" s="133" t="s">
        <v>1440</v>
      </c>
      <c r="E1132" s="133" t="s">
        <v>1509</v>
      </c>
      <c r="F1132" s="335">
        <v>241</v>
      </c>
      <c r="G1132" s="127">
        <v>1593</v>
      </c>
      <c r="H1132" s="127">
        <v>11</v>
      </c>
      <c r="I1132" s="167">
        <v>55</v>
      </c>
      <c r="J1132" s="167">
        <v>55</v>
      </c>
      <c r="K1132" s="337">
        <f t="shared" si="99"/>
        <v>10</v>
      </c>
      <c r="L1132" s="337">
        <f t="shared" si="100"/>
        <v>10</v>
      </c>
      <c r="M1132" s="337">
        <f t="shared" si="101"/>
        <v>10</v>
      </c>
      <c r="N1132" s="338" t="s">
        <v>1379</v>
      </c>
      <c r="O1132" s="167">
        <f t="shared" si="103"/>
        <v>1650</v>
      </c>
      <c r="P1132" s="362" t="s">
        <v>1504</v>
      </c>
    </row>
    <row r="1133" spans="1:16" ht="35.25" customHeight="1" x14ac:dyDescent="0.2">
      <c r="A1133" s="296" t="s">
        <v>1503</v>
      </c>
      <c r="B1133" s="166" t="s">
        <v>1504</v>
      </c>
      <c r="C1133" s="361" t="s">
        <v>1504</v>
      </c>
      <c r="D1133" s="133" t="s">
        <v>1441</v>
      </c>
      <c r="E1133" s="133" t="s">
        <v>1510</v>
      </c>
      <c r="F1133" s="335">
        <v>243</v>
      </c>
      <c r="G1133" s="127">
        <v>61337</v>
      </c>
      <c r="H1133" s="127">
        <v>11</v>
      </c>
      <c r="I1133" s="167">
        <v>175</v>
      </c>
      <c r="J1133" s="167">
        <v>175</v>
      </c>
      <c r="K1133" s="337">
        <f t="shared" si="99"/>
        <v>5</v>
      </c>
      <c r="L1133" s="337">
        <f t="shared" si="100"/>
        <v>5</v>
      </c>
      <c r="M1133" s="337">
        <f t="shared" si="101"/>
        <v>5</v>
      </c>
      <c r="N1133" s="338" t="s">
        <v>1336</v>
      </c>
      <c r="O1133" s="167">
        <f t="shared" si="103"/>
        <v>2625</v>
      </c>
      <c r="P1133" s="362" t="s">
        <v>1504</v>
      </c>
    </row>
    <row r="1134" spans="1:16" ht="35.25" customHeight="1" x14ac:dyDescent="0.2">
      <c r="A1134" s="296" t="s">
        <v>1503</v>
      </c>
      <c r="B1134" s="166" t="s">
        <v>1504</v>
      </c>
      <c r="C1134" s="361" t="s">
        <v>1504</v>
      </c>
      <c r="D1134" s="133" t="s">
        <v>1360</v>
      </c>
      <c r="E1134" s="133" t="s">
        <v>202</v>
      </c>
      <c r="F1134" s="335">
        <v>253</v>
      </c>
      <c r="G1134" s="127">
        <v>9888</v>
      </c>
      <c r="H1134" s="127">
        <v>11</v>
      </c>
      <c r="I1134" s="167">
        <v>1200</v>
      </c>
      <c r="J1134" s="167">
        <v>1200</v>
      </c>
      <c r="K1134" s="337">
        <f t="shared" si="99"/>
        <v>1.3333333333333333</v>
      </c>
      <c r="L1134" s="337">
        <f t="shared" si="100"/>
        <v>1.3333333333333333</v>
      </c>
      <c r="M1134" s="337">
        <f t="shared" si="101"/>
        <v>1.3333333333333333</v>
      </c>
      <c r="N1134" s="338" t="s">
        <v>1435</v>
      </c>
      <c r="O1134" s="167">
        <f t="shared" si="103"/>
        <v>4800</v>
      </c>
      <c r="P1134" s="362" t="s">
        <v>1504</v>
      </c>
    </row>
    <row r="1135" spans="1:16" ht="35.25" customHeight="1" x14ac:dyDescent="0.2">
      <c r="A1135" s="296" t="s">
        <v>1503</v>
      </c>
      <c r="B1135" s="166" t="s">
        <v>1504</v>
      </c>
      <c r="C1135" s="361" t="s">
        <v>1504</v>
      </c>
      <c r="D1135" s="133" t="s">
        <v>1362</v>
      </c>
      <c r="E1135" s="133" t="s">
        <v>202</v>
      </c>
      <c r="F1135" s="335">
        <v>268</v>
      </c>
      <c r="G1135" s="127">
        <v>22327</v>
      </c>
      <c r="H1135" s="127">
        <v>11</v>
      </c>
      <c r="I1135" s="167">
        <v>30</v>
      </c>
      <c r="J1135" s="167">
        <v>30</v>
      </c>
      <c r="K1135" s="337">
        <f t="shared" si="99"/>
        <v>4</v>
      </c>
      <c r="L1135" s="337">
        <f t="shared" si="100"/>
        <v>4</v>
      </c>
      <c r="M1135" s="337">
        <f t="shared" si="101"/>
        <v>4</v>
      </c>
      <c r="N1135" s="338" t="s">
        <v>1338</v>
      </c>
      <c r="O1135" s="167">
        <f t="shared" si="103"/>
        <v>360</v>
      </c>
      <c r="P1135" s="362" t="s">
        <v>1504</v>
      </c>
    </row>
    <row r="1136" spans="1:16" ht="35.25" customHeight="1" x14ac:dyDescent="0.2">
      <c r="A1136" s="296" t="s">
        <v>1503</v>
      </c>
      <c r="B1136" s="166" t="s">
        <v>1504</v>
      </c>
      <c r="C1136" s="361" t="s">
        <v>1504</v>
      </c>
      <c r="D1136" s="133" t="s">
        <v>1442</v>
      </c>
      <c r="E1136" s="133" t="s">
        <v>1510</v>
      </c>
      <c r="F1136" s="335">
        <v>291</v>
      </c>
      <c r="G1136" s="127">
        <v>2014</v>
      </c>
      <c r="H1136" s="127">
        <v>11</v>
      </c>
      <c r="I1136" s="167">
        <v>25</v>
      </c>
      <c r="J1136" s="167">
        <v>25</v>
      </c>
      <c r="K1136" s="337">
        <f t="shared" si="99"/>
        <v>5</v>
      </c>
      <c r="L1136" s="337">
        <f t="shared" si="100"/>
        <v>5</v>
      </c>
      <c r="M1136" s="337">
        <f t="shared" si="101"/>
        <v>5</v>
      </c>
      <c r="N1136" s="338" t="s">
        <v>1336</v>
      </c>
      <c r="O1136" s="167">
        <f t="shared" si="103"/>
        <v>375</v>
      </c>
      <c r="P1136" s="362" t="s">
        <v>1504</v>
      </c>
    </row>
    <row r="1137" spans="1:16" ht="35.25" customHeight="1" x14ac:dyDescent="0.2">
      <c r="A1137" s="296" t="s">
        <v>1503</v>
      </c>
      <c r="B1137" s="166" t="s">
        <v>1504</v>
      </c>
      <c r="C1137" s="361" t="s">
        <v>1504</v>
      </c>
      <c r="D1137" s="133" t="s">
        <v>1443</v>
      </c>
      <c r="E1137" s="133" t="s">
        <v>1510</v>
      </c>
      <c r="F1137" s="335">
        <v>291</v>
      </c>
      <c r="G1137" s="127">
        <v>2025</v>
      </c>
      <c r="H1137" s="127">
        <v>11</v>
      </c>
      <c r="I1137" s="167">
        <v>30</v>
      </c>
      <c r="J1137" s="167">
        <v>30</v>
      </c>
      <c r="K1137" s="337">
        <f t="shared" si="99"/>
        <v>5</v>
      </c>
      <c r="L1137" s="337">
        <f t="shared" si="100"/>
        <v>5</v>
      </c>
      <c r="M1137" s="337">
        <f t="shared" si="101"/>
        <v>5</v>
      </c>
      <c r="N1137" s="338" t="s">
        <v>1336</v>
      </c>
      <c r="O1137" s="167">
        <f t="shared" si="103"/>
        <v>450</v>
      </c>
      <c r="P1137" s="362" t="s">
        <v>1504</v>
      </c>
    </row>
    <row r="1138" spans="1:16" ht="35.25" customHeight="1" x14ac:dyDescent="0.2">
      <c r="A1138" s="296" t="s">
        <v>1503</v>
      </c>
      <c r="B1138" s="166" t="s">
        <v>1504</v>
      </c>
      <c r="C1138" s="361" t="s">
        <v>1504</v>
      </c>
      <c r="D1138" s="133" t="s">
        <v>1460</v>
      </c>
      <c r="E1138" s="133" t="s">
        <v>1511</v>
      </c>
      <c r="F1138" s="335">
        <v>291</v>
      </c>
      <c r="G1138" s="127">
        <v>2092</v>
      </c>
      <c r="H1138" s="127">
        <v>11</v>
      </c>
      <c r="I1138" s="167">
        <v>12</v>
      </c>
      <c r="J1138" s="167">
        <v>12</v>
      </c>
      <c r="K1138" s="337">
        <f t="shared" si="99"/>
        <v>5</v>
      </c>
      <c r="L1138" s="337">
        <f t="shared" si="100"/>
        <v>5</v>
      </c>
      <c r="M1138" s="337">
        <f t="shared" si="101"/>
        <v>5</v>
      </c>
      <c r="N1138" s="338" t="s">
        <v>1336</v>
      </c>
      <c r="O1138" s="167">
        <f t="shared" si="103"/>
        <v>180</v>
      </c>
      <c r="P1138" s="362" t="s">
        <v>1504</v>
      </c>
    </row>
    <row r="1139" spans="1:16" ht="35.25" customHeight="1" x14ac:dyDescent="0.2">
      <c r="A1139" s="296" t="s">
        <v>1503</v>
      </c>
      <c r="B1139" s="166" t="s">
        <v>1504</v>
      </c>
      <c r="C1139" s="361" t="s">
        <v>1504</v>
      </c>
      <c r="D1139" s="133" t="s">
        <v>1368</v>
      </c>
      <c r="E1139" s="133" t="s">
        <v>202</v>
      </c>
      <c r="F1139" s="335">
        <v>291</v>
      </c>
      <c r="G1139" s="127">
        <v>22424</v>
      </c>
      <c r="H1139" s="127">
        <v>11</v>
      </c>
      <c r="I1139" s="167">
        <v>10</v>
      </c>
      <c r="J1139" s="167">
        <v>10</v>
      </c>
      <c r="K1139" s="337">
        <f t="shared" si="99"/>
        <v>5</v>
      </c>
      <c r="L1139" s="337">
        <f t="shared" si="100"/>
        <v>5</v>
      </c>
      <c r="M1139" s="337">
        <f t="shared" si="101"/>
        <v>5</v>
      </c>
      <c r="N1139" s="338" t="s">
        <v>1336</v>
      </c>
      <c r="O1139" s="167">
        <f t="shared" si="103"/>
        <v>150</v>
      </c>
      <c r="P1139" s="362" t="s">
        <v>1504</v>
      </c>
    </row>
    <row r="1140" spans="1:16" ht="35.25" customHeight="1" x14ac:dyDescent="0.2">
      <c r="A1140" s="296" t="s">
        <v>1503</v>
      </c>
      <c r="B1140" s="166" t="s">
        <v>1504</v>
      </c>
      <c r="C1140" s="361" t="s">
        <v>1504</v>
      </c>
      <c r="D1140" s="133" t="s">
        <v>1445</v>
      </c>
      <c r="E1140" s="133" t="s">
        <v>1510</v>
      </c>
      <c r="F1140" s="335">
        <v>291</v>
      </c>
      <c r="G1140" s="127">
        <v>30345</v>
      </c>
      <c r="H1140" s="127">
        <v>11</v>
      </c>
      <c r="I1140" s="167">
        <v>20</v>
      </c>
      <c r="J1140" s="167">
        <v>20</v>
      </c>
      <c r="K1140" s="337">
        <f t="shared" si="99"/>
        <v>5</v>
      </c>
      <c r="L1140" s="337">
        <f t="shared" si="100"/>
        <v>5</v>
      </c>
      <c r="M1140" s="337">
        <f t="shared" si="101"/>
        <v>5</v>
      </c>
      <c r="N1140" s="338" t="s">
        <v>1336</v>
      </c>
      <c r="O1140" s="167">
        <f t="shared" si="103"/>
        <v>300</v>
      </c>
      <c r="P1140" s="362" t="s">
        <v>1504</v>
      </c>
    </row>
    <row r="1141" spans="1:16" ht="35.25" customHeight="1" x14ac:dyDescent="0.2">
      <c r="A1141" s="296" t="s">
        <v>1503</v>
      </c>
      <c r="B1141" s="166" t="s">
        <v>1504</v>
      </c>
      <c r="C1141" s="361" t="s">
        <v>1504</v>
      </c>
      <c r="D1141" s="133" t="s">
        <v>1446</v>
      </c>
      <c r="E1141" s="133" t="s">
        <v>1510</v>
      </c>
      <c r="F1141" s="335">
        <v>291</v>
      </c>
      <c r="G1141" s="127">
        <v>30628</v>
      </c>
      <c r="H1141" s="127">
        <v>11</v>
      </c>
      <c r="I1141" s="167">
        <v>10</v>
      </c>
      <c r="J1141" s="167">
        <v>10</v>
      </c>
      <c r="K1141" s="337">
        <f t="shared" si="99"/>
        <v>8</v>
      </c>
      <c r="L1141" s="337">
        <f t="shared" si="100"/>
        <v>8</v>
      </c>
      <c r="M1141" s="337">
        <f t="shared" si="101"/>
        <v>8</v>
      </c>
      <c r="N1141" s="338" t="s">
        <v>1381</v>
      </c>
      <c r="O1141" s="167">
        <f t="shared" si="103"/>
        <v>240</v>
      </c>
      <c r="P1141" s="362" t="s">
        <v>1504</v>
      </c>
    </row>
    <row r="1142" spans="1:16" ht="35.25" customHeight="1" x14ac:dyDescent="0.2">
      <c r="A1142" s="296" t="s">
        <v>1503</v>
      </c>
      <c r="B1142" s="166" t="s">
        <v>1504</v>
      </c>
      <c r="C1142" s="361" t="s">
        <v>1504</v>
      </c>
      <c r="D1142" s="133" t="s">
        <v>1461</v>
      </c>
      <c r="E1142" s="133" t="s">
        <v>1512</v>
      </c>
      <c r="F1142" s="335">
        <v>291</v>
      </c>
      <c r="G1142" s="127">
        <v>31139</v>
      </c>
      <c r="H1142" s="127">
        <v>11</v>
      </c>
      <c r="I1142" s="167">
        <v>50</v>
      </c>
      <c r="J1142" s="167">
        <v>50</v>
      </c>
      <c r="K1142" s="337">
        <f t="shared" si="99"/>
        <v>5</v>
      </c>
      <c r="L1142" s="337">
        <f t="shared" si="100"/>
        <v>5</v>
      </c>
      <c r="M1142" s="337">
        <f t="shared" si="101"/>
        <v>5</v>
      </c>
      <c r="N1142" s="338" t="s">
        <v>1336</v>
      </c>
      <c r="O1142" s="167">
        <f t="shared" si="103"/>
        <v>750</v>
      </c>
      <c r="P1142" s="362" t="s">
        <v>1504</v>
      </c>
    </row>
    <row r="1143" spans="1:16" ht="35.25" customHeight="1" x14ac:dyDescent="0.2">
      <c r="A1143" s="296" t="s">
        <v>1503</v>
      </c>
      <c r="B1143" s="166" t="s">
        <v>1504</v>
      </c>
      <c r="C1143" s="361" t="s">
        <v>1504</v>
      </c>
      <c r="D1143" s="133" t="s">
        <v>1462</v>
      </c>
      <c r="E1143" s="133" t="s">
        <v>1513</v>
      </c>
      <c r="F1143" s="335">
        <v>291</v>
      </c>
      <c r="G1143" s="127">
        <v>78615</v>
      </c>
      <c r="H1143" s="127">
        <v>11</v>
      </c>
      <c r="I1143" s="167">
        <v>5</v>
      </c>
      <c r="J1143" s="167">
        <v>5</v>
      </c>
      <c r="K1143" s="337">
        <f t="shared" si="99"/>
        <v>7</v>
      </c>
      <c r="L1143" s="337">
        <f t="shared" si="100"/>
        <v>7</v>
      </c>
      <c r="M1143" s="337">
        <f t="shared" si="101"/>
        <v>7</v>
      </c>
      <c r="N1143" s="338" t="s">
        <v>1374</v>
      </c>
      <c r="O1143" s="167">
        <f t="shared" si="103"/>
        <v>105</v>
      </c>
      <c r="P1143" s="362" t="s">
        <v>1504</v>
      </c>
    </row>
    <row r="1144" spans="1:16" ht="35.25" customHeight="1" x14ac:dyDescent="0.2">
      <c r="A1144" s="296" t="s">
        <v>1503</v>
      </c>
      <c r="B1144" s="166" t="s">
        <v>1504</v>
      </c>
      <c r="C1144" s="361" t="s">
        <v>1504</v>
      </c>
      <c r="D1144" s="133" t="s">
        <v>1375</v>
      </c>
      <c r="E1144" s="133" t="s">
        <v>202</v>
      </c>
      <c r="F1144" s="335">
        <v>291</v>
      </c>
      <c r="G1144" s="127">
        <v>134509</v>
      </c>
      <c r="H1144" s="127">
        <v>11</v>
      </c>
      <c r="I1144" s="167">
        <v>5</v>
      </c>
      <c r="J1144" s="167">
        <v>5</v>
      </c>
      <c r="K1144" s="337">
        <f t="shared" si="99"/>
        <v>5</v>
      </c>
      <c r="L1144" s="337">
        <f t="shared" si="100"/>
        <v>5</v>
      </c>
      <c r="M1144" s="337">
        <f t="shared" si="101"/>
        <v>5</v>
      </c>
      <c r="N1144" s="338" t="s">
        <v>1336</v>
      </c>
      <c r="O1144" s="167">
        <f t="shared" si="103"/>
        <v>75</v>
      </c>
      <c r="P1144" s="362" t="s">
        <v>1504</v>
      </c>
    </row>
    <row r="1145" spans="1:16" ht="35.25" customHeight="1" x14ac:dyDescent="0.2">
      <c r="A1145" s="296" t="s">
        <v>1503</v>
      </c>
      <c r="B1145" s="166" t="s">
        <v>1504</v>
      </c>
      <c r="C1145" s="361" t="s">
        <v>1504</v>
      </c>
      <c r="D1145" s="133" t="s">
        <v>1427</v>
      </c>
      <c r="E1145" s="133" t="s">
        <v>1514</v>
      </c>
      <c r="F1145" s="335">
        <v>292</v>
      </c>
      <c r="G1145" s="127">
        <v>2858</v>
      </c>
      <c r="H1145" s="127">
        <v>11</v>
      </c>
      <c r="I1145" s="167">
        <v>12</v>
      </c>
      <c r="J1145" s="167">
        <v>12</v>
      </c>
      <c r="K1145" s="337">
        <f t="shared" si="99"/>
        <v>6.666666666666667</v>
      </c>
      <c r="L1145" s="337">
        <f t="shared" si="100"/>
        <v>6.666666666666667</v>
      </c>
      <c r="M1145" s="337">
        <f t="shared" si="101"/>
        <v>6.666666666666667</v>
      </c>
      <c r="N1145" s="338" t="s">
        <v>1343</v>
      </c>
      <c r="O1145" s="167">
        <f t="shared" si="103"/>
        <v>240</v>
      </c>
      <c r="P1145" s="362" t="s">
        <v>1504</v>
      </c>
    </row>
    <row r="1146" spans="1:16" ht="35.25" customHeight="1" x14ac:dyDescent="0.2">
      <c r="A1146" s="296" t="s">
        <v>1503</v>
      </c>
      <c r="B1146" s="166" t="s">
        <v>1504</v>
      </c>
      <c r="C1146" s="361" t="s">
        <v>1504</v>
      </c>
      <c r="D1146" s="133" t="s">
        <v>1450</v>
      </c>
      <c r="E1146" s="133" t="s">
        <v>1515</v>
      </c>
      <c r="F1146" s="335">
        <v>292</v>
      </c>
      <c r="G1146" s="127">
        <v>2859</v>
      </c>
      <c r="H1146" s="127">
        <v>11</v>
      </c>
      <c r="I1146" s="167">
        <v>35</v>
      </c>
      <c r="J1146" s="167">
        <v>35</v>
      </c>
      <c r="K1146" s="337">
        <f t="shared" si="99"/>
        <v>5</v>
      </c>
      <c r="L1146" s="337">
        <f t="shared" si="100"/>
        <v>5</v>
      </c>
      <c r="M1146" s="337">
        <f t="shared" si="101"/>
        <v>5</v>
      </c>
      <c r="N1146" s="338" t="s">
        <v>1336</v>
      </c>
      <c r="O1146" s="167">
        <f t="shared" si="103"/>
        <v>525</v>
      </c>
      <c r="P1146" s="362" t="s">
        <v>1504</v>
      </c>
    </row>
    <row r="1147" spans="1:16" ht="35.25" customHeight="1" x14ac:dyDescent="0.2">
      <c r="A1147" s="296" t="s">
        <v>1503</v>
      </c>
      <c r="B1147" s="166" t="s">
        <v>1504</v>
      </c>
      <c r="C1147" s="361" t="s">
        <v>1504</v>
      </c>
      <c r="D1147" s="133" t="s">
        <v>1451</v>
      </c>
      <c r="E1147" s="133" t="s">
        <v>1516</v>
      </c>
      <c r="F1147" s="335">
        <v>292</v>
      </c>
      <c r="G1147" s="127">
        <v>5732</v>
      </c>
      <c r="H1147" s="127">
        <v>11</v>
      </c>
      <c r="I1147" s="167">
        <v>4</v>
      </c>
      <c r="J1147" s="167">
        <v>4</v>
      </c>
      <c r="K1147" s="337">
        <f t="shared" si="99"/>
        <v>10</v>
      </c>
      <c r="L1147" s="337">
        <f t="shared" si="100"/>
        <v>10</v>
      </c>
      <c r="M1147" s="337">
        <f t="shared" si="101"/>
        <v>10</v>
      </c>
      <c r="N1147" s="338" t="s">
        <v>1379</v>
      </c>
      <c r="O1147" s="167">
        <f t="shared" si="103"/>
        <v>120</v>
      </c>
      <c r="P1147" s="362" t="s">
        <v>1504</v>
      </c>
    </row>
    <row r="1148" spans="1:16" ht="35.25" customHeight="1" x14ac:dyDescent="0.2">
      <c r="A1148" s="296" t="s">
        <v>1503</v>
      </c>
      <c r="B1148" s="166" t="s">
        <v>1504</v>
      </c>
      <c r="C1148" s="361" t="s">
        <v>1504</v>
      </c>
      <c r="D1148" s="133" t="s">
        <v>1380</v>
      </c>
      <c r="E1148" s="133" t="s">
        <v>202</v>
      </c>
      <c r="F1148" s="335">
        <v>292</v>
      </c>
      <c r="G1148" s="127">
        <v>38221</v>
      </c>
      <c r="H1148" s="127">
        <v>11</v>
      </c>
      <c r="I1148" s="167">
        <v>20</v>
      </c>
      <c r="J1148" s="167">
        <v>20</v>
      </c>
      <c r="K1148" s="337">
        <f t="shared" si="99"/>
        <v>8</v>
      </c>
      <c r="L1148" s="337">
        <f t="shared" si="100"/>
        <v>8</v>
      </c>
      <c r="M1148" s="337">
        <f t="shared" si="101"/>
        <v>8</v>
      </c>
      <c r="N1148" s="338" t="s">
        <v>1381</v>
      </c>
      <c r="O1148" s="167">
        <f t="shared" si="103"/>
        <v>480</v>
      </c>
      <c r="P1148" s="362" t="s">
        <v>1504</v>
      </c>
    </row>
    <row r="1149" spans="1:16" ht="35.25" customHeight="1" x14ac:dyDescent="0.2">
      <c r="A1149" s="296" t="s">
        <v>1503</v>
      </c>
      <c r="B1149" s="166" t="s">
        <v>1504</v>
      </c>
      <c r="C1149" s="361" t="s">
        <v>1504</v>
      </c>
      <c r="D1149" s="133" t="s">
        <v>1452</v>
      </c>
      <c r="E1149" s="133" t="s">
        <v>1517</v>
      </c>
      <c r="F1149" s="335">
        <v>292</v>
      </c>
      <c r="G1149" s="127">
        <v>2860</v>
      </c>
      <c r="H1149" s="127">
        <v>11</v>
      </c>
      <c r="I1149" s="167">
        <v>12</v>
      </c>
      <c r="J1149" s="167">
        <v>12</v>
      </c>
      <c r="K1149" s="337">
        <f t="shared" si="99"/>
        <v>6.666666666666667</v>
      </c>
      <c r="L1149" s="337">
        <f t="shared" si="100"/>
        <v>6.666666666666667</v>
      </c>
      <c r="M1149" s="337">
        <f t="shared" si="101"/>
        <v>6.666666666666667</v>
      </c>
      <c r="N1149" s="338" t="s">
        <v>1343</v>
      </c>
      <c r="O1149" s="167">
        <f t="shared" si="103"/>
        <v>240</v>
      </c>
      <c r="P1149" s="362" t="s">
        <v>1504</v>
      </c>
    </row>
    <row r="1150" spans="1:16" ht="35.25" customHeight="1" thickBot="1" x14ac:dyDescent="0.25">
      <c r="A1150" s="363" t="s">
        <v>1503</v>
      </c>
      <c r="B1150" s="364" t="s">
        <v>1504</v>
      </c>
      <c r="C1150" s="386" t="s">
        <v>1504</v>
      </c>
      <c r="D1150" s="365" t="s">
        <v>1384</v>
      </c>
      <c r="E1150" s="365" t="s">
        <v>202</v>
      </c>
      <c r="F1150" s="366">
        <v>298</v>
      </c>
      <c r="G1150" s="367" t="s">
        <v>605</v>
      </c>
      <c r="H1150" s="367">
        <v>11</v>
      </c>
      <c r="I1150" s="368">
        <v>800</v>
      </c>
      <c r="J1150" s="368">
        <v>800</v>
      </c>
      <c r="K1150" s="369">
        <f t="shared" si="99"/>
        <v>3</v>
      </c>
      <c r="L1150" s="369">
        <f t="shared" si="100"/>
        <v>3</v>
      </c>
      <c r="M1150" s="369">
        <f t="shared" si="101"/>
        <v>3</v>
      </c>
      <c r="N1150" s="387" t="s">
        <v>1365</v>
      </c>
      <c r="O1150" s="368">
        <f t="shared" si="103"/>
        <v>7200</v>
      </c>
      <c r="P1150" s="371" t="s">
        <v>1504</v>
      </c>
    </row>
    <row r="1151" spans="1:16" ht="15.75" thickBot="1" x14ac:dyDescent="0.25">
      <c r="A1151" s="372"/>
      <c r="B1151" s="373"/>
      <c r="C1151" s="374"/>
      <c r="D1151" s="431" t="s">
        <v>1518</v>
      </c>
      <c r="E1151" s="431"/>
      <c r="F1151" s="477"/>
      <c r="G1151" s="477"/>
      <c r="H1151" s="477"/>
      <c r="I1151" s="477"/>
      <c r="J1151" s="477"/>
      <c r="K1151" s="433"/>
      <c r="L1151" s="433"/>
      <c r="M1151" s="433"/>
      <c r="N1151" s="477"/>
      <c r="O1151" s="416">
        <f>SUM(O1116:O1150)</f>
        <v>171639</v>
      </c>
      <c r="P1151" s="376"/>
    </row>
    <row r="1152" spans="1:16" x14ac:dyDescent="0.2">
      <c r="A1152" s="478"/>
      <c r="B1152" s="478"/>
      <c r="C1152" s="478"/>
      <c r="D1152" s="377"/>
      <c r="E1152" s="377"/>
      <c r="F1152" s="478"/>
      <c r="G1152" s="478"/>
      <c r="H1152" s="478"/>
      <c r="I1152" s="478"/>
      <c r="J1152" s="478"/>
      <c r="K1152" s="263"/>
      <c r="L1152" s="263"/>
      <c r="M1152" s="263"/>
      <c r="N1152" s="478"/>
      <c r="O1152" s="478"/>
      <c r="P1152" s="478"/>
    </row>
    <row r="1153" spans="1:16" s="187" customFormat="1" ht="15.75" thickBot="1" x14ac:dyDescent="0.25">
      <c r="A1153" s="353" t="s">
        <v>1519</v>
      </c>
      <c r="B1153" s="353"/>
      <c r="C1153" s="353"/>
      <c r="D1153" s="354"/>
      <c r="E1153" s="354"/>
      <c r="F1153" s="353"/>
      <c r="G1153" s="353"/>
      <c r="H1153" s="353"/>
      <c r="I1153" s="353"/>
      <c r="J1153" s="353"/>
      <c r="K1153" s="355"/>
      <c r="L1153" s="355"/>
      <c r="M1153" s="355"/>
      <c r="N1153" s="353"/>
      <c r="O1153" s="353"/>
      <c r="P1153" s="353"/>
    </row>
    <row r="1154" spans="1:16" ht="25.5" customHeight="1" x14ac:dyDescent="0.2">
      <c r="A1154" s="288" t="s">
        <v>1520</v>
      </c>
      <c r="B1154" s="289" t="s">
        <v>1521</v>
      </c>
      <c r="C1154" s="290" t="s">
        <v>1521</v>
      </c>
      <c r="D1154" s="479" t="s">
        <v>1391</v>
      </c>
      <c r="E1154" s="479" t="s">
        <v>604</v>
      </c>
      <c r="F1154" s="480">
        <v>111</v>
      </c>
      <c r="G1154" s="480" t="s">
        <v>605</v>
      </c>
      <c r="H1154" s="480">
        <v>11</v>
      </c>
      <c r="I1154" s="481">
        <v>1100</v>
      </c>
      <c r="J1154" s="481">
        <v>1100</v>
      </c>
      <c r="K1154" s="482">
        <f>N1154/3</f>
        <v>4</v>
      </c>
      <c r="L1154" s="482">
        <f>N1154/3</f>
        <v>4</v>
      </c>
      <c r="M1154" s="482">
        <f>N1154/3</f>
        <v>4</v>
      </c>
      <c r="N1154" s="483" t="s">
        <v>1338</v>
      </c>
      <c r="O1154" s="481">
        <f>I1154*N1154</f>
        <v>13200</v>
      </c>
      <c r="P1154" s="360" t="s">
        <v>1521</v>
      </c>
    </row>
    <row r="1155" spans="1:16" ht="25.5" x14ac:dyDescent="0.2">
      <c r="A1155" s="296" t="s">
        <v>1520</v>
      </c>
      <c r="B1155" s="166" t="s">
        <v>1521</v>
      </c>
      <c r="C1155" s="132" t="s">
        <v>1521</v>
      </c>
      <c r="D1155" s="135" t="s">
        <v>1392</v>
      </c>
      <c r="E1155" s="135" t="s">
        <v>604</v>
      </c>
      <c r="F1155" s="170">
        <v>112</v>
      </c>
      <c r="G1155" s="170" t="s">
        <v>605</v>
      </c>
      <c r="H1155" s="170">
        <v>11</v>
      </c>
      <c r="I1155" s="169">
        <v>150</v>
      </c>
      <c r="J1155" s="169">
        <v>150</v>
      </c>
      <c r="K1155" s="484">
        <f t="shared" ref="K1155:K1185" si="104">N1155/3</f>
        <v>4</v>
      </c>
      <c r="L1155" s="484">
        <f t="shared" ref="L1155:L1185" si="105">N1155/3</f>
        <v>4</v>
      </c>
      <c r="M1155" s="484">
        <f t="shared" ref="M1155:M1185" si="106">N1155/3</f>
        <v>4</v>
      </c>
      <c r="N1155" s="485" t="s">
        <v>1338</v>
      </c>
      <c r="O1155" s="169">
        <f t="shared" ref="O1155:O1163" si="107">I1155*N1155</f>
        <v>1800</v>
      </c>
      <c r="P1155" s="362" t="s">
        <v>1521</v>
      </c>
    </row>
    <row r="1156" spans="1:16" ht="30.75" customHeight="1" x14ac:dyDescent="0.2">
      <c r="A1156" s="296" t="s">
        <v>1520</v>
      </c>
      <c r="B1156" s="166" t="s">
        <v>1521</v>
      </c>
      <c r="C1156" s="132" t="s">
        <v>1521</v>
      </c>
      <c r="D1156" s="135" t="s">
        <v>1393</v>
      </c>
      <c r="E1156" s="135" t="s">
        <v>604</v>
      </c>
      <c r="F1156" s="170">
        <v>113</v>
      </c>
      <c r="G1156" s="170" t="s">
        <v>605</v>
      </c>
      <c r="H1156" s="170">
        <v>11</v>
      </c>
      <c r="I1156" s="169">
        <v>800</v>
      </c>
      <c r="J1156" s="169">
        <v>800</v>
      </c>
      <c r="K1156" s="484">
        <f t="shared" si="104"/>
        <v>4</v>
      </c>
      <c r="L1156" s="484">
        <f t="shared" si="105"/>
        <v>4</v>
      </c>
      <c r="M1156" s="484">
        <f t="shared" si="106"/>
        <v>4</v>
      </c>
      <c r="N1156" s="485" t="s">
        <v>1338</v>
      </c>
      <c r="O1156" s="169">
        <f t="shared" si="107"/>
        <v>9600</v>
      </c>
      <c r="P1156" s="362" t="s">
        <v>1521</v>
      </c>
    </row>
    <row r="1157" spans="1:16" ht="25.5" x14ac:dyDescent="0.2">
      <c r="A1157" s="296" t="s">
        <v>1520</v>
      </c>
      <c r="B1157" s="166" t="s">
        <v>1521</v>
      </c>
      <c r="C1157" s="132" t="s">
        <v>1521</v>
      </c>
      <c r="D1157" s="135" t="s">
        <v>1333</v>
      </c>
      <c r="E1157" s="135" t="s">
        <v>604</v>
      </c>
      <c r="F1157" s="170">
        <v>114</v>
      </c>
      <c r="G1157" s="170" t="s">
        <v>605</v>
      </c>
      <c r="H1157" s="170">
        <v>11</v>
      </c>
      <c r="I1157" s="169">
        <v>50</v>
      </c>
      <c r="J1157" s="169">
        <v>50</v>
      </c>
      <c r="K1157" s="484">
        <f t="shared" si="104"/>
        <v>8</v>
      </c>
      <c r="L1157" s="484">
        <f t="shared" si="105"/>
        <v>8</v>
      </c>
      <c r="M1157" s="484">
        <f t="shared" si="106"/>
        <v>8</v>
      </c>
      <c r="N1157" s="485" t="s">
        <v>1381</v>
      </c>
      <c r="O1157" s="169">
        <f t="shared" si="107"/>
        <v>1200</v>
      </c>
      <c r="P1157" s="362" t="s">
        <v>1521</v>
      </c>
    </row>
    <row r="1158" spans="1:16" ht="25.5" x14ac:dyDescent="0.2">
      <c r="A1158" s="296" t="s">
        <v>1520</v>
      </c>
      <c r="B1158" s="166" t="s">
        <v>1521</v>
      </c>
      <c r="C1158" s="132" t="s">
        <v>1521</v>
      </c>
      <c r="D1158" s="135" t="s">
        <v>1394</v>
      </c>
      <c r="E1158" s="135" t="s">
        <v>604</v>
      </c>
      <c r="F1158" s="170">
        <v>115</v>
      </c>
      <c r="G1158" s="170" t="s">
        <v>605</v>
      </c>
      <c r="H1158" s="170">
        <v>11</v>
      </c>
      <c r="I1158" s="169">
        <v>140</v>
      </c>
      <c r="J1158" s="169">
        <v>140</v>
      </c>
      <c r="K1158" s="484">
        <f t="shared" si="104"/>
        <v>4</v>
      </c>
      <c r="L1158" s="484">
        <f t="shared" si="105"/>
        <v>4</v>
      </c>
      <c r="M1158" s="484">
        <f t="shared" si="106"/>
        <v>4</v>
      </c>
      <c r="N1158" s="485" t="s">
        <v>1338</v>
      </c>
      <c r="O1158" s="169">
        <f t="shared" si="107"/>
        <v>1680</v>
      </c>
      <c r="P1158" s="362" t="s">
        <v>1521</v>
      </c>
    </row>
    <row r="1159" spans="1:16" ht="25.5" x14ac:dyDescent="0.2">
      <c r="A1159" s="296" t="s">
        <v>1520</v>
      </c>
      <c r="B1159" s="166" t="s">
        <v>1521</v>
      </c>
      <c r="C1159" s="132" t="s">
        <v>1521</v>
      </c>
      <c r="D1159" s="135" t="s">
        <v>886</v>
      </c>
      <c r="E1159" s="135" t="s">
        <v>604</v>
      </c>
      <c r="F1159" s="170">
        <v>122</v>
      </c>
      <c r="G1159" s="170" t="s">
        <v>605</v>
      </c>
      <c r="H1159" s="170">
        <v>11</v>
      </c>
      <c r="I1159" s="169">
        <v>500</v>
      </c>
      <c r="J1159" s="169">
        <v>500</v>
      </c>
      <c r="K1159" s="484">
        <f t="shared" si="104"/>
        <v>1.3333333333333333</v>
      </c>
      <c r="L1159" s="484">
        <f t="shared" si="105"/>
        <v>1.3333333333333333</v>
      </c>
      <c r="M1159" s="484">
        <f t="shared" si="106"/>
        <v>1.3333333333333333</v>
      </c>
      <c r="N1159" s="485" t="s">
        <v>1435</v>
      </c>
      <c r="O1159" s="169">
        <f t="shared" si="107"/>
        <v>2000</v>
      </c>
      <c r="P1159" s="362" t="s">
        <v>1521</v>
      </c>
    </row>
    <row r="1160" spans="1:16" ht="25.5" x14ac:dyDescent="0.2">
      <c r="A1160" s="296" t="s">
        <v>1520</v>
      </c>
      <c r="B1160" s="166" t="s">
        <v>1521</v>
      </c>
      <c r="C1160" s="132" t="s">
        <v>1521</v>
      </c>
      <c r="D1160" s="135" t="s">
        <v>915</v>
      </c>
      <c r="E1160" s="135" t="s">
        <v>604</v>
      </c>
      <c r="F1160" s="170">
        <v>113</v>
      </c>
      <c r="G1160" s="170" t="s">
        <v>605</v>
      </c>
      <c r="H1160" s="170">
        <v>11</v>
      </c>
      <c r="I1160" s="169">
        <v>420</v>
      </c>
      <c r="J1160" s="169">
        <v>420</v>
      </c>
      <c r="K1160" s="484">
        <f t="shared" si="104"/>
        <v>3.3333333333333335</v>
      </c>
      <c r="L1160" s="484">
        <f t="shared" si="105"/>
        <v>3.3333333333333335</v>
      </c>
      <c r="M1160" s="484">
        <f t="shared" si="106"/>
        <v>3.3333333333333335</v>
      </c>
      <c r="N1160" s="485" t="s">
        <v>1361</v>
      </c>
      <c r="O1160" s="169">
        <f t="shared" si="107"/>
        <v>4200</v>
      </c>
      <c r="P1160" s="362" t="s">
        <v>1521</v>
      </c>
    </row>
    <row r="1161" spans="1:16" ht="25.5" x14ac:dyDescent="0.2">
      <c r="A1161" s="296" t="s">
        <v>1520</v>
      </c>
      <c r="B1161" s="166" t="s">
        <v>1521</v>
      </c>
      <c r="C1161" s="132" t="s">
        <v>1521</v>
      </c>
      <c r="D1161" s="135" t="s">
        <v>1522</v>
      </c>
      <c r="E1161" s="135" t="s">
        <v>604</v>
      </c>
      <c r="F1161" s="170">
        <v>121</v>
      </c>
      <c r="G1161" s="170" t="s">
        <v>605</v>
      </c>
      <c r="H1161" s="170">
        <v>11</v>
      </c>
      <c r="I1161" s="169">
        <v>500</v>
      </c>
      <c r="J1161" s="169">
        <v>500</v>
      </c>
      <c r="K1161" s="484">
        <f t="shared" si="104"/>
        <v>1</v>
      </c>
      <c r="L1161" s="484">
        <f t="shared" si="105"/>
        <v>1</v>
      </c>
      <c r="M1161" s="484">
        <f t="shared" si="106"/>
        <v>1</v>
      </c>
      <c r="N1161" s="485" t="s">
        <v>1395</v>
      </c>
      <c r="O1161" s="169">
        <f t="shared" si="107"/>
        <v>1500</v>
      </c>
      <c r="P1161" s="362" t="s">
        <v>1521</v>
      </c>
    </row>
    <row r="1162" spans="1:16" ht="25.5" x14ac:dyDescent="0.2">
      <c r="A1162" s="296" t="s">
        <v>1520</v>
      </c>
      <c r="B1162" s="166" t="s">
        <v>1521</v>
      </c>
      <c r="C1162" s="132" t="s">
        <v>1521</v>
      </c>
      <c r="D1162" s="135" t="s">
        <v>1337</v>
      </c>
      <c r="E1162" s="135" t="s">
        <v>604</v>
      </c>
      <c r="F1162" s="170">
        <v>151</v>
      </c>
      <c r="G1162" s="170" t="s">
        <v>605</v>
      </c>
      <c r="H1162" s="170">
        <v>11</v>
      </c>
      <c r="I1162" s="169">
        <v>13000</v>
      </c>
      <c r="J1162" s="169">
        <v>13000</v>
      </c>
      <c r="K1162" s="484">
        <f t="shared" si="104"/>
        <v>4</v>
      </c>
      <c r="L1162" s="484">
        <f t="shared" si="105"/>
        <v>4</v>
      </c>
      <c r="M1162" s="484">
        <f t="shared" si="106"/>
        <v>4</v>
      </c>
      <c r="N1162" s="485" t="s">
        <v>1338</v>
      </c>
      <c r="O1162" s="169">
        <f t="shared" si="107"/>
        <v>156000</v>
      </c>
      <c r="P1162" s="362" t="s">
        <v>1521</v>
      </c>
    </row>
    <row r="1163" spans="1:16" ht="25.5" x14ac:dyDescent="0.2">
      <c r="A1163" s="296" t="s">
        <v>1520</v>
      </c>
      <c r="B1163" s="166" t="s">
        <v>1521</v>
      </c>
      <c r="C1163" s="132" t="s">
        <v>1521</v>
      </c>
      <c r="D1163" s="135" t="s">
        <v>1397</v>
      </c>
      <c r="E1163" s="135" t="s">
        <v>604</v>
      </c>
      <c r="F1163" s="170">
        <v>165</v>
      </c>
      <c r="G1163" s="170" t="s">
        <v>605</v>
      </c>
      <c r="H1163" s="170">
        <v>11</v>
      </c>
      <c r="I1163" s="169">
        <v>3000</v>
      </c>
      <c r="J1163" s="169">
        <v>3000</v>
      </c>
      <c r="K1163" s="484">
        <f t="shared" si="104"/>
        <v>1</v>
      </c>
      <c r="L1163" s="484">
        <f t="shared" si="105"/>
        <v>1</v>
      </c>
      <c r="M1163" s="484">
        <f t="shared" si="106"/>
        <v>1</v>
      </c>
      <c r="N1163" s="485" t="s">
        <v>1395</v>
      </c>
      <c r="O1163" s="169">
        <f t="shared" si="107"/>
        <v>9000</v>
      </c>
      <c r="P1163" s="362" t="s">
        <v>1521</v>
      </c>
    </row>
    <row r="1164" spans="1:16" ht="25.5" x14ac:dyDescent="0.2">
      <c r="A1164" s="296" t="s">
        <v>1520</v>
      </c>
      <c r="B1164" s="166" t="s">
        <v>1521</v>
      </c>
      <c r="C1164" s="132" t="s">
        <v>1521</v>
      </c>
      <c r="D1164" s="135" t="s">
        <v>1341</v>
      </c>
      <c r="E1164" s="135" t="s">
        <v>604</v>
      </c>
      <c r="F1164" s="170">
        <v>195</v>
      </c>
      <c r="G1164" s="170" t="s">
        <v>605</v>
      </c>
      <c r="H1164" s="170">
        <v>11</v>
      </c>
      <c r="I1164" s="169">
        <v>500</v>
      </c>
      <c r="J1164" s="169">
        <v>500</v>
      </c>
      <c r="K1164" s="484">
        <f t="shared" si="104"/>
        <v>0.33333333333333331</v>
      </c>
      <c r="L1164" s="484">
        <f t="shared" si="105"/>
        <v>0.33333333333333331</v>
      </c>
      <c r="M1164" s="484">
        <f t="shared" si="106"/>
        <v>0.33333333333333331</v>
      </c>
      <c r="N1164" s="485" t="s">
        <v>1386</v>
      </c>
      <c r="O1164" s="169">
        <f>I1164*N1164</f>
        <v>500</v>
      </c>
      <c r="P1164" s="362" t="s">
        <v>1521</v>
      </c>
    </row>
    <row r="1165" spans="1:16" ht="25.5" x14ac:dyDescent="0.2">
      <c r="A1165" s="296" t="s">
        <v>1520</v>
      </c>
      <c r="B1165" s="166" t="s">
        <v>1521</v>
      </c>
      <c r="C1165" s="132" t="s">
        <v>1521</v>
      </c>
      <c r="D1165" s="135" t="s">
        <v>1342</v>
      </c>
      <c r="E1165" s="135" t="s">
        <v>604</v>
      </c>
      <c r="F1165" s="170">
        <v>199</v>
      </c>
      <c r="G1165" s="170" t="s">
        <v>605</v>
      </c>
      <c r="H1165" s="170">
        <v>11</v>
      </c>
      <c r="I1165" s="169">
        <v>2500</v>
      </c>
      <c r="J1165" s="169">
        <v>2500</v>
      </c>
      <c r="K1165" s="484">
        <f t="shared" si="104"/>
        <v>2</v>
      </c>
      <c r="L1165" s="484">
        <f t="shared" si="105"/>
        <v>2</v>
      </c>
      <c r="M1165" s="484">
        <f t="shared" si="106"/>
        <v>2</v>
      </c>
      <c r="N1165" s="485" t="s">
        <v>1340</v>
      </c>
      <c r="O1165" s="169">
        <f>I1165*N1165</f>
        <v>15000</v>
      </c>
      <c r="P1165" s="362" t="s">
        <v>1521</v>
      </c>
    </row>
    <row r="1166" spans="1:16" ht="25.5" x14ac:dyDescent="0.2">
      <c r="A1166" s="296" t="s">
        <v>1520</v>
      </c>
      <c r="B1166" s="166" t="s">
        <v>1521</v>
      </c>
      <c r="C1166" s="132" t="s">
        <v>1521</v>
      </c>
      <c r="D1166" s="135" t="s">
        <v>1416</v>
      </c>
      <c r="E1166" s="135" t="s">
        <v>1059</v>
      </c>
      <c r="F1166" s="170">
        <v>211</v>
      </c>
      <c r="G1166" s="170">
        <v>2405</v>
      </c>
      <c r="H1166" s="170">
        <v>11</v>
      </c>
      <c r="I1166" s="169">
        <v>25</v>
      </c>
      <c r="J1166" s="169">
        <v>25</v>
      </c>
      <c r="K1166" s="484">
        <f t="shared" si="104"/>
        <v>4</v>
      </c>
      <c r="L1166" s="484">
        <f t="shared" si="105"/>
        <v>4</v>
      </c>
      <c r="M1166" s="484">
        <f t="shared" si="106"/>
        <v>4</v>
      </c>
      <c r="N1166" s="485" t="s">
        <v>1338</v>
      </c>
      <c r="O1166" s="169">
        <f>I1166*N1166</f>
        <v>300</v>
      </c>
      <c r="P1166" s="362" t="s">
        <v>1521</v>
      </c>
    </row>
    <row r="1167" spans="1:16" ht="25.5" x14ac:dyDescent="0.2">
      <c r="A1167" s="296" t="s">
        <v>1520</v>
      </c>
      <c r="B1167" s="166" t="s">
        <v>1521</v>
      </c>
      <c r="C1167" s="132" t="s">
        <v>1521</v>
      </c>
      <c r="D1167" s="135" t="s">
        <v>1436</v>
      </c>
      <c r="E1167" s="135" t="s">
        <v>1347</v>
      </c>
      <c r="F1167" s="170">
        <v>211</v>
      </c>
      <c r="G1167" s="170">
        <v>3602</v>
      </c>
      <c r="H1167" s="170">
        <v>11</v>
      </c>
      <c r="I1167" s="169">
        <v>75</v>
      </c>
      <c r="J1167" s="169">
        <v>75</v>
      </c>
      <c r="K1167" s="484">
        <f t="shared" si="104"/>
        <v>4</v>
      </c>
      <c r="L1167" s="484">
        <f t="shared" si="105"/>
        <v>4</v>
      </c>
      <c r="M1167" s="484">
        <f t="shared" si="106"/>
        <v>4</v>
      </c>
      <c r="N1167" s="485" t="s">
        <v>1338</v>
      </c>
      <c r="O1167" s="169">
        <f t="shared" ref="O1167:O1185" si="108">I1167*N1167</f>
        <v>900</v>
      </c>
      <c r="P1167" s="362" t="s">
        <v>1521</v>
      </c>
    </row>
    <row r="1168" spans="1:16" ht="25.5" x14ac:dyDescent="0.2">
      <c r="A1168" s="296" t="s">
        <v>1520</v>
      </c>
      <c r="B1168" s="166" t="s">
        <v>1521</v>
      </c>
      <c r="C1168" s="132" t="s">
        <v>1521</v>
      </c>
      <c r="D1168" s="135" t="s">
        <v>1438</v>
      </c>
      <c r="E1168" s="135" t="s">
        <v>1400</v>
      </c>
      <c r="F1168" s="170">
        <v>211</v>
      </c>
      <c r="G1168" s="170">
        <v>4877</v>
      </c>
      <c r="H1168" s="170">
        <v>11</v>
      </c>
      <c r="I1168" s="169">
        <v>14</v>
      </c>
      <c r="J1168" s="169">
        <v>14</v>
      </c>
      <c r="K1168" s="484">
        <f t="shared" si="104"/>
        <v>41.666666666666664</v>
      </c>
      <c r="L1168" s="484">
        <f t="shared" si="105"/>
        <v>41.666666666666664</v>
      </c>
      <c r="M1168" s="484">
        <f t="shared" si="106"/>
        <v>41.666666666666664</v>
      </c>
      <c r="N1168" s="485" t="s">
        <v>1485</v>
      </c>
      <c r="O1168" s="169">
        <f t="shared" si="108"/>
        <v>1750</v>
      </c>
      <c r="P1168" s="362" t="s">
        <v>1521</v>
      </c>
    </row>
    <row r="1169" spans="1:16" ht="25.5" x14ac:dyDescent="0.2">
      <c r="A1169" s="296" t="s">
        <v>1520</v>
      </c>
      <c r="B1169" s="166" t="s">
        <v>1521</v>
      </c>
      <c r="C1169" s="132" t="s">
        <v>1521</v>
      </c>
      <c r="D1169" s="135" t="s">
        <v>1439</v>
      </c>
      <c r="E1169" s="135" t="s">
        <v>766</v>
      </c>
      <c r="F1169" s="170">
        <v>241</v>
      </c>
      <c r="G1169" s="170">
        <v>1592</v>
      </c>
      <c r="H1169" s="170">
        <v>11</v>
      </c>
      <c r="I1169" s="169">
        <v>45</v>
      </c>
      <c r="J1169" s="169">
        <v>45</v>
      </c>
      <c r="K1169" s="484">
        <f t="shared" si="104"/>
        <v>26.666666666666668</v>
      </c>
      <c r="L1169" s="484">
        <f t="shared" si="105"/>
        <v>26.666666666666668</v>
      </c>
      <c r="M1169" s="484">
        <f t="shared" si="106"/>
        <v>26.666666666666668</v>
      </c>
      <c r="N1169" s="485" t="s">
        <v>1523</v>
      </c>
      <c r="O1169" s="169">
        <f t="shared" si="108"/>
        <v>3600</v>
      </c>
      <c r="P1169" s="362" t="s">
        <v>1521</v>
      </c>
    </row>
    <row r="1170" spans="1:16" ht="25.5" x14ac:dyDescent="0.2">
      <c r="A1170" s="296" t="s">
        <v>1520</v>
      </c>
      <c r="B1170" s="166" t="s">
        <v>1521</v>
      </c>
      <c r="C1170" s="132" t="s">
        <v>1521</v>
      </c>
      <c r="D1170" s="135" t="s">
        <v>1440</v>
      </c>
      <c r="E1170" s="135" t="s">
        <v>766</v>
      </c>
      <c r="F1170" s="170">
        <v>241</v>
      </c>
      <c r="G1170" s="170">
        <v>1593</v>
      </c>
      <c r="H1170" s="170">
        <v>11</v>
      </c>
      <c r="I1170" s="169">
        <v>55</v>
      </c>
      <c r="J1170" s="169">
        <v>55</v>
      </c>
      <c r="K1170" s="484">
        <f t="shared" si="104"/>
        <v>33.333333333333336</v>
      </c>
      <c r="L1170" s="484">
        <f t="shared" si="105"/>
        <v>33.333333333333336</v>
      </c>
      <c r="M1170" s="484">
        <f t="shared" si="106"/>
        <v>33.333333333333336</v>
      </c>
      <c r="N1170" s="485" t="s">
        <v>1399</v>
      </c>
      <c r="O1170" s="169">
        <f t="shared" si="108"/>
        <v>5500</v>
      </c>
      <c r="P1170" s="362" t="s">
        <v>1521</v>
      </c>
    </row>
    <row r="1171" spans="1:16" ht="25.5" x14ac:dyDescent="0.2">
      <c r="A1171" s="296" t="s">
        <v>1520</v>
      </c>
      <c r="B1171" s="166" t="s">
        <v>1521</v>
      </c>
      <c r="C1171" s="132" t="s">
        <v>1521</v>
      </c>
      <c r="D1171" s="135" t="s">
        <v>1441</v>
      </c>
      <c r="E1171" s="135" t="s">
        <v>1115</v>
      </c>
      <c r="F1171" s="170">
        <v>243</v>
      </c>
      <c r="G1171" s="170">
        <v>61337</v>
      </c>
      <c r="H1171" s="170">
        <v>11</v>
      </c>
      <c r="I1171" s="169">
        <v>175</v>
      </c>
      <c r="J1171" s="169">
        <v>175</v>
      </c>
      <c r="K1171" s="484">
        <f t="shared" si="104"/>
        <v>10</v>
      </c>
      <c r="L1171" s="484">
        <f t="shared" si="105"/>
        <v>10</v>
      </c>
      <c r="M1171" s="484">
        <f t="shared" si="106"/>
        <v>10</v>
      </c>
      <c r="N1171" s="485" t="s">
        <v>1379</v>
      </c>
      <c r="O1171" s="169">
        <f t="shared" si="108"/>
        <v>5250</v>
      </c>
      <c r="P1171" s="362" t="s">
        <v>1521</v>
      </c>
    </row>
    <row r="1172" spans="1:16" ht="25.5" x14ac:dyDescent="0.2">
      <c r="A1172" s="296" t="s">
        <v>1520</v>
      </c>
      <c r="B1172" s="166" t="s">
        <v>1521</v>
      </c>
      <c r="C1172" s="132" t="s">
        <v>1521</v>
      </c>
      <c r="D1172" s="135" t="s">
        <v>1360</v>
      </c>
      <c r="E1172" s="135" t="s">
        <v>202</v>
      </c>
      <c r="F1172" s="170">
        <v>253</v>
      </c>
      <c r="G1172" s="170">
        <v>9888</v>
      </c>
      <c r="H1172" s="170">
        <v>11</v>
      </c>
      <c r="I1172" s="169">
        <v>1200</v>
      </c>
      <c r="J1172" s="169">
        <v>1200</v>
      </c>
      <c r="K1172" s="484">
        <f t="shared" si="104"/>
        <v>2.6666666666666665</v>
      </c>
      <c r="L1172" s="484">
        <f t="shared" si="105"/>
        <v>2.6666666666666665</v>
      </c>
      <c r="M1172" s="484">
        <f t="shared" si="106"/>
        <v>2.6666666666666665</v>
      </c>
      <c r="N1172" s="485" t="s">
        <v>1524</v>
      </c>
      <c r="O1172" s="169">
        <f t="shared" si="108"/>
        <v>9600</v>
      </c>
      <c r="P1172" s="362" t="s">
        <v>1521</v>
      </c>
    </row>
    <row r="1173" spans="1:16" ht="25.5" x14ac:dyDescent="0.2">
      <c r="A1173" s="296" t="s">
        <v>1520</v>
      </c>
      <c r="B1173" s="166" t="s">
        <v>1521</v>
      </c>
      <c r="C1173" s="132" t="s">
        <v>1521</v>
      </c>
      <c r="D1173" s="135" t="s">
        <v>1442</v>
      </c>
      <c r="E1173" s="135" t="s">
        <v>1115</v>
      </c>
      <c r="F1173" s="170">
        <v>291</v>
      </c>
      <c r="G1173" s="170">
        <v>2014</v>
      </c>
      <c r="H1173" s="170">
        <v>11</v>
      </c>
      <c r="I1173" s="169">
        <v>25</v>
      </c>
      <c r="J1173" s="169">
        <v>25</v>
      </c>
      <c r="K1173" s="484">
        <f t="shared" si="104"/>
        <v>5</v>
      </c>
      <c r="L1173" s="484">
        <f t="shared" si="105"/>
        <v>5</v>
      </c>
      <c r="M1173" s="484">
        <f t="shared" si="106"/>
        <v>5</v>
      </c>
      <c r="N1173" s="485" t="s">
        <v>1336</v>
      </c>
      <c r="O1173" s="169">
        <f t="shared" si="108"/>
        <v>375</v>
      </c>
      <c r="P1173" s="362" t="s">
        <v>1521</v>
      </c>
    </row>
    <row r="1174" spans="1:16" ht="25.5" x14ac:dyDescent="0.2">
      <c r="A1174" s="296" t="s">
        <v>1520</v>
      </c>
      <c r="B1174" s="166" t="s">
        <v>1521</v>
      </c>
      <c r="C1174" s="132" t="s">
        <v>1521</v>
      </c>
      <c r="D1174" s="135" t="s">
        <v>1443</v>
      </c>
      <c r="E1174" s="135" t="s">
        <v>1115</v>
      </c>
      <c r="F1174" s="170">
        <v>291</v>
      </c>
      <c r="G1174" s="170">
        <v>2025</v>
      </c>
      <c r="H1174" s="170">
        <v>11</v>
      </c>
      <c r="I1174" s="169">
        <v>30</v>
      </c>
      <c r="J1174" s="169">
        <v>30</v>
      </c>
      <c r="K1174" s="484">
        <f t="shared" si="104"/>
        <v>3.6666666666666665</v>
      </c>
      <c r="L1174" s="484">
        <f t="shared" si="105"/>
        <v>3.6666666666666665</v>
      </c>
      <c r="M1174" s="484">
        <f t="shared" si="106"/>
        <v>3.6666666666666665</v>
      </c>
      <c r="N1174" s="485" t="s">
        <v>1525</v>
      </c>
      <c r="O1174" s="169">
        <f t="shared" si="108"/>
        <v>330</v>
      </c>
      <c r="P1174" s="362" t="s">
        <v>1521</v>
      </c>
    </row>
    <row r="1175" spans="1:16" ht="25.5" x14ac:dyDescent="0.2">
      <c r="A1175" s="296" t="s">
        <v>1520</v>
      </c>
      <c r="B1175" s="166" t="s">
        <v>1521</v>
      </c>
      <c r="C1175" s="132" t="s">
        <v>1521</v>
      </c>
      <c r="D1175" s="135" t="s">
        <v>1445</v>
      </c>
      <c r="E1175" s="135" t="s">
        <v>1115</v>
      </c>
      <c r="F1175" s="170">
        <v>291</v>
      </c>
      <c r="G1175" s="170">
        <v>30345</v>
      </c>
      <c r="H1175" s="170">
        <v>11</v>
      </c>
      <c r="I1175" s="169">
        <v>20</v>
      </c>
      <c r="J1175" s="169">
        <v>20</v>
      </c>
      <c r="K1175" s="484">
        <f t="shared" si="104"/>
        <v>6.666666666666667</v>
      </c>
      <c r="L1175" s="484">
        <f t="shared" si="105"/>
        <v>6.666666666666667</v>
      </c>
      <c r="M1175" s="484">
        <f t="shared" si="106"/>
        <v>6.666666666666667</v>
      </c>
      <c r="N1175" s="485" t="s">
        <v>1343</v>
      </c>
      <c r="O1175" s="169">
        <f t="shared" si="108"/>
        <v>400</v>
      </c>
      <c r="P1175" s="362" t="s">
        <v>1521</v>
      </c>
    </row>
    <row r="1176" spans="1:16" ht="25.5" x14ac:dyDescent="0.2">
      <c r="A1176" s="296" t="s">
        <v>1520</v>
      </c>
      <c r="B1176" s="166" t="s">
        <v>1521</v>
      </c>
      <c r="C1176" s="132" t="s">
        <v>1521</v>
      </c>
      <c r="D1176" s="135" t="s">
        <v>1446</v>
      </c>
      <c r="E1176" s="135" t="s">
        <v>1115</v>
      </c>
      <c r="F1176" s="170">
        <v>291</v>
      </c>
      <c r="G1176" s="170">
        <v>30628</v>
      </c>
      <c r="H1176" s="170">
        <v>11</v>
      </c>
      <c r="I1176" s="169">
        <v>10</v>
      </c>
      <c r="J1176" s="169">
        <v>10</v>
      </c>
      <c r="K1176" s="484">
        <f t="shared" si="104"/>
        <v>6.666666666666667</v>
      </c>
      <c r="L1176" s="484">
        <f t="shared" si="105"/>
        <v>6.666666666666667</v>
      </c>
      <c r="M1176" s="484">
        <f t="shared" si="106"/>
        <v>6.666666666666667</v>
      </c>
      <c r="N1176" s="485" t="s">
        <v>1343</v>
      </c>
      <c r="O1176" s="169">
        <f t="shared" si="108"/>
        <v>200</v>
      </c>
      <c r="P1176" s="362" t="s">
        <v>1521</v>
      </c>
    </row>
    <row r="1177" spans="1:16" ht="25.5" x14ac:dyDescent="0.2">
      <c r="A1177" s="296" t="s">
        <v>1520</v>
      </c>
      <c r="B1177" s="166" t="s">
        <v>1521</v>
      </c>
      <c r="C1177" s="132" t="s">
        <v>1521</v>
      </c>
      <c r="D1177" s="135" t="s">
        <v>1461</v>
      </c>
      <c r="E1177" s="135" t="s">
        <v>1115</v>
      </c>
      <c r="F1177" s="170">
        <v>291</v>
      </c>
      <c r="G1177" s="170">
        <v>31139</v>
      </c>
      <c r="H1177" s="170">
        <v>11</v>
      </c>
      <c r="I1177" s="169">
        <v>50</v>
      </c>
      <c r="J1177" s="169">
        <v>50</v>
      </c>
      <c r="K1177" s="484">
        <f t="shared" si="104"/>
        <v>6.666666666666667</v>
      </c>
      <c r="L1177" s="484">
        <f t="shared" si="105"/>
        <v>6.666666666666667</v>
      </c>
      <c r="M1177" s="484">
        <f t="shared" si="106"/>
        <v>6.666666666666667</v>
      </c>
      <c r="N1177" s="485" t="s">
        <v>1343</v>
      </c>
      <c r="O1177" s="169">
        <f t="shared" si="108"/>
        <v>1000</v>
      </c>
      <c r="P1177" s="362" t="s">
        <v>1521</v>
      </c>
    </row>
    <row r="1178" spans="1:16" ht="25.5" x14ac:dyDescent="0.2">
      <c r="A1178" s="296" t="s">
        <v>1520</v>
      </c>
      <c r="B1178" s="166" t="s">
        <v>1521</v>
      </c>
      <c r="C1178" s="132" t="s">
        <v>1521</v>
      </c>
      <c r="D1178" s="135" t="s">
        <v>1462</v>
      </c>
      <c r="E1178" s="135" t="s">
        <v>777</v>
      </c>
      <c r="F1178" s="170">
        <v>291</v>
      </c>
      <c r="G1178" s="170">
        <v>78615</v>
      </c>
      <c r="H1178" s="170">
        <v>11</v>
      </c>
      <c r="I1178" s="169">
        <v>5</v>
      </c>
      <c r="J1178" s="169">
        <v>5</v>
      </c>
      <c r="K1178" s="484">
        <f t="shared" si="104"/>
        <v>13.666666666666666</v>
      </c>
      <c r="L1178" s="484">
        <f t="shared" si="105"/>
        <v>13.666666666666666</v>
      </c>
      <c r="M1178" s="484">
        <f t="shared" si="106"/>
        <v>13.666666666666666</v>
      </c>
      <c r="N1178" s="485" t="s">
        <v>1526</v>
      </c>
      <c r="O1178" s="169">
        <f t="shared" si="108"/>
        <v>205</v>
      </c>
      <c r="P1178" s="362" t="s">
        <v>1521</v>
      </c>
    </row>
    <row r="1179" spans="1:16" ht="25.5" x14ac:dyDescent="0.2">
      <c r="A1179" s="296" t="s">
        <v>1520</v>
      </c>
      <c r="B1179" s="166" t="s">
        <v>1521</v>
      </c>
      <c r="C1179" s="132" t="s">
        <v>1521</v>
      </c>
      <c r="D1179" s="135" t="s">
        <v>1375</v>
      </c>
      <c r="E1179" s="135" t="s">
        <v>202</v>
      </c>
      <c r="F1179" s="170">
        <v>291</v>
      </c>
      <c r="G1179" s="170">
        <v>134509</v>
      </c>
      <c r="H1179" s="170">
        <v>11</v>
      </c>
      <c r="I1179" s="169">
        <v>5</v>
      </c>
      <c r="J1179" s="169">
        <v>5</v>
      </c>
      <c r="K1179" s="484">
        <f t="shared" si="104"/>
        <v>10</v>
      </c>
      <c r="L1179" s="484">
        <f t="shared" si="105"/>
        <v>10</v>
      </c>
      <c r="M1179" s="484">
        <f t="shared" si="106"/>
        <v>10</v>
      </c>
      <c r="N1179" s="485" t="s">
        <v>1379</v>
      </c>
      <c r="O1179" s="169">
        <f t="shared" si="108"/>
        <v>150</v>
      </c>
      <c r="P1179" s="362" t="s">
        <v>1521</v>
      </c>
    </row>
    <row r="1180" spans="1:16" ht="25.5" x14ac:dyDescent="0.2">
      <c r="A1180" s="296" t="s">
        <v>1520</v>
      </c>
      <c r="B1180" s="166" t="s">
        <v>1521</v>
      </c>
      <c r="C1180" s="132" t="s">
        <v>1521</v>
      </c>
      <c r="D1180" s="135" t="s">
        <v>1427</v>
      </c>
      <c r="E1180" s="135" t="s">
        <v>804</v>
      </c>
      <c r="F1180" s="170">
        <v>292</v>
      </c>
      <c r="G1180" s="170">
        <v>2858</v>
      </c>
      <c r="H1180" s="170">
        <v>11</v>
      </c>
      <c r="I1180" s="169">
        <v>12</v>
      </c>
      <c r="J1180" s="169">
        <v>12</v>
      </c>
      <c r="K1180" s="484">
        <f t="shared" si="104"/>
        <v>13.333333333333334</v>
      </c>
      <c r="L1180" s="484">
        <f t="shared" si="105"/>
        <v>13.333333333333334</v>
      </c>
      <c r="M1180" s="484">
        <f t="shared" si="106"/>
        <v>13.333333333333334</v>
      </c>
      <c r="N1180" s="485" t="s">
        <v>1500</v>
      </c>
      <c r="O1180" s="169">
        <f t="shared" si="108"/>
        <v>480</v>
      </c>
      <c r="P1180" s="362" t="s">
        <v>1521</v>
      </c>
    </row>
    <row r="1181" spans="1:16" ht="25.5" x14ac:dyDescent="0.2">
      <c r="A1181" s="296" t="s">
        <v>1520</v>
      </c>
      <c r="B1181" s="166" t="s">
        <v>1521</v>
      </c>
      <c r="C1181" s="132" t="s">
        <v>1521</v>
      </c>
      <c r="D1181" s="135" t="s">
        <v>1450</v>
      </c>
      <c r="E1181" s="135" t="s">
        <v>1059</v>
      </c>
      <c r="F1181" s="170">
        <v>292</v>
      </c>
      <c r="G1181" s="170">
        <v>2859</v>
      </c>
      <c r="H1181" s="170">
        <v>11</v>
      </c>
      <c r="I1181" s="169">
        <v>35</v>
      </c>
      <c r="J1181" s="169">
        <v>35</v>
      </c>
      <c r="K1181" s="484">
        <f t="shared" si="104"/>
        <v>10</v>
      </c>
      <c r="L1181" s="484">
        <f t="shared" si="105"/>
        <v>10</v>
      </c>
      <c r="M1181" s="484">
        <f t="shared" si="106"/>
        <v>10</v>
      </c>
      <c r="N1181" s="485" t="s">
        <v>1379</v>
      </c>
      <c r="O1181" s="169">
        <f t="shared" si="108"/>
        <v>1050</v>
      </c>
      <c r="P1181" s="362" t="s">
        <v>1521</v>
      </c>
    </row>
    <row r="1182" spans="1:16" ht="25.5" x14ac:dyDescent="0.2">
      <c r="A1182" s="296" t="s">
        <v>1520</v>
      </c>
      <c r="B1182" s="166" t="s">
        <v>1521</v>
      </c>
      <c r="C1182" s="132" t="s">
        <v>1521</v>
      </c>
      <c r="D1182" s="135" t="s">
        <v>1451</v>
      </c>
      <c r="E1182" s="135" t="s">
        <v>202</v>
      </c>
      <c r="F1182" s="170">
        <v>292</v>
      </c>
      <c r="G1182" s="170">
        <v>5732</v>
      </c>
      <c r="H1182" s="170">
        <v>11</v>
      </c>
      <c r="I1182" s="169">
        <v>4</v>
      </c>
      <c r="J1182" s="169">
        <v>4</v>
      </c>
      <c r="K1182" s="484">
        <f t="shared" si="104"/>
        <v>20</v>
      </c>
      <c r="L1182" s="484">
        <f t="shared" si="105"/>
        <v>20</v>
      </c>
      <c r="M1182" s="484">
        <f t="shared" si="106"/>
        <v>20</v>
      </c>
      <c r="N1182" s="485" t="s">
        <v>1475</v>
      </c>
      <c r="O1182" s="169">
        <f t="shared" si="108"/>
        <v>240</v>
      </c>
      <c r="P1182" s="362" t="s">
        <v>1521</v>
      </c>
    </row>
    <row r="1183" spans="1:16" ht="25.5" x14ac:dyDescent="0.2">
      <c r="A1183" s="296" t="s">
        <v>1520</v>
      </c>
      <c r="B1183" s="166" t="s">
        <v>1521</v>
      </c>
      <c r="C1183" s="132" t="s">
        <v>1521</v>
      </c>
      <c r="D1183" s="135" t="s">
        <v>1380</v>
      </c>
      <c r="E1183" s="135" t="s">
        <v>202</v>
      </c>
      <c r="F1183" s="170">
        <v>292</v>
      </c>
      <c r="G1183" s="170">
        <v>38221</v>
      </c>
      <c r="H1183" s="170">
        <v>11</v>
      </c>
      <c r="I1183" s="169">
        <v>20</v>
      </c>
      <c r="J1183" s="169">
        <v>20</v>
      </c>
      <c r="K1183" s="484">
        <f t="shared" si="104"/>
        <v>13.333333333333334</v>
      </c>
      <c r="L1183" s="484">
        <f t="shared" si="105"/>
        <v>13.333333333333334</v>
      </c>
      <c r="M1183" s="484">
        <f t="shared" si="106"/>
        <v>13.333333333333334</v>
      </c>
      <c r="N1183" s="485" t="s">
        <v>1500</v>
      </c>
      <c r="O1183" s="169">
        <f t="shared" si="108"/>
        <v>800</v>
      </c>
      <c r="P1183" s="362" t="s">
        <v>1521</v>
      </c>
    </row>
    <row r="1184" spans="1:16" ht="25.5" x14ac:dyDescent="0.2">
      <c r="A1184" s="296" t="s">
        <v>1520</v>
      </c>
      <c r="B1184" s="166" t="s">
        <v>1521</v>
      </c>
      <c r="C1184" s="132" t="s">
        <v>1521</v>
      </c>
      <c r="D1184" s="135" t="s">
        <v>1452</v>
      </c>
      <c r="E1184" s="135" t="s">
        <v>1383</v>
      </c>
      <c r="F1184" s="170">
        <v>292</v>
      </c>
      <c r="G1184" s="170">
        <v>2860</v>
      </c>
      <c r="H1184" s="170">
        <v>11</v>
      </c>
      <c r="I1184" s="169">
        <v>12</v>
      </c>
      <c r="J1184" s="169">
        <v>12</v>
      </c>
      <c r="K1184" s="484">
        <f t="shared" si="104"/>
        <v>26.666666666666668</v>
      </c>
      <c r="L1184" s="484">
        <f t="shared" si="105"/>
        <v>26.666666666666668</v>
      </c>
      <c r="M1184" s="484">
        <f t="shared" si="106"/>
        <v>26.666666666666668</v>
      </c>
      <c r="N1184" s="485" t="s">
        <v>1523</v>
      </c>
      <c r="O1184" s="169">
        <f t="shared" si="108"/>
        <v>960</v>
      </c>
      <c r="P1184" s="362" t="s">
        <v>1521</v>
      </c>
    </row>
    <row r="1185" spans="1:16" ht="26.25" thickBot="1" x14ac:dyDescent="0.25">
      <c r="A1185" s="363" t="s">
        <v>1520</v>
      </c>
      <c r="B1185" s="364" t="s">
        <v>1521</v>
      </c>
      <c r="C1185" s="386" t="s">
        <v>1521</v>
      </c>
      <c r="D1185" s="486" t="s">
        <v>1384</v>
      </c>
      <c r="E1185" s="486" t="s">
        <v>202</v>
      </c>
      <c r="F1185" s="487">
        <v>298</v>
      </c>
      <c r="G1185" s="487" t="s">
        <v>605</v>
      </c>
      <c r="H1185" s="487">
        <v>11</v>
      </c>
      <c r="I1185" s="488">
        <v>800</v>
      </c>
      <c r="J1185" s="488">
        <v>800</v>
      </c>
      <c r="K1185" s="489">
        <f t="shared" si="104"/>
        <v>1</v>
      </c>
      <c r="L1185" s="489">
        <f t="shared" si="105"/>
        <v>1</v>
      </c>
      <c r="M1185" s="489">
        <f t="shared" si="106"/>
        <v>1</v>
      </c>
      <c r="N1185" s="490" t="s">
        <v>1395</v>
      </c>
      <c r="O1185" s="488">
        <f t="shared" si="108"/>
        <v>2400</v>
      </c>
      <c r="P1185" s="371" t="s">
        <v>1521</v>
      </c>
    </row>
    <row r="1186" spans="1:16" ht="15.75" thickBot="1" x14ac:dyDescent="0.25">
      <c r="A1186" s="281"/>
      <c r="B1186" s="282"/>
      <c r="C1186" s="283"/>
      <c r="D1186" s="468" t="s">
        <v>1527</v>
      </c>
      <c r="E1186" s="468"/>
      <c r="F1186" s="469"/>
      <c r="G1186" s="469"/>
      <c r="H1186" s="469"/>
      <c r="I1186" s="469"/>
      <c r="J1186" s="469"/>
      <c r="K1186" s="457"/>
      <c r="L1186" s="457"/>
      <c r="M1186" s="457"/>
      <c r="N1186" s="469"/>
      <c r="O1186" s="195">
        <f>SUM(O1154:O1185)</f>
        <v>251170</v>
      </c>
      <c r="P1186" s="196"/>
    </row>
    <row r="1187" spans="1:16" ht="12.75" x14ac:dyDescent="0.2">
      <c r="A1187" s="399"/>
      <c r="B1187" s="399"/>
      <c r="C1187" s="400"/>
      <c r="D1187" s="491"/>
      <c r="E1187" s="491"/>
      <c r="F1187" s="492"/>
      <c r="G1187" s="492"/>
      <c r="H1187" s="492"/>
      <c r="I1187" s="492"/>
      <c r="J1187" s="492"/>
      <c r="K1187" s="464"/>
      <c r="L1187" s="464"/>
      <c r="M1187" s="464"/>
      <c r="N1187" s="492"/>
      <c r="O1187" s="402"/>
      <c r="P1187" s="403"/>
    </row>
    <row r="1188" spans="1:16" s="187" customFormat="1" ht="15.75" thickBot="1" x14ac:dyDescent="0.25">
      <c r="A1188" s="353" t="s">
        <v>1528</v>
      </c>
      <c r="B1188" s="353"/>
      <c r="C1188" s="353"/>
      <c r="D1188" s="354"/>
      <c r="E1188" s="354"/>
      <c r="F1188" s="353"/>
      <c r="G1188" s="353"/>
      <c r="H1188" s="353"/>
      <c r="I1188" s="353"/>
      <c r="J1188" s="353"/>
      <c r="K1188" s="355"/>
      <c r="L1188" s="355"/>
      <c r="M1188" s="355"/>
      <c r="N1188" s="353"/>
      <c r="O1188" s="353"/>
      <c r="P1188" s="353"/>
    </row>
    <row r="1189" spans="1:16" ht="29.25" customHeight="1" x14ac:dyDescent="0.2">
      <c r="A1189" s="288" t="s">
        <v>1529</v>
      </c>
      <c r="B1189" s="289" t="s">
        <v>1530</v>
      </c>
      <c r="C1189" s="290" t="s">
        <v>1530</v>
      </c>
      <c r="D1189" s="357" t="s">
        <v>1391</v>
      </c>
      <c r="E1189" s="357" t="s">
        <v>604</v>
      </c>
      <c r="F1189" s="293">
        <v>111</v>
      </c>
      <c r="G1189" s="293" t="s">
        <v>605</v>
      </c>
      <c r="H1189" s="293">
        <v>11</v>
      </c>
      <c r="I1189" s="294">
        <v>900</v>
      </c>
      <c r="J1189" s="294">
        <v>900</v>
      </c>
      <c r="K1189" s="359">
        <f>N1189/3</f>
        <v>4</v>
      </c>
      <c r="L1189" s="359">
        <f>N1189/3</f>
        <v>4</v>
      </c>
      <c r="M1189" s="359">
        <f>N1189/3</f>
        <v>4</v>
      </c>
      <c r="N1189" s="383" t="s">
        <v>1338</v>
      </c>
      <c r="O1189" s="294">
        <f>I1189*N1189</f>
        <v>10800</v>
      </c>
      <c r="P1189" s="360" t="s">
        <v>1530</v>
      </c>
    </row>
    <row r="1190" spans="1:16" ht="29.25" customHeight="1" x14ac:dyDescent="0.2">
      <c r="A1190" s="296" t="s">
        <v>1529</v>
      </c>
      <c r="B1190" s="166" t="s">
        <v>1530</v>
      </c>
      <c r="C1190" s="132" t="s">
        <v>1530</v>
      </c>
      <c r="D1190" s="133" t="s">
        <v>1392</v>
      </c>
      <c r="E1190" s="133" t="s">
        <v>604</v>
      </c>
      <c r="F1190" s="127">
        <v>112</v>
      </c>
      <c r="G1190" s="127" t="s">
        <v>605</v>
      </c>
      <c r="H1190" s="127">
        <v>11</v>
      </c>
      <c r="I1190" s="167">
        <v>25</v>
      </c>
      <c r="J1190" s="167">
        <v>25</v>
      </c>
      <c r="K1190" s="337">
        <f t="shared" ref="K1190:K1224" si="109">N1190/3</f>
        <v>4</v>
      </c>
      <c r="L1190" s="337">
        <f t="shared" ref="L1190:L1224" si="110">N1190/3</f>
        <v>4</v>
      </c>
      <c r="M1190" s="337">
        <f t="shared" ref="M1190:M1224" si="111">N1190/3</f>
        <v>4</v>
      </c>
      <c r="N1190" s="338" t="s">
        <v>1338</v>
      </c>
      <c r="O1190" s="167">
        <f t="shared" ref="O1190:O1198" si="112">I1190*N1190</f>
        <v>300</v>
      </c>
      <c r="P1190" s="362" t="s">
        <v>1530</v>
      </c>
    </row>
    <row r="1191" spans="1:16" ht="29.25" customHeight="1" x14ac:dyDescent="0.2">
      <c r="A1191" s="296" t="s">
        <v>1529</v>
      </c>
      <c r="B1191" s="166" t="s">
        <v>1530</v>
      </c>
      <c r="C1191" s="132" t="s">
        <v>1530</v>
      </c>
      <c r="D1191" s="133" t="s">
        <v>1393</v>
      </c>
      <c r="E1191" s="133" t="s">
        <v>604</v>
      </c>
      <c r="F1191" s="127">
        <v>113</v>
      </c>
      <c r="G1191" s="127" t="s">
        <v>605</v>
      </c>
      <c r="H1191" s="127">
        <v>11</v>
      </c>
      <c r="I1191" s="167">
        <v>550</v>
      </c>
      <c r="J1191" s="167">
        <v>550</v>
      </c>
      <c r="K1191" s="337">
        <f t="shared" si="109"/>
        <v>4</v>
      </c>
      <c r="L1191" s="337">
        <f t="shared" si="110"/>
        <v>4</v>
      </c>
      <c r="M1191" s="337">
        <f t="shared" si="111"/>
        <v>4</v>
      </c>
      <c r="N1191" s="338" t="s">
        <v>1338</v>
      </c>
      <c r="O1191" s="167">
        <f t="shared" si="112"/>
        <v>6600</v>
      </c>
      <c r="P1191" s="362" t="s">
        <v>1530</v>
      </c>
    </row>
    <row r="1192" spans="1:16" ht="29.25" customHeight="1" x14ac:dyDescent="0.2">
      <c r="A1192" s="296" t="s">
        <v>1529</v>
      </c>
      <c r="B1192" s="166" t="s">
        <v>1530</v>
      </c>
      <c r="C1192" s="132" t="s">
        <v>1530</v>
      </c>
      <c r="D1192" s="133" t="s">
        <v>1333</v>
      </c>
      <c r="E1192" s="133" t="s">
        <v>604</v>
      </c>
      <c r="F1192" s="127">
        <v>114</v>
      </c>
      <c r="G1192" s="127" t="s">
        <v>605</v>
      </c>
      <c r="H1192" s="127">
        <v>11</v>
      </c>
      <c r="I1192" s="167">
        <v>50</v>
      </c>
      <c r="J1192" s="167">
        <v>50</v>
      </c>
      <c r="K1192" s="337">
        <f t="shared" si="109"/>
        <v>3</v>
      </c>
      <c r="L1192" s="337">
        <f t="shared" si="110"/>
        <v>3</v>
      </c>
      <c r="M1192" s="337">
        <f t="shared" si="111"/>
        <v>3</v>
      </c>
      <c r="N1192" s="338" t="s">
        <v>1365</v>
      </c>
      <c r="O1192" s="167">
        <f t="shared" si="112"/>
        <v>450</v>
      </c>
      <c r="P1192" s="362" t="s">
        <v>1530</v>
      </c>
    </row>
    <row r="1193" spans="1:16" ht="29.25" customHeight="1" x14ac:dyDescent="0.2">
      <c r="A1193" s="296" t="s">
        <v>1529</v>
      </c>
      <c r="B1193" s="166" t="s">
        <v>1530</v>
      </c>
      <c r="C1193" s="132" t="s">
        <v>1530</v>
      </c>
      <c r="D1193" s="133" t="s">
        <v>1394</v>
      </c>
      <c r="E1193" s="133" t="s">
        <v>604</v>
      </c>
      <c r="F1193" s="127">
        <v>115</v>
      </c>
      <c r="G1193" s="127" t="s">
        <v>605</v>
      </c>
      <c r="H1193" s="127">
        <v>11</v>
      </c>
      <c r="I1193" s="167">
        <v>50</v>
      </c>
      <c r="J1193" s="167">
        <v>50</v>
      </c>
      <c r="K1193" s="337">
        <f t="shared" si="109"/>
        <v>4</v>
      </c>
      <c r="L1193" s="337">
        <f t="shared" si="110"/>
        <v>4</v>
      </c>
      <c r="M1193" s="337">
        <f t="shared" si="111"/>
        <v>4</v>
      </c>
      <c r="N1193" s="338" t="s">
        <v>1338</v>
      </c>
      <c r="O1193" s="167">
        <f t="shared" si="112"/>
        <v>600</v>
      </c>
      <c r="P1193" s="362" t="s">
        <v>1530</v>
      </c>
    </row>
    <row r="1194" spans="1:16" ht="29.25" customHeight="1" x14ac:dyDescent="0.2">
      <c r="A1194" s="296" t="s">
        <v>1529</v>
      </c>
      <c r="B1194" s="166" t="s">
        <v>1530</v>
      </c>
      <c r="C1194" s="132" t="s">
        <v>1530</v>
      </c>
      <c r="D1194" s="133" t="s">
        <v>915</v>
      </c>
      <c r="E1194" s="133" t="s">
        <v>604</v>
      </c>
      <c r="F1194" s="127">
        <v>113</v>
      </c>
      <c r="G1194" s="127" t="s">
        <v>605</v>
      </c>
      <c r="H1194" s="127">
        <v>11</v>
      </c>
      <c r="I1194" s="167">
        <v>420</v>
      </c>
      <c r="J1194" s="167">
        <v>420</v>
      </c>
      <c r="K1194" s="337">
        <f t="shared" si="109"/>
        <v>1.6666666666666667</v>
      </c>
      <c r="L1194" s="337">
        <f t="shared" si="110"/>
        <v>1.6666666666666667</v>
      </c>
      <c r="M1194" s="337">
        <f t="shared" si="111"/>
        <v>1.6666666666666667</v>
      </c>
      <c r="N1194" s="338" t="s">
        <v>1369</v>
      </c>
      <c r="O1194" s="167">
        <f t="shared" si="112"/>
        <v>2100</v>
      </c>
      <c r="P1194" s="362" t="s">
        <v>1530</v>
      </c>
    </row>
    <row r="1195" spans="1:16" ht="29.25" customHeight="1" x14ac:dyDescent="0.2">
      <c r="A1195" s="296" t="s">
        <v>1529</v>
      </c>
      <c r="B1195" s="166" t="s">
        <v>1530</v>
      </c>
      <c r="C1195" s="132" t="s">
        <v>1530</v>
      </c>
      <c r="D1195" s="133" t="s">
        <v>1337</v>
      </c>
      <c r="E1195" s="133" t="s">
        <v>604</v>
      </c>
      <c r="F1195" s="127">
        <v>151</v>
      </c>
      <c r="G1195" s="127" t="s">
        <v>605</v>
      </c>
      <c r="H1195" s="127">
        <v>11</v>
      </c>
      <c r="I1195" s="167">
        <v>7500</v>
      </c>
      <c r="J1195" s="167">
        <v>7500</v>
      </c>
      <c r="K1195" s="337">
        <f t="shared" si="109"/>
        <v>4</v>
      </c>
      <c r="L1195" s="337">
        <f t="shared" si="110"/>
        <v>4</v>
      </c>
      <c r="M1195" s="337">
        <f t="shared" si="111"/>
        <v>4</v>
      </c>
      <c r="N1195" s="338" t="s">
        <v>1338</v>
      </c>
      <c r="O1195" s="167">
        <f t="shared" si="112"/>
        <v>90000</v>
      </c>
      <c r="P1195" s="362" t="s">
        <v>1530</v>
      </c>
    </row>
    <row r="1196" spans="1:16" ht="29.25" customHeight="1" x14ac:dyDescent="0.2">
      <c r="A1196" s="296" t="s">
        <v>1529</v>
      </c>
      <c r="B1196" s="166" t="s">
        <v>1530</v>
      </c>
      <c r="C1196" s="132" t="s">
        <v>1530</v>
      </c>
      <c r="D1196" s="133" t="s">
        <v>1397</v>
      </c>
      <c r="E1196" s="133" t="s">
        <v>604</v>
      </c>
      <c r="F1196" s="127">
        <v>165</v>
      </c>
      <c r="G1196" s="127" t="s">
        <v>605</v>
      </c>
      <c r="H1196" s="127">
        <v>11</v>
      </c>
      <c r="I1196" s="167">
        <v>2000</v>
      </c>
      <c r="J1196" s="167">
        <v>2000</v>
      </c>
      <c r="K1196" s="337">
        <f t="shared" si="109"/>
        <v>1</v>
      </c>
      <c r="L1196" s="337">
        <f t="shared" si="110"/>
        <v>1</v>
      </c>
      <c r="M1196" s="337">
        <f t="shared" si="111"/>
        <v>1</v>
      </c>
      <c r="N1196" s="338" t="s">
        <v>1395</v>
      </c>
      <c r="O1196" s="167">
        <f t="shared" si="112"/>
        <v>6000</v>
      </c>
      <c r="P1196" s="362" t="s">
        <v>1530</v>
      </c>
    </row>
    <row r="1197" spans="1:16" ht="29.25" customHeight="1" x14ac:dyDescent="0.2">
      <c r="A1197" s="296" t="s">
        <v>1529</v>
      </c>
      <c r="B1197" s="166" t="s">
        <v>1530</v>
      </c>
      <c r="C1197" s="132" t="s">
        <v>1530</v>
      </c>
      <c r="D1197" s="133" t="s">
        <v>1341</v>
      </c>
      <c r="E1197" s="133" t="s">
        <v>604</v>
      </c>
      <c r="F1197" s="127">
        <v>195</v>
      </c>
      <c r="G1197" s="127" t="s">
        <v>605</v>
      </c>
      <c r="H1197" s="127">
        <v>11</v>
      </c>
      <c r="I1197" s="167">
        <v>500</v>
      </c>
      <c r="J1197" s="167">
        <v>500</v>
      </c>
      <c r="K1197" s="337">
        <f t="shared" si="109"/>
        <v>1</v>
      </c>
      <c r="L1197" s="337">
        <f t="shared" si="110"/>
        <v>1</v>
      </c>
      <c r="M1197" s="337">
        <f t="shared" si="111"/>
        <v>1</v>
      </c>
      <c r="N1197" s="338" t="s">
        <v>1395</v>
      </c>
      <c r="O1197" s="167">
        <f t="shared" si="112"/>
        <v>1500</v>
      </c>
      <c r="P1197" s="362" t="s">
        <v>1530</v>
      </c>
    </row>
    <row r="1198" spans="1:16" ht="29.25" customHeight="1" x14ac:dyDescent="0.2">
      <c r="A1198" s="296" t="s">
        <v>1529</v>
      </c>
      <c r="B1198" s="166" t="s">
        <v>1530</v>
      </c>
      <c r="C1198" s="132" t="s">
        <v>1530</v>
      </c>
      <c r="D1198" s="133" t="s">
        <v>1342</v>
      </c>
      <c r="E1198" s="133" t="s">
        <v>604</v>
      </c>
      <c r="F1198" s="127">
        <v>199</v>
      </c>
      <c r="G1198" s="127" t="s">
        <v>605</v>
      </c>
      <c r="H1198" s="127">
        <v>11</v>
      </c>
      <c r="I1198" s="167">
        <v>2000</v>
      </c>
      <c r="J1198" s="167">
        <v>2000</v>
      </c>
      <c r="K1198" s="337">
        <f t="shared" si="109"/>
        <v>1</v>
      </c>
      <c r="L1198" s="337">
        <f t="shared" si="110"/>
        <v>1</v>
      </c>
      <c r="M1198" s="337">
        <f t="shared" si="111"/>
        <v>1</v>
      </c>
      <c r="N1198" s="338" t="s">
        <v>1395</v>
      </c>
      <c r="O1198" s="167">
        <f t="shared" si="112"/>
        <v>6000</v>
      </c>
      <c r="P1198" s="362" t="s">
        <v>1530</v>
      </c>
    </row>
    <row r="1199" spans="1:16" ht="29.25" customHeight="1" x14ac:dyDescent="0.2">
      <c r="A1199" s="296" t="s">
        <v>1529</v>
      </c>
      <c r="B1199" s="166" t="s">
        <v>1530</v>
      </c>
      <c r="C1199" s="132" t="s">
        <v>1530</v>
      </c>
      <c r="D1199" s="133" t="s">
        <v>1416</v>
      </c>
      <c r="E1199" s="133" t="s">
        <v>1059</v>
      </c>
      <c r="F1199" s="127">
        <v>211</v>
      </c>
      <c r="G1199" s="127">
        <v>2405</v>
      </c>
      <c r="H1199" s="127">
        <v>11</v>
      </c>
      <c r="I1199" s="167">
        <v>25</v>
      </c>
      <c r="J1199" s="167">
        <v>25</v>
      </c>
      <c r="K1199" s="337">
        <f t="shared" si="109"/>
        <v>4</v>
      </c>
      <c r="L1199" s="337">
        <f t="shared" si="110"/>
        <v>4</v>
      </c>
      <c r="M1199" s="337">
        <f t="shared" si="111"/>
        <v>4</v>
      </c>
      <c r="N1199" s="338" t="s">
        <v>1338</v>
      </c>
      <c r="O1199" s="167">
        <f>I1199*N1199</f>
        <v>300</v>
      </c>
      <c r="P1199" s="362" t="s">
        <v>1530</v>
      </c>
    </row>
    <row r="1200" spans="1:16" ht="29.25" customHeight="1" x14ac:dyDescent="0.2">
      <c r="A1200" s="296" t="s">
        <v>1529</v>
      </c>
      <c r="B1200" s="166" t="s">
        <v>1530</v>
      </c>
      <c r="C1200" s="132" t="s">
        <v>1530</v>
      </c>
      <c r="D1200" s="133" t="s">
        <v>1345</v>
      </c>
      <c r="E1200" s="133" t="s">
        <v>1347</v>
      </c>
      <c r="F1200" s="127">
        <v>211</v>
      </c>
      <c r="G1200" s="127">
        <v>3602</v>
      </c>
      <c r="H1200" s="127">
        <v>11</v>
      </c>
      <c r="I1200" s="167">
        <v>75</v>
      </c>
      <c r="J1200" s="167">
        <v>75</v>
      </c>
      <c r="K1200" s="337">
        <f t="shared" si="109"/>
        <v>3.3333333333333335</v>
      </c>
      <c r="L1200" s="337">
        <f t="shared" si="110"/>
        <v>3.3333333333333335</v>
      </c>
      <c r="M1200" s="337">
        <f t="shared" si="111"/>
        <v>3.3333333333333335</v>
      </c>
      <c r="N1200" s="338" t="s">
        <v>1361</v>
      </c>
      <c r="O1200" s="167">
        <f t="shared" ref="O1200:O1224" si="113">I1200*N1200</f>
        <v>750</v>
      </c>
      <c r="P1200" s="362" t="s">
        <v>1530</v>
      </c>
    </row>
    <row r="1201" spans="1:16" ht="29.25" customHeight="1" x14ac:dyDescent="0.2">
      <c r="A1201" s="296" t="s">
        <v>1529</v>
      </c>
      <c r="B1201" s="166" t="s">
        <v>1530</v>
      </c>
      <c r="C1201" s="132" t="s">
        <v>1530</v>
      </c>
      <c r="D1201" s="133" t="s">
        <v>1346</v>
      </c>
      <c r="E1201" s="133" t="s">
        <v>1347</v>
      </c>
      <c r="F1201" s="127">
        <v>211</v>
      </c>
      <c r="G1201" s="127">
        <v>28004</v>
      </c>
      <c r="H1201" s="127">
        <v>11</v>
      </c>
      <c r="I1201" s="167">
        <v>55</v>
      </c>
      <c r="J1201" s="167">
        <v>55</v>
      </c>
      <c r="K1201" s="337">
        <f t="shared" si="109"/>
        <v>4</v>
      </c>
      <c r="L1201" s="337">
        <f t="shared" si="110"/>
        <v>4</v>
      </c>
      <c r="M1201" s="337">
        <f t="shared" si="111"/>
        <v>4</v>
      </c>
      <c r="N1201" s="338" t="s">
        <v>1338</v>
      </c>
      <c r="O1201" s="167">
        <f t="shared" si="113"/>
        <v>660</v>
      </c>
      <c r="P1201" s="362" t="s">
        <v>1530</v>
      </c>
    </row>
    <row r="1202" spans="1:16" ht="29.25" customHeight="1" x14ac:dyDescent="0.2">
      <c r="A1202" s="296" t="s">
        <v>1529</v>
      </c>
      <c r="B1202" s="166" t="s">
        <v>1530</v>
      </c>
      <c r="C1202" s="132" t="s">
        <v>1530</v>
      </c>
      <c r="D1202" s="133" t="s">
        <v>1348</v>
      </c>
      <c r="E1202" s="133" t="s">
        <v>1349</v>
      </c>
      <c r="F1202" s="127">
        <v>211</v>
      </c>
      <c r="G1202" s="127">
        <v>4877</v>
      </c>
      <c r="H1202" s="127">
        <v>11</v>
      </c>
      <c r="I1202" s="167">
        <v>3</v>
      </c>
      <c r="J1202" s="167">
        <v>3</v>
      </c>
      <c r="K1202" s="337">
        <f t="shared" si="109"/>
        <v>33.333333333333336</v>
      </c>
      <c r="L1202" s="337">
        <f t="shared" si="110"/>
        <v>33.333333333333336</v>
      </c>
      <c r="M1202" s="337">
        <f t="shared" si="111"/>
        <v>33.333333333333336</v>
      </c>
      <c r="N1202" s="338" t="s">
        <v>1399</v>
      </c>
      <c r="O1202" s="167">
        <f t="shared" si="113"/>
        <v>300</v>
      </c>
      <c r="P1202" s="362" t="s">
        <v>1530</v>
      </c>
    </row>
    <row r="1203" spans="1:16" ht="29.25" customHeight="1" x14ac:dyDescent="0.2">
      <c r="A1203" s="296" t="s">
        <v>1529</v>
      </c>
      <c r="B1203" s="166" t="s">
        <v>1530</v>
      </c>
      <c r="C1203" s="132" t="s">
        <v>1530</v>
      </c>
      <c r="D1203" s="133" t="s">
        <v>1418</v>
      </c>
      <c r="E1203" s="133" t="s">
        <v>1400</v>
      </c>
      <c r="F1203" s="127">
        <v>211</v>
      </c>
      <c r="G1203" s="127">
        <v>4877</v>
      </c>
      <c r="H1203" s="127">
        <v>11</v>
      </c>
      <c r="I1203" s="167">
        <v>14</v>
      </c>
      <c r="J1203" s="167">
        <v>14</v>
      </c>
      <c r="K1203" s="337">
        <f t="shared" si="109"/>
        <v>40</v>
      </c>
      <c r="L1203" s="337">
        <f t="shared" si="110"/>
        <v>40</v>
      </c>
      <c r="M1203" s="337">
        <f t="shared" si="111"/>
        <v>40</v>
      </c>
      <c r="N1203" s="338" t="s">
        <v>1467</v>
      </c>
      <c r="O1203" s="167">
        <f t="shared" si="113"/>
        <v>1680</v>
      </c>
      <c r="P1203" s="362" t="s">
        <v>1530</v>
      </c>
    </row>
    <row r="1204" spans="1:16" ht="29.25" customHeight="1" x14ac:dyDescent="0.2">
      <c r="A1204" s="296" t="s">
        <v>1529</v>
      </c>
      <c r="B1204" s="166" t="s">
        <v>1530</v>
      </c>
      <c r="C1204" s="132" t="s">
        <v>1530</v>
      </c>
      <c r="D1204" s="133" t="s">
        <v>1354</v>
      </c>
      <c r="E1204" s="133" t="s">
        <v>766</v>
      </c>
      <c r="F1204" s="127">
        <v>241</v>
      </c>
      <c r="G1204" s="127">
        <v>1592</v>
      </c>
      <c r="H1204" s="127">
        <v>11</v>
      </c>
      <c r="I1204" s="167">
        <v>45</v>
      </c>
      <c r="J1204" s="167">
        <v>45</v>
      </c>
      <c r="K1204" s="337">
        <f t="shared" si="109"/>
        <v>8.3333333333333339</v>
      </c>
      <c r="L1204" s="337">
        <f t="shared" si="110"/>
        <v>8.3333333333333339</v>
      </c>
      <c r="M1204" s="337">
        <f t="shared" si="111"/>
        <v>8.3333333333333339</v>
      </c>
      <c r="N1204" s="338" t="s">
        <v>1350</v>
      </c>
      <c r="O1204" s="167">
        <f t="shared" si="113"/>
        <v>1125</v>
      </c>
      <c r="P1204" s="362" t="s">
        <v>1530</v>
      </c>
    </row>
    <row r="1205" spans="1:16" ht="29.25" customHeight="1" x14ac:dyDescent="0.2">
      <c r="A1205" s="296" t="s">
        <v>1529</v>
      </c>
      <c r="B1205" s="166" t="s">
        <v>1530</v>
      </c>
      <c r="C1205" s="132" t="s">
        <v>1530</v>
      </c>
      <c r="D1205" s="133" t="s">
        <v>1419</v>
      </c>
      <c r="E1205" s="133" t="s">
        <v>766</v>
      </c>
      <c r="F1205" s="127">
        <v>241</v>
      </c>
      <c r="G1205" s="127">
        <v>1593</v>
      </c>
      <c r="H1205" s="127">
        <v>11</v>
      </c>
      <c r="I1205" s="167">
        <v>55</v>
      </c>
      <c r="J1205" s="167">
        <v>55</v>
      </c>
      <c r="K1205" s="337">
        <f t="shared" si="109"/>
        <v>8</v>
      </c>
      <c r="L1205" s="337">
        <f t="shared" si="110"/>
        <v>8</v>
      </c>
      <c r="M1205" s="337">
        <f t="shared" si="111"/>
        <v>8</v>
      </c>
      <c r="N1205" s="338" t="s">
        <v>1381</v>
      </c>
      <c r="O1205" s="167">
        <f t="shared" si="113"/>
        <v>1320</v>
      </c>
      <c r="P1205" s="362" t="s">
        <v>1530</v>
      </c>
    </row>
    <row r="1206" spans="1:16" ht="29.25" customHeight="1" x14ac:dyDescent="0.2">
      <c r="A1206" s="296" t="s">
        <v>1529</v>
      </c>
      <c r="B1206" s="166" t="s">
        <v>1530</v>
      </c>
      <c r="C1206" s="132" t="s">
        <v>1530</v>
      </c>
      <c r="D1206" s="133" t="s">
        <v>1404</v>
      </c>
      <c r="E1206" s="133" t="s">
        <v>1115</v>
      </c>
      <c r="F1206" s="127">
        <v>243</v>
      </c>
      <c r="G1206" s="127">
        <v>61337</v>
      </c>
      <c r="H1206" s="127">
        <v>11</v>
      </c>
      <c r="I1206" s="167">
        <v>175</v>
      </c>
      <c r="J1206" s="167">
        <v>175</v>
      </c>
      <c r="K1206" s="337">
        <f t="shared" si="109"/>
        <v>4</v>
      </c>
      <c r="L1206" s="337">
        <f t="shared" si="110"/>
        <v>4</v>
      </c>
      <c r="M1206" s="337">
        <f t="shared" si="111"/>
        <v>4</v>
      </c>
      <c r="N1206" s="338" t="s">
        <v>1338</v>
      </c>
      <c r="O1206" s="167">
        <f t="shared" si="113"/>
        <v>2100</v>
      </c>
      <c r="P1206" s="362" t="s">
        <v>1530</v>
      </c>
    </row>
    <row r="1207" spans="1:16" ht="29.25" customHeight="1" x14ac:dyDescent="0.2">
      <c r="A1207" s="296" t="s">
        <v>1529</v>
      </c>
      <c r="B1207" s="166" t="s">
        <v>1530</v>
      </c>
      <c r="C1207" s="132" t="s">
        <v>1530</v>
      </c>
      <c r="D1207" s="133" t="s">
        <v>1360</v>
      </c>
      <c r="E1207" s="133" t="s">
        <v>202</v>
      </c>
      <c r="F1207" s="127">
        <v>253</v>
      </c>
      <c r="G1207" s="127">
        <v>9888</v>
      </c>
      <c r="H1207" s="127">
        <v>11</v>
      </c>
      <c r="I1207" s="167">
        <v>1200</v>
      </c>
      <c r="J1207" s="167">
        <v>1200</v>
      </c>
      <c r="K1207" s="337">
        <f t="shared" si="109"/>
        <v>1.3333333333333333</v>
      </c>
      <c r="L1207" s="337">
        <f t="shared" si="110"/>
        <v>1.3333333333333333</v>
      </c>
      <c r="M1207" s="337">
        <f t="shared" si="111"/>
        <v>1.3333333333333333</v>
      </c>
      <c r="N1207" s="338" t="s">
        <v>1435</v>
      </c>
      <c r="O1207" s="167">
        <f t="shared" si="113"/>
        <v>4800</v>
      </c>
      <c r="P1207" s="362" t="s">
        <v>1530</v>
      </c>
    </row>
    <row r="1208" spans="1:16" ht="29.25" customHeight="1" x14ac:dyDescent="0.2">
      <c r="A1208" s="296" t="s">
        <v>1529</v>
      </c>
      <c r="B1208" s="166" t="s">
        <v>1530</v>
      </c>
      <c r="C1208" s="132" t="s">
        <v>1530</v>
      </c>
      <c r="D1208" s="133" t="s">
        <v>1362</v>
      </c>
      <c r="E1208" s="133" t="s">
        <v>202</v>
      </c>
      <c r="F1208" s="127">
        <v>268</v>
      </c>
      <c r="G1208" s="127">
        <v>22327</v>
      </c>
      <c r="H1208" s="127">
        <v>11</v>
      </c>
      <c r="I1208" s="167">
        <v>30</v>
      </c>
      <c r="J1208" s="167">
        <v>30</v>
      </c>
      <c r="K1208" s="337">
        <f t="shared" si="109"/>
        <v>4</v>
      </c>
      <c r="L1208" s="337">
        <f t="shared" si="110"/>
        <v>4</v>
      </c>
      <c r="M1208" s="337">
        <f t="shared" si="111"/>
        <v>4</v>
      </c>
      <c r="N1208" s="338" t="s">
        <v>1338</v>
      </c>
      <c r="O1208" s="167">
        <f t="shared" si="113"/>
        <v>360</v>
      </c>
      <c r="P1208" s="362" t="s">
        <v>1530</v>
      </c>
    </row>
    <row r="1209" spans="1:16" ht="29.25" customHeight="1" x14ac:dyDescent="0.2">
      <c r="A1209" s="296" t="s">
        <v>1529</v>
      </c>
      <c r="B1209" s="166" t="s">
        <v>1530</v>
      </c>
      <c r="C1209" s="132" t="s">
        <v>1530</v>
      </c>
      <c r="D1209" s="133" t="s">
        <v>1364</v>
      </c>
      <c r="E1209" s="133" t="s">
        <v>634</v>
      </c>
      <c r="F1209" s="127">
        <v>291</v>
      </c>
      <c r="G1209" s="127">
        <v>2014</v>
      </c>
      <c r="H1209" s="127">
        <v>11</v>
      </c>
      <c r="I1209" s="167">
        <v>25</v>
      </c>
      <c r="J1209" s="167">
        <v>25</v>
      </c>
      <c r="K1209" s="337">
        <f t="shared" si="109"/>
        <v>5</v>
      </c>
      <c r="L1209" s="337">
        <f t="shared" si="110"/>
        <v>5</v>
      </c>
      <c r="M1209" s="337">
        <f t="shared" si="111"/>
        <v>5</v>
      </c>
      <c r="N1209" s="338" t="s">
        <v>1336</v>
      </c>
      <c r="O1209" s="167">
        <f t="shared" si="113"/>
        <v>375</v>
      </c>
      <c r="P1209" s="362" t="s">
        <v>1530</v>
      </c>
    </row>
    <row r="1210" spans="1:16" ht="29.25" customHeight="1" x14ac:dyDescent="0.2">
      <c r="A1210" s="296" t="s">
        <v>1529</v>
      </c>
      <c r="B1210" s="166" t="s">
        <v>1530</v>
      </c>
      <c r="C1210" s="132" t="s">
        <v>1530</v>
      </c>
      <c r="D1210" s="133" t="s">
        <v>1406</v>
      </c>
      <c r="E1210" s="133" t="s">
        <v>1115</v>
      </c>
      <c r="F1210" s="127">
        <v>291</v>
      </c>
      <c r="G1210" s="127">
        <v>2025</v>
      </c>
      <c r="H1210" s="127">
        <v>11</v>
      </c>
      <c r="I1210" s="167">
        <v>30</v>
      </c>
      <c r="J1210" s="167">
        <v>30</v>
      </c>
      <c r="K1210" s="337">
        <f t="shared" si="109"/>
        <v>3.3333333333333335</v>
      </c>
      <c r="L1210" s="337">
        <f t="shared" si="110"/>
        <v>3.3333333333333335</v>
      </c>
      <c r="M1210" s="337">
        <f t="shared" si="111"/>
        <v>3.3333333333333335</v>
      </c>
      <c r="N1210" s="338" t="s">
        <v>1361</v>
      </c>
      <c r="O1210" s="167">
        <f t="shared" si="113"/>
        <v>300</v>
      </c>
      <c r="P1210" s="362" t="s">
        <v>1530</v>
      </c>
    </row>
    <row r="1211" spans="1:16" ht="29.25" customHeight="1" x14ac:dyDescent="0.2">
      <c r="A1211" s="296" t="s">
        <v>1529</v>
      </c>
      <c r="B1211" s="166" t="s">
        <v>1530</v>
      </c>
      <c r="C1211" s="132" t="s">
        <v>1530</v>
      </c>
      <c r="D1211" s="133" t="s">
        <v>1531</v>
      </c>
      <c r="E1211" s="133" t="s">
        <v>634</v>
      </c>
      <c r="F1211" s="127">
        <v>291</v>
      </c>
      <c r="G1211" s="127">
        <v>2092</v>
      </c>
      <c r="H1211" s="127">
        <v>11</v>
      </c>
      <c r="I1211" s="167">
        <v>12</v>
      </c>
      <c r="J1211" s="167">
        <v>12</v>
      </c>
      <c r="K1211" s="337">
        <f t="shared" si="109"/>
        <v>5</v>
      </c>
      <c r="L1211" s="337">
        <f t="shared" si="110"/>
        <v>5</v>
      </c>
      <c r="M1211" s="337">
        <f t="shared" si="111"/>
        <v>5</v>
      </c>
      <c r="N1211" s="338" t="s">
        <v>1336</v>
      </c>
      <c r="O1211" s="167">
        <f t="shared" si="113"/>
        <v>180</v>
      </c>
      <c r="P1211" s="362" t="s">
        <v>1530</v>
      </c>
    </row>
    <row r="1212" spans="1:16" ht="29.25" customHeight="1" x14ac:dyDescent="0.2">
      <c r="A1212" s="296" t="s">
        <v>1529</v>
      </c>
      <c r="B1212" s="166" t="s">
        <v>1530</v>
      </c>
      <c r="C1212" s="132" t="s">
        <v>1530</v>
      </c>
      <c r="D1212" s="133" t="s">
        <v>1368</v>
      </c>
      <c r="E1212" s="133" t="s">
        <v>202</v>
      </c>
      <c r="F1212" s="127">
        <v>291</v>
      </c>
      <c r="G1212" s="127">
        <v>22424</v>
      </c>
      <c r="H1212" s="127">
        <v>11</v>
      </c>
      <c r="I1212" s="167">
        <v>10</v>
      </c>
      <c r="J1212" s="167">
        <v>10</v>
      </c>
      <c r="K1212" s="337">
        <f t="shared" si="109"/>
        <v>5</v>
      </c>
      <c r="L1212" s="337">
        <f t="shared" si="110"/>
        <v>5</v>
      </c>
      <c r="M1212" s="337">
        <f t="shared" si="111"/>
        <v>5</v>
      </c>
      <c r="N1212" s="338" t="s">
        <v>1336</v>
      </c>
      <c r="O1212" s="167">
        <f t="shared" si="113"/>
        <v>150</v>
      </c>
      <c r="P1212" s="362" t="s">
        <v>1530</v>
      </c>
    </row>
    <row r="1213" spans="1:16" ht="29.25" customHeight="1" x14ac:dyDescent="0.2">
      <c r="A1213" s="296" t="s">
        <v>1529</v>
      </c>
      <c r="B1213" s="166" t="s">
        <v>1530</v>
      </c>
      <c r="C1213" s="132" t="s">
        <v>1530</v>
      </c>
      <c r="D1213" s="133" t="s">
        <v>1370</v>
      </c>
      <c r="E1213" s="133" t="s">
        <v>634</v>
      </c>
      <c r="F1213" s="127">
        <v>291</v>
      </c>
      <c r="G1213" s="127">
        <v>30345</v>
      </c>
      <c r="H1213" s="127">
        <v>11</v>
      </c>
      <c r="I1213" s="167">
        <v>20</v>
      </c>
      <c r="J1213" s="167">
        <v>20</v>
      </c>
      <c r="K1213" s="337">
        <f t="shared" si="109"/>
        <v>3</v>
      </c>
      <c r="L1213" s="337">
        <f t="shared" si="110"/>
        <v>3</v>
      </c>
      <c r="M1213" s="337">
        <f t="shared" si="111"/>
        <v>3</v>
      </c>
      <c r="N1213" s="338" t="s">
        <v>1365</v>
      </c>
      <c r="O1213" s="167">
        <f t="shared" si="113"/>
        <v>180</v>
      </c>
      <c r="P1213" s="362" t="s">
        <v>1530</v>
      </c>
    </row>
    <row r="1214" spans="1:16" ht="29.25" customHeight="1" x14ac:dyDescent="0.2">
      <c r="A1214" s="296" t="s">
        <v>1529</v>
      </c>
      <c r="B1214" s="166" t="s">
        <v>1530</v>
      </c>
      <c r="C1214" s="132" t="s">
        <v>1530</v>
      </c>
      <c r="D1214" s="133" t="s">
        <v>1408</v>
      </c>
      <c r="E1214" s="133" t="s">
        <v>1115</v>
      </c>
      <c r="F1214" s="127">
        <v>291</v>
      </c>
      <c r="G1214" s="127">
        <v>30628</v>
      </c>
      <c r="H1214" s="127">
        <v>11</v>
      </c>
      <c r="I1214" s="167">
        <v>10</v>
      </c>
      <c r="J1214" s="167">
        <v>10</v>
      </c>
      <c r="K1214" s="337">
        <f t="shared" si="109"/>
        <v>5</v>
      </c>
      <c r="L1214" s="337">
        <f t="shared" si="110"/>
        <v>5</v>
      </c>
      <c r="M1214" s="337">
        <f t="shared" si="111"/>
        <v>5</v>
      </c>
      <c r="N1214" s="338" t="s">
        <v>1336</v>
      </c>
      <c r="O1214" s="167">
        <f t="shared" si="113"/>
        <v>150</v>
      </c>
      <c r="P1214" s="362" t="s">
        <v>1530</v>
      </c>
    </row>
    <row r="1215" spans="1:16" ht="29.25" customHeight="1" x14ac:dyDescent="0.2">
      <c r="A1215" s="296" t="s">
        <v>1529</v>
      </c>
      <c r="B1215" s="166" t="s">
        <v>1530</v>
      </c>
      <c r="C1215" s="132" t="s">
        <v>1530</v>
      </c>
      <c r="D1215" s="133" t="s">
        <v>1532</v>
      </c>
      <c r="E1215" s="133" t="s">
        <v>1115</v>
      </c>
      <c r="F1215" s="127">
        <v>291</v>
      </c>
      <c r="G1215" s="127">
        <v>31139</v>
      </c>
      <c r="H1215" s="127">
        <v>11</v>
      </c>
      <c r="I1215" s="167">
        <v>50</v>
      </c>
      <c r="J1215" s="167">
        <v>50</v>
      </c>
      <c r="K1215" s="337">
        <f t="shared" si="109"/>
        <v>5</v>
      </c>
      <c r="L1215" s="337">
        <f t="shared" si="110"/>
        <v>5</v>
      </c>
      <c r="M1215" s="337">
        <f t="shared" si="111"/>
        <v>5</v>
      </c>
      <c r="N1215" s="338" t="s">
        <v>1336</v>
      </c>
      <c r="O1215" s="167">
        <f t="shared" si="113"/>
        <v>750</v>
      </c>
      <c r="P1215" s="362" t="s">
        <v>1530</v>
      </c>
    </row>
    <row r="1216" spans="1:16" ht="29.25" customHeight="1" x14ac:dyDescent="0.2">
      <c r="A1216" s="296" t="s">
        <v>1529</v>
      </c>
      <c r="B1216" s="166" t="s">
        <v>1530</v>
      </c>
      <c r="C1216" s="132" t="s">
        <v>1530</v>
      </c>
      <c r="D1216" s="133" t="s">
        <v>1478</v>
      </c>
      <c r="E1216" s="133" t="s">
        <v>621</v>
      </c>
      <c r="F1216" s="127">
        <v>291</v>
      </c>
      <c r="G1216" s="127">
        <v>78615</v>
      </c>
      <c r="H1216" s="127">
        <v>11</v>
      </c>
      <c r="I1216" s="167">
        <v>5</v>
      </c>
      <c r="J1216" s="167">
        <v>5</v>
      </c>
      <c r="K1216" s="337">
        <f t="shared" si="109"/>
        <v>7</v>
      </c>
      <c r="L1216" s="337">
        <f t="shared" si="110"/>
        <v>7</v>
      </c>
      <c r="M1216" s="337">
        <f t="shared" si="111"/>
        <v>7</v>
      </c>
      <c r="N1216" s="338" t="s">
        <v>1374</v>
      </c>
      <c r="O1216" s="167">
        <f t="shared" si="113"/>
        <v>105</v>
      </c>
      <c r="P1216" s="362" t="s">
        <v>1530</v>
      </c>
    </row>
    <row r="1217" spans="1:16" ht="29.25" customHeight="1" x14ac:dyDescent="0.2">
      <c r="A1217" s="296" t="s">
        <v>1529</v>
      </c>
      <c r="B1217" s="166" t="s">
        <v>1530</v>
      </c>
      <c r="C1217" s="132" t="s">
        <v>1530</v>
      </c>
      <c r="D1217" s="133" t="s">
        <v>1375</v>
      </c>
      <c r="E1217" s="133" t="s">
        <v>202</v>
      </c>
      <c r="F1217" s="127">
        <v>291</v>
      </c>
      <c r="G1217" s="127">
        <v>134509</v>
      </c>
      <c r="H1217" s="127">
        <v>11</v>
      </c>
      <c r="I1217" s="167">
        <v>5</v>
      </c>
      <c r="J1217" s="167">
        <v>5</v>
      </c>
      <c r="K1217" s="337">
        <f t="shared" si="109"/>
        <v>5</v>
      </c>
      <c r="L1217" s="337">
        <f t="shared" si="110"/>
        <v>5</v>
      </c>
      <c r="M1217" s="337">
        <f t="shared" si="111"/>
        <v>5</v>
      </c>
      <c r="N1217" s="338" t="s">
        <v>1336</v>
      </c>
      <c r="O1217" s="167">
        <f t="shared" si="113"/>
        <v>75</v>
      </c>
      <c r="P1217" s="362" t="s">
        <v>1530</v>
      </c>
    </row>
    <row r="1218" spans="1:16" ht="29.25" customHeight="1" x14ac:dyDescent="0.2">
      <c r="A1218" s="296" t="s">
        <v>1529</v>
      </c>
      <c r="B1218" s="166" t="s">
        <v>1530</v>
      </c>
      <c r="C1218" s="132" t="s">
        <v>1530</v>
      </c>
      <c r="D1218" s="133" t="s">
        <v>1533</v>
      </c>
      <c r="E1218" s="133" t="s">
        <v>719</v>
      </c>
      <c r="F1218" s="127">
        <v>292</v>
      </c>
      <c r="G1218" s="127">
        <v>2858</v>
      </c>
      <c r="H1218" s="127">
        <v>11</v>
      </c>
      <c r="I1218" s="167">
        <v>12</v>
      </c>
      <c r="J1218" s="167">
        <v>12</v>
      </c>
      <c r="K1218" s="337">
        <f t="shared" si="109"/>
        <v>6.666666666666667</v>
      </c>
      <c r="L1218" s="337">
        <f t="shared" si="110"/>
        <v>6.666666666666667</v>
      </c>
      <c r="M1218" s="337">
        <f t="shared" si="111"/>
        <v>6.666666666666667</v>
      </c>
      <c r="N1218" s="338" t="s">
        <v>1343</v>
      </c>
      <c r="O1218" s="167">
        <f t="shared" si="113"/>
        <v>240</v>
      </c>
      <c r="P1218" s="362" t="s">
        <v>1530</v>
      </c>
    </row>
    <row r="1219" spans="1:16" ht="29.25" customHeight="1" x14ac:dyDescent="0.2">
      <c r="A1219" s="296" t="s">
        <v>1529</v>
      </c>
      <c r="B1219" s="166" t="s">
        <v>1530</v>
      </c>
      <c r="C1219" s="132" t="s">
        <v>1530</v>
      </c>
      <c r="D1219" s="133" t="s">
        <v>1428</v>
      </c>
      <c r="E1219" s="133" t="s">
        <v>1059</v>
      </c>
      <c r="F1219" s="127">
        <v>292</v>
      </c>
      <c r="G1219" s="127">
        <v>2859</v>
      </c>
      <c r="H1219" s="127">
        <v>11</v>
      </c>
      <c r="I1219" s="167">
        <v>35</v>
      </c>
      <c r="J1219" s="167">
        <v>35</v>
      </c>
      <c r="K1219" s="337">
        <f t="shared" si="109"/>
        <v>5</v>
      </c>
      <c r="L1219" s="337">
        <f t="shared" si="110"/>
        <v>5</v>
      </c>
      <c r="M1219" s="337">
        <f t="shared" si="111"/>
        <v>5</v>
      </c>
      <c r="N1219" s="338" t="s">
        <v>1336</v>
      </c>
      <c r="O1219" s="167">
        <f t="shared" si="113"/>
        <v>525</v>
      </c>
      <c r="P1219" s="362" t="s">
        <v>1530</v>
      </c>
    </row>
    <row r="1220" spans="1:16" ht="29.25" customHeight="1" x14ac:dyDescent="0.2">
      <c r="A1220" s="296" t="s">
        <v>1529</v>
      </c>
      <c r="B1220" s="166" t="s">
        <v>1530</v>
      </c>
      <c r="C1220" s="132" t="s">
        <v>1530</v>
      </c>
      <c r="D1220" s="133" t="s">
        <v>1410</v>
      </c>
      <c r="E1220" s="133" t="s">
        <v>187</v>
      </c>
      <c r="F1220" s="127">
        <v>292</v>
      </c>
      <c r="G1220" s="127">
        <v>5732</v>
      </c>
      <c r="H1220" s="127">
        <v>11</v>
      </c>
      <c r="I1220" s="167">
        <v>4</v>
      </c>
      <c r="J1220" s="167">
        <v>4</v>
      </c>
      <c r="K1220" s="337">
        <f t="shared" si="109"/>
        <v>10</v>
      </c>
      <c r="L1220" s="337">
        <f t="shared" si="110"/>
        <v>10</v>
      </c>
      <c r="M1220" s="337">
        <f t="shared" si="111"/>
        <v>10</v>
      </c>
      <c r="N1220" s="338" t="s">
        <v>1379</v>
      </c>
      <c r="O1220" s="167">
        <f t="shared" si="113"/>
        <v>120</v>
      </c>
      <c r="P1220" s="362" t="s">
        <v>1530</v>
      </c>
    </row>
    <row r="1221" spans="1:16" ht="29.25" customHeight="1" x14ac:dyDescent="0.2">
      <c r="A1221" s="296" t="s">
        <v>1529</v>
      </c>
      <c r="B1221" s="166" t="s">
        <v>1530</v>
      </c>
      <c r="C1221" s="132" t="s">
        <v>1530</v>
      </c>
      <c r="D1221" s="133" t="s">
        <v>1380</v>
      </c>
      <c r="E1221" s="133" t="s">
        <v>202</v>
      </c>
      <c r="F1221" s="127">
        <v>292</v>
      </c>
      <c r="G1221" s="127">
        <v>38221</v>
      </c>
      <c r="H1221" s="127">
        <v>11</v>
      </c>
      <c r="I1221" s="167">
        <v>20</v>
      </c>
      <c r="J1221" s="167">
        <v>20</v>
      </c>
      <c r="K1221" s="337">
        <f t="shared" si="109"/>
        <v>8</v>
      </c>
      <c r="L1221" s="337">
        <f t="shared" si="110"/>
        <v>8</v>
      </c>
      <c r="M1221" s="337">
        <f t="shared" si="111"/>
        <v>8</v>
      </c>
      <c r="N1221" s="338" t="s">
        <v>1381</v>
      </c>
      <c r="O1221" s="167">
        <f t="shared" si="113"/>
        <v>480</v>
      </c>
      <c r="P1221" s="362" t="s">
        <v>1530</v>
      </c>
    </row>
    <row r="1222" spans="1:16" ht="29.25" customHeight="1" x14ac:dyDescent="0.2">
      <c r="A1222" s="296" t="s">
        <v>1529</v>
      </c>
      <c r="B1222" s="166" t="s">
        <v>1530</v>
      </c>
      <c r="C1222" s="132" t="s">
        <v>1530</v>
      </c>
      <c r="D1222" s="133" t="s">
        <v>1382</v>
      </c>
      <c r="E1222" s="133" t="s">
        <v>1175</v>
      </c>
      <c r="F1222" s="127">
        <v>292</v>
      </c>
      <c r="G1222" s="127">
        <v>2860</v>
      </c>
      <c r="H1222" s="127">
        <v>11</v>
      </c>
      <c r="I1222" s="167">
        <v>12</v>
      </c>
      <c r="J1222" s="167">
        <v>12</v>
      </c>
      <c r="K1222" s="337">
        <f t="shared" si="109"/>
        <v>6.666666666666667</v>
      </c>
      <c r="L1222" s="337">
        <f t="shared" si="110"/>
        <v>6.666666666666667</v>
      </c>
      <c r="M1222" s="337">
        <f t="shared" si="111"/>
        <v>6.666666666666667</v>
      </c>
      <c r="N1222" s="338" t="s">
        <v>1343</v>
      </c>
      <c r="O1222" s="167">
        <f t="shared" si="113"/>
        <v>240</v>
      </c>
      <c r="P1222" s="362" t="s">
        <v>1530</v>
      </c>
    </row>
    <row r="1223" spans="1:16" ht="29.25" customHeight="1" x14ac:dyDescent="0.2">
      <c r="A1223" s="296" t="s">
        <v>1529</v>
      </c>
      <c r="B1223" s="166" t="s">
        <v>1530</v>
      </c>
      <c r="C1223" s="132" t="s">
        <v>1530</v>
      </c>
      <c r="D1223" s="133" t="s">
        <v>1534</v>
      </c>
      <c r="E1223" s="133" t="s">
        <v>187</v>
      </c>
      <c r="F1223" s="127">
        <v>297</v>
      </c>
      <c r="G1223" s="127"/>
      <c r="H1223" s="127">
        <v>11</v>
      </c>
      <c r="I1223" s="167">
        <v>80</v>
      </c>
      <c r="J1223" s="167">
        <v>80</v>
      </c>
      <c r="K1223" s="337">
        <f t="shared" si="109"/>
        <v>6</v>
      </c>
      <c r="L1223" s="337">
        <f t="shared" si="110"/>
        <v>6</v>
      </c>
      <c r="M1223" s="337">
        <f t="shared" si="111"/>
        <v>6</v>
      </c>
      <c r="N1223" s="338" t="s">
        <v>1535</v>
      </c>
      <c r="O1223" s="167">
        <f t="shared" si="113"/>
        <v>1440</v>
      </c>
      <c r="P1223" s="362" t="s">
        <v>1530</v>
      </c>
    </row>
    <row r="1224" spans="1:16" ht="29.25" customHeight="1" thickBot="1" x14ac:dyDescent="0.25">
      <c r="A1224" s="363" t="s">
        <v>1529</v>
      </c>
      <c r="B1224" s="364" t="s">
        <v>1530</v>
      </c>
      <c r="C1224" s="386" t="s">
        <v>1530</v>
      </c>
      <c r="D1224" s="365" t="s">
        <v>1384</v>
      </c>
      <c r="E1224" s="365" t="s">
        <v>202</v>
      </c>
      <c r="F1224" s="367">
        <v>298</v>
      </c>
      <c r="G1224" s="367" t="s">
        <v>605</v>
      </c>
      <c r="H1224" s="367">
        <v>11</v>
      </c>
      <c r="I1224" s="368">
        <v>400</v>
      </c>
      <c r="J1224" s="368">
        <v>400</v>
      </c>
      <c r="K1224" s="369">
        <f t="shared" si="109"/>
        <v>4</v>
      </c>
      <c r="L1224" s="369">
        <f t="shared" si="110"/>
        <v>4</v>
      </c>
      <c r="M1224" s="369">
        <f t="shared" si="111"/>
        <v>4</v>
      </c>
      <c r="N1224" s="387" t="s">
        <v>1338</v>
      </c>
      <c r="O1224" s="368">
        <f t="shared" si="113"/>
        <v>4800</v>
      </c>
      <c r="P1224" s="371" t="s">
        <v>1530</v>
      </c>
    </row>
    <row r="1225" spans="1:16" s="187" customFormat="1" ht="15.75" thickBot="1" x14ac:dyDescent="0.25">
      <c r="A1225" s="281"/>
      <c r="B1225" s="282"/>
      <c r="C1225" s="283"/>
      <c r="D1225" s="468" t="s">
        <v>1536</v>
      </c>
      <c r="E1225" s="468"/>
      <c r="F1225" s="469"/>
      <c r="G1225" s="469"/>
      <c r="H1225" s="469"/>
      <c r="I1225" s="469"/>
      <c r="J1225" s="469"/>
      <c r="K1225" s="457"/>
      <c r="L1225" s="457"/>
      <c r="M1225" s="457"/>
      <c r="N1225" s="469"/>
      <c r="O1225" s="195">
        <f>SUM(O1189:O1224)</f>
        <v>147855</v>
      </c>
      <c r="P1225" s="196"/>
    </row>
    <row r="1226" spans="1:16" x14ac:dyDescent="0.2">
      <c r="A1226" s="377"/>
      <c r="B1226" s="377"/>
      <c r="C1226" s="378"/>
      <c r="D1226" s="472"/>
      <c r="E1226" s="472"/>
      <c r="F1226" s="473"/>
      <c r="G1226" s="473"/>
      <c r="H1226" s="473"/>
      <c r="I1226" s="473"/>
      <c r="J1226" s="473"/>
      <c r="K1226" s="474"/>
      <c r="L1226" s="474"/>
      <c r="M1226" s="474"/>
      <c r="N1226" s="473"/>
      <c r="O1226" s="312"/>
    </row>
    <row r="1227" spans="1:16" x14ac:dyDescent="0.2">
      <c r="A1227" s="478"/>
      <c r="B1227" s="478"/>
      <c r="C1227" s="478"/>
      <c r="D1227" s="377"/>
      <c r="E1227" s="377"/>
      <c r="F1227" s="478"/>
      <c r="G1227" s="478"/>
      <c r="H1227" s="478"/>
      <c r="I1227" s="478"/>
      <c r="J1227" s="478"/>
      <c r="K1227" s="263"/>
      <c r="L1227" s="263"/>
      <c r="M1227" s="263"/>
      <c r="N1227" s="478"/>
      <c r="O1227" s="478"/>
      <c r="P1227" s="478"/>
    </row>
    <row r="1228" spans="1:16" s="187" customFormat="1" ht="15.75" thickBot="1" x14ac:dyDescent="0.25">
      <c r="A1228" s="353" t="s">
        <v>1537</v>
      </c>
      <c r="B1228" s="353"/>
      <c r="C1228" s="353"/>
      <c r="D1228" s="354"/>
      <c r="E1228" s="354"/>
      <c r="F1228" s="353"/>
      <c r="G1228" s="353"/>
      <c r="H1228" s="353"/>
      <c r="I1228" s="353"/>
      <c r="J1228" s="353"/>
      <c r="K1228" s="355"/>
      <c r="L1228" s="355"/>
      <c r="M1228" s="355"/>
      <c r="N1228" s="353"/>
      <c r="O1228" s="353"/>
      <c r="P1228" s="353"/>
    </row>
    <row r="1229" spans="1:16" s="134" customFormat="1" ht="28.5" customHeight="1" x14ac:dyDescent="0.2">
      <c r="A1229" s="288" t="s">
        <v>1538</v>
      </c>
      <c r="B1229" s="289" t="s">
        <v>1539</v>
      </c>
      <c r="C1229" s="290" t="s">
        <v>1539</v>
      </c>
      <c r="D1229" s="357" t="s">
        <v>1391</v>
      </c>
      <c r="E1229" s="357" t="s">
        <v>604</v>
      </c>
      <c r="F1229" s="293">
        <v>111</v>
      </c>
      <c r="G1229" s="293" t="s">
        <v>605</v>
      </c>
      <c r="H1229" s="293">
        <v>11</v>
      </c>
      <c r="I1229" s="294">
        <v>550</v>
      </c>
      <c r="J1229" s="294">
        <v>550</v>
      </c>
      <c r="K1229" s="359">
        <f>N1229/3</f>
        <v>4</v>
      </c>
      <c r="L1229" s="359">
        <f>N1229/3</f>
        <v>4</v>
      </c>
      <c r="M1229" s="359">
        <f>N1229/3</f>
        <v>4</v>
      </c>
      <c r="N1229" s="383" t="s">
        <v>1338</v>
      </c>
      <c r="O1229" s="294">
        <f>I1229*N1229</f>
        <v>6600</v>
      </c>
      <c r="P1229" s="360" t="s">
        <v>1539</v>
      </c>
    </row>
    <row r="1230" spans="1:16" s="134" customFormat="1" ht="28.5" customHeight="1" x14ac:dyDescent="0.2">
      <c r="A1230" s="296" t="s">
        <v>1538</v>
      </c>
      <c r="B1230" s="166" t="s">
        <v>1539</v>
      </c>
      <c r="C1230" s="132" t="s">
        <v>1539</v>
      </c>
      <c r="D1230" s="133" t="s">
        <v>1392</v>
      </c>
      <c r="E1230" s="133" t="s">
        <v>604</v>
      </c>
      <c r="F1230" s="127">
        <v>112</v>
      </c>
      <c r="G1230" s="127" t="s">
        <v>605</v>
      </c>
      <c r="H1230" s="127">
        <v>11</v>
      </c>
      <c r="I1230" s="167">
        <v>25</v>
      </c>
      <c r="J1230" s="167">
        <v>25</v>
      </c>
      <c r="K1230" s="337">
        <f t="shared" ref="K1230:K1263" si="114">N1230/3</f>
        <v>4</v>
      </c>
      <c r="L1230" s="337">
        <f t="shared" ref="L1230:L1263" si="115">N1230/3</f>
        <v>4</v>
      </c>
      <c r="M1230" s="337">
        <f t="shared" ref="M1230:M1263" si="116">N1230/3</f>
        <v>4</v>
      </c>
      <c r="N1230" s="338" t="s">
        <v>1338</v>
      </c>
      <c r="O1230" s="167">
        <f t="shared" ref="O1230:O1238" si="117">I1230*N1230</f>
        <v>300</v>
      </c>
      <c r="P1230" s="362" t="s">
        <v>1539</v>
      </c>
    </row>
    <row r="1231" spans="1:16" s="134" customFormat="1" ht="28.5" customHeight="1" x14ac:dyDescent="0.2">
      <c r="A1231" s="296" t="s">
        <v>1538</v>
      </c>
      <c r="B1231" s="166" t="s">
        <v>1539</v>
      </c>
      <c r="C1231" s="132" t="s">
        <v>1539</v>
      </c>
      <c r="D1231" s="133" t="s">
        <v>1393</v>
      </c>
      <c r="E1231" s="133" t="s">
        <v>604</v>
      </c>
      <c r="F1231" s="127">
        <v>113</v>
      </c>
      <c r="G1231" s="127" t="s">
        <v>605</v>
      </c>
      <c r="H1231" s="127">
        <v>11</v>
      </c>
      <c r="I1231" s="167">
        <v>500</v>
      </c>
      <c r="J1231" s="167">
        <v>500</v>
      </c>
      <c r="K1231" s="337">
        <f t="shared" si="114"/>
        <v>4</v>
      </c>
      <c r="L1231" s="337">
        <f t="shared" si="115"/>
        <v>4</v>
      </c>
      <c r="M1231" s="337">
        <f t="shared" si="116"/>
        <v>4</v>
      </c>
      <c r="N1231" s="338" t="s">
        <v>1338</v>
      </c>
      <c r="O1231" s="167">
        <f t="shared" si="117"/>
        <v>6000</v>
      </c>
      <c r="P1231" s="362" t="s">
        <v>1539</v>
      </c>
    </row>
    <row r="1232" spans="1:16" s="134" customFormat="1" ht="28.5" customHeight="1" x14ac:dyDescent="0.2">
      <c r="A1232" s="296" t="s">
        <v>1538</v>
      </c>
      <c r="B1232" s="166" t="s">
        <v>1539</v>
      </c>
      <c r="C1232" s="132" t="s">
        <v>1539</v>
      </c>
      <c r="D1232" s="133" t="s">
        <v>1333</v>
      </c>
      <c r="E1232" s="133" t="s">
        <v>604</v>
      </c>
      <c r="F1232" s="127">
        <v>114</v>
      </c>
      <c r="G1232" s="127" t="s">
        <v>605</v>
      </c>
      <c r="H1232" s="127">
        <v>11</v>
      </c>
      <c r="I1232" s="167">
        <v>50</v>
      </c>
      <c r="J1232" s="167">
        <v>50</v>
      </c>
      <c r="K1232" s="337">
        <f t="shared" si="114"/>
        <v>4</v>
      </c>
      <c r="L1232" s="337">
        <f t="shared" si="115"/>
        <v>4</v>
      </c>
      <c r="M1232" s="337">
        <f t="shared" si="116"/>
        <v>4</v>
      </c>
      <c r="N1232" s="338" t="s">
        <v>1338</v>
      </c>
      <c r="O1232" s="167">
        <f t="shared" si="117"/>
        <v>600</v>
      </c>
      <c r="P1232" s="362" t="s">
        <v>1539</v>
      </c>
    </row>
    <row r="1233" spans="1:16" s="134" customFormat="1" ht="28.5" customHeight="1" x14ac:dyDescent="0.2">
      <c r="A1233" s="296" t="s">
        <v>1538</v>
      </c>
      <c r="B1233" s="166" t="s">
        <v>1539</v>
      </c>
      <c r="C1233" s="132" t="s">
        <v>1539</v>
      </c>
      <c r="D1233" s="133" t="s">
        <v>1394</v>
      </c>
      <c r="E1233" s="133" t="s">
        <v>604</v>
      </c>
      <c r="F1233" s="127">
        <v>115</v>
      </c>
      <c r="G1233" s="127" t="s">
        <v>605</v>
      </c>
      <c r="H1233" s="127">
        <v>11</v>
      </c>
      <c r="I1233" s="167">
        <v>40</v>
      </c>
      <c r="J1233" s="167">
        <v>40</v>
      </c>
      <c r="K1233" s="337">
        <f t="shared" si="114"/>
        <v>4</v>
      </c>
      <c r="L1233" s="337">
        <f t="shared" si="115"/>
        <v>4</v>
      </c>
      <c r="M1233" s="337">
        <f t="shared" si="116"/>
        <v>4</v>
      </c>
      <c r="N1233" s="338" t="s">
        <v>1338</v>
      </c>
      <c r="O1233" s="167">
        <f t="shared" si="117"/>
        <v>480</v>
      </c>
      <c r="P1233" s="362" t="s">
        <v>1539</v>
      </c>
    </row>
    <row r="1234" spans="1:16" s="134" customFormat="1" ht="28.5" customHeight="1" x14ac:dyDescent="0.2">
      <c r="A1234" s="296" t="s">
        <v>1538</v>
      </c>
      <c r="B1234" s="166" t="s">
        <v>1539</v>
      </c>
      <c r="C1234" s="132" t="s">
        <v>1539</v>
      </c>
      <c r="D1234" s="133" t="s">
        <v>915</v>
      </c>
      <c r="E1234" s="133" t="s">
        <v>604</v>
      </c>
      <c r="F1234" s="127">
        <v>113</v>
      </c>
      <c r="G1234" s="127" t="s">
        <v>605</v>
      </c>
      <c r="H1234" s="127">
        <v>11</v>
      </c>
      <c r="I1234" s="167">
        <v>420</v>
      </c>
      <c r="J1234" s="167">
        <v>420</v>
      </c>
      <c r="K1234" s="337">
        <f t="shared" si="114"/>
        <v>1.6666666666666667</v>
      </c>
      <c r="L1234" s="337">
        <f t="shared" si="115"/>
        <v>1.6666666666666667</v>
      </c>
      <c r="M1234" s="337">
        <f t="shared" si="116"/>
        <v>1.6666666666666667</v>
      </c>
      <c r="N1234" s="338" t="s">
        <v>1369</v>
      </c>
      <c r="O1234" s="167">
        <f t="shared" si="117"/>
        <v>2100</v>
      </c>
      <c r="P1234" s="362" t="s">
        <v>1539</v>
      </c>
    </row>
    <row r="1235" spans="1:16" s="134" customFormat="1" ht="28.5" customHeight="1" x14ac:dyDescent="0.2">
      <c r="A1235" s="296" t="s">
        <v>1538</v>
      </c>
      <c r="B1235" s="166" t="s">
        <v>1539</v>
      </c>
      <c r="C1235" s="132" t="s">
        <v>1539</v>
      </c>
      <c r="D1235" s="133" t="s">
        <v>1337</v>
      </c>
      <c r="E1235" s="133" t="s">
        <v>604</v>
      </c>
      <c r="F1235" s="127">
        <v>151</v>
      </c>
      <c r="G1235" s="127" t="s">
        <v>605</v>
      </c>
      <c r="H1235" s="127">
        <v>11</v>
      </c>
      <c r="I1235" s="167">
        <v>10500</v>
      </c>
      <c r="J1235" s="167">
        <v>10500</v>
      </c>
      <c r="K1235" s="337">
        <f t="shared" si="114"/>
        <v>4</v>
      </c>
      <c r="L1235" s="337">
        <f t="shared" si="115"/>
        <v>4</v>
      </c>
      <c r="M1235" s="337">
        <f t="shared" si="116"/>
        <v>4</v>
      </c>
      <c r="N1235" s="338" t="s">
        <v>1338</v>
      </c>
      <c r="O1235" s="167">
        <f t="shared" si="117"/>
        <v>126000</v>
      </c>
      <c r="P1235" s="362" t="s">
        <v>1539</v>
      </c>
    </row>
    <row r="1236" spans="1:16" s="134" customFormat="1" ht="28.5" customHeight="1" x14ac:dyDescent="0.2">
      <c r="A1236" s="296" t="s">
        <v>1538</v>
      </c>
      <c r="B1236" s="166" t="s">
        <v>1539</v>
      </c>
      <c r="C1236" s="132" t="s">
        <v>1539</v>
      </c>
      <c r="D1236" s="133" t="s">
        <v>1397</v>
      </c>
      <c r="E1236" s="133" t="s">
        <v>604</v>
      </c>
      <c r="F1236" s="127">
        <v>165</v>
      </c>
      <c r="G1236" s="127" t="s">
        <v>605</v>
      </c>
      <c r="H1236" s="127">
        <v>11</v>
      </c>
      <c r="I1236" s="167">
        <v>2000</v>
      </c>
      <c r="J1236" s="167">
        <v>2000</v>
      </c>
      <c r="K1236" s="337">
        <f t="shared" si="114"/>
        <v>1</v>
      </c>
      <c r="L1236" s="337">
        <f t="shared" si="115"/>
        <v>1</v>
      </c>
      <c r="M1236" s="337">
        <f t="shared" si="116"/>
        <v>1</v>
      </c>
      <c r="N1236" s="338" t="s">
        <v>1395</v>
      </c>
      <c r="O1236" s="167">
        <f t="shared" si="117"/>
        <v>6000</v>
      </c>
      <c r="P1236" s="362" t="s">
        <v>1539</v>
      </c>
    </row>
    <row r="1237" spans="1:16" s="134" customFormat="1" ht="28.5" customHeight="1" x14ac:dyDescent="0.2">
      <c r="A1237" s="296" t="s">
        <v>1538</v>
      </c>
      <c r="B1237" s="166" t="s">
        <v>1539</v>
      </c>
      <c r="C1237" s="132" t="s">
        <v>1539</v>
      </c>
      <c r="D1237" s="133" t="s">
        <v>1341</v>
      </c>
      <c r="E1237" s="133" t="s">
        <v>604</v>
      </c>
      <c r="F1237" s="127">
        <v>195</v>
      </c>
      <c r="G1237" s="127" t="s">
        <v>605</v>
      </c>
      <c r="H1237" s="127">
        <v>11</v>
      </c>
      <c r="I1237" s="167">
        <v>500</v>
      </c>
      <c r="J1237" s="167">
        <v>500</v>
      </c>
      <c r="K1237" s="337">
        <f t="shared" si="114"/>
        <v>1</v>
      </c>
      <c r="L1237" s="337">
        <f t="shared" si="115"/>
        <v>1</v>
      </c>
      <c r="M1237" s="337">
        <f t="shared" si="116"/>
        <v>1</v>
      </c>
      <c r="N1237" s="338" t="s">
        <v>1395</v>
      </c>
      <c r="O1237" s="167">
        <f t="shared" si="117"/>
        <v>1500</v>
      </c>
      <c r="P1237" s="362" t="s">
        <v>1539</v>
      </c>
    </row>
    <row r="1238" spans="1:16" s="134" customFormat="1" ht="28.5" customHeight="1" x14ac:dyDescent="0.2">
      <c r="A1238" s="296" t="s">
        <v>1538</v>
      </c>
      <c r="B1238" s="166" t="s">
        <v>1539</v>
      </c>
      <c r="C1238" s="132" t="s">
        <v>1539</v>
      </c>
      <c r="D1238" s="133" t="s">
        <v>1342</v>
      </c>
      <c r="E1238" s="133" t="s">
        <v>604</v>
      </c>
      <c r="F1238" s="127">
        <v>199</v>
      </c>
      <c r="G1238" s="127" t="s">
        <v>605</v>
      </c>
      <c r="H1238" s="127">
        <v>11</v>
      </c>
      <c r="I1238" s="167">
        <v>2400</v>
      </c>
      <c r="J1238" s="167">
        <v>2400</v>
      </c>
      <c r="K1238" s="337">
        <f t="shared" si="114"/>
        <v>1.6666666666666667</v>
      </c>
      <c r="L1238" s="337">
        <f t="shared" si="115"/>
        <v>1.6666666666666667</v>
      </c>
      <c r="M1238" s="337">
        <f t="shared" si="116"/>
        <v>1.6666666666666667</v>
      </c>
      <c r="N1238" s="338" t="s">
        <v>1369</v>
      </c>
      <c r="O1238" s="167">
        <f t="shared" si="117"/>
        <v>12000</v>
      </c>
      <c r="P1238" s="362" t="s">
        <v>1539</v>
      </c>
    </row>
    <row r="1239" spans="1:16" s="134" customFormat="1" ht="28.5" customHeight="1" x14ac:dyDescent="0.2">
      <c r="A1239" s="296" t="s">
        <v>1538</v>
      </c>
      <c r="B1239" s="166" t="s">
        <v>1539</v>
      </c>
      <c r="C1239" s="132" t="s">
        <v>1539</v>
      </c>
      <c r="D1239" s="133" t="s">
        <v>1416</v>
      </c>
      <c r="E1239" s="133" t="s">
        <v>1059</v>
      </c>
      <c r="F1239" s="127">
        <v>211</v>
      </c>
      <c r="G1239" s="127">
        <v>2405</v>
      </c>
      <c r="H1239" s="127">
        <v>11</v>
      </c>
      <c r="I1239" s="167">
        <v>25</v>
      </c>
      <c r="J1239" s="167">
        <v>25</v>
      </c>
      <c r="K1239" s="337">
        <f t="shared" si="114"/>
        <v>4</v>
      </c>
      <c r="L1239" s="337">
        <f t="shared" si="115"/>
        <v>4</v>
      </c>
      <c r="M1239" s="337">
        <f t="shared" si="116"/>
        <v>4</v>
      </c>
      <c r="N1239" s="338" t="s">
        <v>1338</v>
      </c>
      <c r="O1239" s="167">
        <f>I1239*N1239</f>
        <v>300</v>
      </c>
      <c r="P1239" s="362" t="s">
        <v>1539</v>
      </c>
    </row>
    <row r="1240" spans="1:16" s="134" customFormat="1" ht="28.5" customHeight="1" x14ac:dyDescent="0.2">
      <c r="A1240" s="296" t="s">
        <v>1538</v>
      </c>
      <c r="B1240" s="166" t="s">
        <v>1539</v>
      </c>
      <c r="C1240" s="132" t="s">
        <v>1539</v>
      </c>
      <c r="D1240" s="133" t="s">
        <v>1436</v>
      </c>
      <c r="E1240" s="133"/>
      <c r="F1240" s="127">
        <v>211</v>
      </c>
      <c r="G1240" s="127">
        <v>3602</v>
      </c>
      <c r="H1240" s="127">
        <v>11</v>
      </c>
      <c r="I1240" s="167">
        <v>75</v>
      </c>
      <c r="J1240" s="167">
        <v>75</v>
      </c>
      <c r="K1240" s="337">
        <f t="shared" si="114"/>
        <v>3.3333333333333335</v>
      </c>
      <c r="L1240" s="337">
        <f t="shared" si="115"/>
        <v>3.3333333333333335</v>
      </c>
      <c r="M1240" s="337">
        <f t="shared" si="116"/>
        <v>3.3333333333333335</v>
      </c>
      <c r="N1240" s="338" t="s">
        <v>1361</v>
      </c>
      <c r="O1240" s="167">
        <f t="shared" ref="O1240:O1263" si="118">I1240*N1240</f>
        <v>750</v>
      </c>
      <c r="P1240" s="362" t="s">
        <v>1539</v>
      </c>
    </row>
    <row r="1241" spans="1:16" s="134" customFormat="1" ht="28.5" customHeight="1" x14ac:dyDescent="0.2">
      <c r="A1241" s="296" t="s">
        <v>1538</v>
      </c>
      <c r="B1241" s="166" t="s">
        <v>1539</v>
      </c>
      <c r="C1241" s="132" t="s">
        <v>1539</v>
      </c>
      <c r="D1241" s="133" t="s">
        <v>1457</v>
      </c>
      <c r="E1241" s="133" t="s">
        <v>1347</v>
      </c>
      <c r="F1241" s="127">
        <v>211</v>
      </c>
      <c r="G1241" s="127">
        <v>28004</v>
      </c>
      <c r="H1241" s="127">
        <v>11</v>
      </c>
      <c r="I1241" s="167">
        <v>55</v>
      </c>
      <c r="J1241" s="167">
        <v>55</v>
      </c>
      <c r="K1241" s="337">
        <f t="shared" si="114"/>
        <v>4</v>
      </c>
      <c r="L1241" s="337">
        <f t="shared" si="115"/>
        <v>4</v>
      </c>
      <c r="M1241" s="337">
        <f t="shared" si="116"/>
        <v>4</v>
      </c>
      <c r="N1241" s="338" t="s">
        <v>1338</v>
      </c>
      <c r="O1241" s="167">
        <f t="shared" si="118"/>
        <v>660</v>
      </c>
      <c r="P1241" s="362" t="s">
        <v>1539</v>
      </c>
    </row>
    <row r="1242" spans="1:16" s="134" customFormat="1" ht="28.5" customHeight="1" x14ac:dyDescent="0.2">
      <c r="A1242" s="296" t="s">
        <v>1538</v>
      </c>
      <c r="B1242" s="166" t="s">
        <v>1539</v>
      </c>
      <c r="C1242" s="132" t="s">
        <v>1539</v>
      </c>
      <c r="D1242" s="133" t="s">
        <v>1437</v>
      </c>
      <c r="E1242" s="133" t="s">
        <v>1349</v>
      </c>
      <c r="F1242" s="127">
        <v>211</v>
      </c>
      <c r="G1242" s="127">
        <v>4877</v>
      </c>
      <c r="H1242" s="127">
        <v>11</v>
      </c>
      <c r="I1242" s="167">
        <v>3</v>
      </c>
      <c r="J1242" s="167">
        <v>3</v>
      </c>
      <c r="K1242" s="337">
        <f t="shared" si="114"/>
        <v>33.333333333333336</v>
      </c>
      <c r="L1242" s="337">
        <f t="shared" si="115"/>
        <v>33.333333333333336</v>
      </c>
      <c r="M1242" s="337">
        <f t="shared" si="116"/>
        <v>33.333333333333336</v>
      </c>
      <c r="N1242" s="338" t="s">
        <v>1399</v>
      </c>
      <c r="O1242" s="167">
        <f t="shared" si="118"/>
        <v>300</v>
      </c>
      <c r="P1242" s="362" t="s">
        <v>1539</v>
      </c>
    </row>
    <row r="1243" spans="1:16" s="134" customFormat="1" ht="28.5" customHeight="1" x14ac:dyDescent="0.2">
      <c r="A1243" s="296" t="s">
        <v>1538</v>
      </c>
      <c r="B1243" s="166" t="s">
        <v>1539</v>
      </c>
      <c r="C1243" s="132" t="s">
        <v>1539</v>
      </c>
      <c r="D1243" s="133" t="s">
        <v>1438</v>
      </c>
      <c r="E1243" s="133" t="s">
        <v>1400</v>
      </c>
      <c r="F1243" s="127">
        <v>211</v>
      </c>
      <c r="G1243" s="127">
        <v>4877</v>
      </c>
      <c r="H1243" s="127">
        <v>11</v>
      </c>
      <c r="I1243" s="167">
        <v>14</v>
      </c>
      <c r="J1243" s="167">
        <v>14</v>
      </c>
      <c r="K1243" s="337">
        <f t="shared" si="114"/>
        <v>40</v>
      </c>
      <c r="L1243" s="337">
        <f t="shared" si="115"/>
        <v>40</v>
      </c>
      <c r="M1243" s="337">
        <f t="shared" si="116"/>
        <v>40</v>
      </c>
      <c r="N1243" s="338" t="s">
        <v>1467</v>
      </c>
      <c r="O1243" s="167">
        <f t="shared" si="118"/>
        <v>1680</v>
      </c>
      <c r="P1243" s="362" t="s">
        <v>1539</v>
      </c>
    </row>
    <row r="1244" spans="1:16" s="134" customFormat="1" ht="28.5" customHeight="1" x14ac:dyDescent="0.2">
      <c r="A1244" s="296" t="s">
        <v>1538</v>
      </c>
      <c r="B1244" s="166" t="s">
        <v>1539</v>
      </c>
      <c r="C1244" s="132" t="s">
        <v>1539</v>
      </c>
      <c r="D1244" s="133" t="s">
        <v>1439</v>
      </c>
      <c r="E1244" s="133" t="s">
        <v>766</v>
      </c>
      <c r="F1244" s="127">
        <v>241</v>
      </c>
      <c r="G1244" s="127">
        <v>1592</v>
      </c>
      <c r="H1244" s="127">
        <v>11</v>
      </c>
      <c r="I1244" s="167">
        <v>45</v>
      </c>
      <c r="J1244" s="167">
        <v>45</v>
      </c>
      <c r="K1244" s="337">
        <f t="shared" si="114"/>
        <v>8.3333333333333339</v>
      </c>
      <c r="L1244" s="337">
        <f t="shared" si="115"/>
        <v>8.3333333333333339</v>
      </c>
      <c r="M1244" s="337">
        <f t="shared" si="116"/>
        <v>8.3333333333333339</v>
      </c>
      <c r="N1244" s="338" t="s">
        <v>1350</v>
      </c>
      <c r="O1244" s="167">
        <f t="shared" si="118"/>
        <v>1125</v>
      </c>
      <c r="P1244" s="362" t="s">
        <v>1539</v>
      </c>
    </row>
    <row r="1245" spans="1:16" s="134" customFormat="1" ht="28.5" customHeight="1" x14ac:dyDescent="0.2">
      <c r="A1245" s="296" t="s">
        <v>1538</v>
      </c>
      <c r="B1245" s="166" t="s">
        <v>1539</v>
      </c>
      <c r="C1245" s="132" t="s">
        <v>1539</v>
      </c>
      <c r="D1245" s="133" t="s">
        <v>1440</v>
      </c>
      <c r="E1245" s="133" t="s">
        <v>766</v>
      </c>
      <c r="F1245" s="127">
        <v>241</v>
      </c>
      <c r="G1245" s="127">
        <v>1593</v>
      </c>
      <c r="H1245" s="127">
        <v>11</v>
      </c>
      <c r="I1245" s="167">
        <v>55</v>
      </c>
      <c r="J1245" s="167">
        <v>55</v>
      </c>
      <c r="K1245" s="337">
        <f t="shared" si="114"/>
        <v>8</v>
      </c>
      <c r="L1245" s="337">
        <f t="shared" si="115"/>
        <v>8</v>
      </c>
      <c r="M1245" s="337">
        <f t="shared" si="116"/>
        <v>8</v>
      </c>
      <c r="N1245" s="338" t="s">
        <v>1381</v>
      </c>
      <c r="O1245" s="167">
        <f t="shared" si="118"/>
        <v>1320</v>
      </c>
      <c r="P1245" s="362" t="s">
        <v>1539</v>
      </c>
    </row>
    <row r="1246" spans="1:16" s="134" customFormat="1" ht="28.5" customHeight="1" x14ac:dyDescent="0.2">
      <c r="A1246" s="296" t="s">
        <v>1538</v>
      </c>
      <c r="B1246" s="166" t="s">
        <v>1539</v>
      </c>
      <c r="C1246" s="132" t="s">
        <v>1539</v>
      </c>
      <c r="D1246" s="133" t="s">
        <v>1441</v>
      </c>
      <c r="E1246" s="133" t="s">
        <v>1115</v>
      </c>
      <c r="F1246" s="127">
        <v>243</v>
      </c>
      <c r="G1246" s="127">
        <v>61337</v>
      </c>
      <c r="H1246" s="127">
        <v>11</v>
      </c>
      <c r="I1246" s="167">
        <v>175</v>
      </c>
      <c r="J1246" s="167">
        <v>175</v>
      </c>
      <c r="K1246" s="337">
        <f t="shared" si="114"/>
        <v>4</v>
      </c>
      <c r="L1246" s="337">
        <f t="shared" si="115"/>
        <v>4</v>
      </c>
      <c r="M1246" s="337">
        <f t="shared" si="116"/>
        <v>4</v>
      </c>
      <c r="N1246" s="338" t="s">
        <v>1338</v>
      </c>
      <c r="O1246" s="167">
        <f t="shared" si="118"/>
        <v>2100</v>
      </c>
      <c r="P1246" s="362" t="s">
        <v>1539</v>
      </c>
    </row>
    <row r="1247" spans="1:16" s="134" customFormat="1" ht="28.5" customHeight="1" x14ac:dyDescent="0.2">
      <c r="A1247" s="296" t="s">
        <v>1538</v>
      </c>
      <c r="B1247" s="166" t="s">
        <v>1539</v>
      </c>
      <c r="C1247" s="132" t="s">
        <v>1539</v>
      </c>
      <c r="D1247" s="133" t="s">
        <v>1360</v>
      </c>
      <c r="E1247" s="133" t="s">
        <v>202</v>
      </c>
      <c r="F1247" s="127">
        <v>253</v>
      </c>
      <c r="G1247" s="127">
        <v>9888</v>
      </c>
      <c r="H1247" s="127">
        <v>11</v>
      </c>
      <c r="I1247" s="167">
        <v>1200</v>
      </c>
      <c r="J1247" s="167">
        <v>1200</v>
      </c>
      <c r="K1247" s="337">
        <f t="shared" si="114"/>
        <v>1.3333333333333333</v>
      </c>
      <c r="L1247" s="337">
        <f t="shared" si="115"/>
        <v>1.3333333333333333</v>
      </c>
      <c r="M1247" s="337">
        <f t="shared" si="116"/>
        <v>1.3333333333333333</v>
      </c>
      <c r="N1247" s="338" t="s">
        <v>1435</v>
      </c>
      <c r="O1247" s="167">
        <f t="shared" si="118"/>
        <v>4800</v>
      </c>
      <c r="P1247" s="362" t="s">
        <v>1539</v>
      </c>
    </row>
    <row r="1248" spans="1:16" s="134" customFormat="1" ht="28.5" customHeight="1" x14ac:dyDescent="0.2">
      <c r="A1248" s="296" t="s">
        <v>1538</v>
      </c>
      <c r="B1248" s="166" t="s">
        <v>1539</v>
      </c>
      <c r="C1248" s="132" t="s">
        <v>1539</v>
      </c>
      <c r="D1248" s="133" t="s">
        <v>1362</v>
      </c>
      <c r="E1248" s="133" t="s">
        <v>202</v>
      </c>
      <c r="F1248" s="127">
        <v>268</v>
      </c>
      <c r="G1248" s="127">
        <v>22327</v>
      </c>
      <c r="H1248" s="127">
        <v>11</v>
      </c>
      <c r="I1248" s="167">
        <v>30</v>
      </c>
      <c r="J1248" s="167">
        <v>30</v>
      </c>
      <c r="K1248" s="337">
        <f t="shared" si="114"/>
        <v>4</v>
      </c>
      <c r="L1248" s="337">
        <f t="shared" si="115"/>
        <v>4</v>
      </c>
      <c r="M1248" s="337">
        <f t="shared" si="116"/>
        <v>4</v>
      </c>
      <c r="N1248" s="338" t="s">
        <v>1338</v>
      </c>
      <c r="O1248" s="167">
        <f t="shared" si="118"/>
        <v>360</v>
      </c>
      <c r="P1248" s="362" t="s">
        <v>1539</v>
      </c>
    </row>
    <row r="1249" spans="1:16" s="134" customFormat="1" ht="28.5" customHeight="1" x14ac:dyDescent="0.2">
      <c r="A1249" s="296" t="s">
        <v>1538</v>
      </c>
      <c r="B1249" s="166" t="s">
        <v>1539</v>
      </c>
      <c r="C1249" s="132" t="s">
        <v>1539</v>
      </c>
      <c r="D1249" s="133" t="s">
        <v>1442</v>
      </c>
      <c r="E1249" s="133" t="s">
        <v>1115</v>
      </c>
      <c r="F1249" s="127">
        <v>291</v>
      </c>
      <c r="G1249" s="127">
        <v>2014</v>
      </c>
      <c r="H1249" s="127">
        <v>11</v>
      </c>
      <c r="I1249" s="167">
        <v>25</v>
      </c>
      <c r="J1249" s="167">
        <v>25</v>
      </c>
      <c r="K1249" s="337">
        <f t="shared" si="114"/>
        <v>5</v>
      </c>
      <c r="L1249" s="337">
        <f t="shared" si="115"/>
        <v>5</v>
      </c>
      <c r="M1249" s="337">
        <f t="shared" si="116"/>
        <v>5</v>
      </c>
      <c r="N1249" s="338" t="s">
        <v>1336</v>
      </c>
      <c r="O1249" s="167">
        <f t="shared" si="118"/>
        <v>375</v>
      </c>
      <c r="P1249" s="362" t="s">
        <v>1539</v>
      </c>
    </row>
    <row r="1250" spans="1:16" s="134" customFormat="1" ht="28.5" customHeight="1" x14ac:dyDescent="0.2">
      <c r="A1250" s="296" t="s">
        <v>1538</v>
      </c>
      <c r="B1250" s="166" t="s">
        <v>1539</v>
      </c>
      <c r="C1250" s="132" t="s">
        <v>1539</v>
      </c>
      <c r="D1250" s="133" t="s">
        <v>1443</v>
      </c>
      <c r="E1250" s="133" t="s">
        <v>1115</v>
      </c>
      <c r="F1250" s="127">
        <v>291</v>
      </c>
      <c r="G1250" s="127">
        <v>2025</v>
      </c>
      <c r="H1250" s="127">
        <v>11</v>
      </c>
      <c r="I1250" s="167">
        <v>30</v>
      </c>
      <c r="J1250" s="167">
        <v>30</v>
      </c>
      <c r="K1250" s="337">
        <f t="shared" si="114"/>
        <v>3.3333333333333335</v>
      </c>
      <c r="L1250" s="337">
        <f t="shared" si="115"/>
        <v>3.3333333333333335</v>
      </c>
      <c r="M1250" s="337">
        <f t="shared" si="116"/>
        <v>3.3333333333333335</v>
      </c>
      <c r="N1250" s="338" t="s">
        <v>1361</v>
      </c>
      <c r="O1250" s="167">
        <f t="shared" si="118"/>
        <v>300</v>
      </c>
      <c r="P1250" s="362" t="s">
        <v>1539</v>
      </c>
    </row>
    <row r="1251" spans="1:16" s="134" customFormat="1" ht="28.5" customHeight="1" x14ac:dyDescent="0.2">
      <c r="A1251" s="296" t="s">
        <v>1538</v>
      </c>
      <c r="B1251" s="166" t="s">
        <v>1539</v>
      </c>
      <c r="C1251" s="132" t="s">
        <v>1539</v>
      </c>
      <c r="D1251" s="133" t="s">
        <v>1460</v>
      </c>
      <c r="E1251" s="133" t="s">
        <v>1115</v>
      </c>
      <c r="F1251" s="127">
        <v>291</v>
      </c>
      <c r="G1251" s="127">
        <v>2092</v>
      </c>
      <c r="H1251" s="127">
        <v>11</v>
      </c>
      <c r="I1251" s="167">
        <v>12</v>
      </c>
      <c r="J1251" s="167">
        <v>12</v>
      </c>
      <c r="K1251" s="337">
        <f t="shared" si="114"/>
        <v>5</v>
      </c>
      <c r="L1251" s="337">
        <f t="shared" si="115"/>
        <v>5</v>
      </c>
      <c r="M1251" s="337">
        <f t="shared" si="116"/>
        <v>5</v>
      </c>
      <c r="N1251" s="338" t="s">
        <v>1336</v>
      </c>
      <c r="O1251" s="167">
        <f t="shared" si="118"/>
        <v>180</v>
      </c>
      <c r="P1251" s="362" t="s">
        <v>1539</v>
      </c>
    </row>
    <row r="1252" spans="1:16" s="134" customFormat="1" ht="28.5" customHeight="1" x14ac:dyDescent="0.2">
      <c r="A1252" s="296" t="s">
        <v>1538</v>
      </c>
      <c r="B1252" s="166" t="s">
        <v>1539</v>
      </c>
      <c r="C1252" s="132" t="s">
        <v>1539</v>
      </c>
      <c r="D1252" s="133" t="s">
        <v>1368</v>
      </c>
      <c r="E1252" s="133" t="s">
        <v>202</v>
      </c>
      <c r="F1252" s="127">
        <v>291</v>
      </c>
      <c r="G1252" s="127">
        <v>22424</v>
      </c>
      <c r="H1252" s="127">
        <v>11</v>
      </c>
      <c r="I1252" s="167">
        <v>10</v>
      </c>
      <c r="J1252" s="167">
        <v>10</v>
      </c>
      <c r="K1252" s="337">
        <f t="shared" si="114"/>
        <v>5</v>
      </c>
      <c r="L1252" s="337">
        <f t="shared" si="115"/>
        <v>5</v>
      </c>
      <c r="M1252" s="337">
        <f t="shared" si="116"/>
        <v>5</v>
      </c>
      <c r="N1252" s="338" t="s">
        <v>1336</v>
      </c>
      <c r="O1252" s="167">
        <f t="shared" si="118"/>
        <v>150</v>
      </c>
      <c r="P1252" s="362" t="s">
        <v>1539</v>
      </c>
    </row>
    <row r="1253" spans="1:16" s="134" customFormat="1" ht="28.5" customHeight="1" x14ac:dyDescent="0.2">
      <c r="A1253" s="296" t="s">
        <v>1538</v>
      </c>
      <c r="B1253" s="166" t="s">
        <v>1539</v>
      </c>
      <c r="C1253" s="132" t="s">
        <v>1539</v>
      </c>
      <c r="D1253" s="133" t="s">
        <v>1445</v>
      </c>
      <c r="E1253" s="133" t="s">
        <v>1115</v>
      </c>
      <c r="F1253" s="127">
        <v>291</v>
      </c>
      <c r="G1253" s="127">
        <v>30345</v>
      </c>
      <c r="H1253" s="127">
        <v>11</v>
      </c>
      <c r="I1253" s="167">
        <v>20</v>
      </c>
      <c r="J1253" s="167">
        <v>20</v>
      </c>
      <c r="K1253" s="337">
        <f t="shared" si="114"/>
        <v>3</v>
      </c>
      <c r="L1253" s="337">
        <f t="shared" si="115"/>
        <v>3</v>
      </c>
      <c r="M1253" s="337">
        <f t="shared" si="116"/>
        <v>3</v>
      </c>
      <c r="N1253" s="338" t="s">
        <v>1365</v>
      </c>
      <c r="O1253" s="167">
        <f t="shared" si="118"/>
        <v>180</v>
      </c>
      <c r="P1253" s="362" t="s">
        <v>1539</v>
      </c>
    </row>
    <row r="1254" spans="1:16" s="134" customFormat="1" ht="28.5" customHeight="1" x14ac:dyDescent="0.2">
      <c r="A1254" s="296" t="s">
        <v>1538</v>
      </c>
      <c r="B1254" s="166" t="s">
        <v>1539</v>
      </c>
      <c r="C1254" s="132" t="s">
        <v>1539</v>
      </c>
      <c r="D1254" s="133" t="s">
        <v>1446</v>
      </c>
      <c r="E1254" s="133" t="s">
        <v>1115</v>
      </c>
      <c r="F1254" s="127">
        <v>291</v>
      </c>
      <c r="G1254" s="127">
        <v>30628</v>
      </c>
      <c r="H1254" s="127">
        <v>11</v>
      </c>
      <c r="I1254" s="167">
        <v>10</v>
      </c>
      <c r="J1254" s="167">
        <v>10</v>
      </c>
      <c r="K1254" s="337">
        <f t="shared" si="114"/>
        <v>5</v>
      </c>
      <c r="L1254" s="337">
        <f t="shared" si="115"/>
        <v>5</v>
      </c>
      <c r="M1254" s="337">
        <f t="shared" si="116"/>
        <v>5</v>
      </c>
      <c r="N1254" s="338" t="s">
        <v>1336</v>
      </c>
      <c r="O1254" s="167">
        <f t="shared" si="118"/>
        <v>150</v>
      </c>
      <c r="P1254" s="362" t="s">
        <v>1539</v>
      </c>
    </row>
    <row r="1255" spans="1:16" s="134" customFormat="1" ht="28.5" customHeight="1" x14ac:dyDescent="0.2">
      <c r="A1255" s="296" t="s">
        <v>1538</v>
      </c>
      <c r="B1255" s="166" t="s">
        <v>1539</v>
      </c>
      <c r="C1255" s="132" t="s">
        <v>1539</v>
      </c>
      <c r="D1255" s="133" t="s">
        <v>1468</v>
      </c>
      <c r="E1255" s="133" t="s">
        <v>1115</v>
      </c>
      <c r="F1255" s="127">
        <v>291</v>
      </c>
      <c r="G1255" s="127">
        <v>31139</v>
      </c>
      <c r="H1255" s="127">
        <v>11</v>
      </c>
      <c r="I1255" s="167">
        <v>50</v>
      </c>
      <c r="J1255" s="167">
        <v>50</v>
      </c>
      <c r="K1255" s="337">
        <f t="shared" si="114"/>
        <v>5</v>
      </c>
      <c r="L1255" s="337">
        <f t="shared" si="115"/>
        <v>5</v>
      </c>
      <c r="M1255" s="337">
        <f t="shared" si="116"/>
        <v>5</v>
      </c>
      <c r="N1255" s="338" t="s">
        <v>1336</v>
      </c>
      <c r="O1255" s="167">
        <f t="shared" si="118"/>
        <v>750</v>
      </c>
      <c r="P1255" s="362" t="s">
        <v>1539</v>
      </c>
    </row>
    <row r="1256" spans="1:16" s="134" customFormat="1" ht="28.5" customHeight="1" x14ac:dyDescent="0.2">
      <c r="A1256" s="296" t="s">
        <v>1538</v>
      </c>
      <c r="B1256" s="166" t="s">
        <v>1539</v>
      </c>
      <c r="C1256" s="132" t="s">
        <v>1539</v>
      </c>
      <c r="D1256" s="133" t="s">
        <v>1462</v>
      </c>
      <c r="E1256" s="133" t="s">
        <v>777</v>
      </c>
      <c r="F1256" s="127">
        <v>291</v>
      </c>
      <c r="G1256" s="127">
        <v>78615</v>
      </c>
      <c r="H1256" s="127">
        <v>11</v>
      </c>
      <c r="I1256" s="167">
        <v>5</v>
      </c>
      <c r="J1256" s="167">
        <v>5</v>
      </c>
      <c r="K1256" s="337">
        <f t="shared" si="114"/>
        <v>7</v>
      </c>
      <c r="L1256" s="337">
        <f t="shared" si="115"/>
        <v>7</v>
      </c>
      <c r="M1256" s="337">
        <f t="shared" si="116"/>
        <v>7</v>
      </c>
      <c r="N1256" s="338" t="s">
        <v>1374</v>
      </c>
      <c r="O1256" s="167">
        <f t="shared" si="118"/>
        <v>105</v>
      </c>
      <c r="P1256" s="362" t="s">
        <v>1539</v>
      </c>
    </row>
    <row r="1257" spans="1:16" s="134" customFormat="1" ht="28.5" customHeight="1" x14ac:dyDescent="0.2">
      <c r="A1257" s="296" t="s">
        <v>1538</v>
      </c>
      <c r="B1257" s="166" t="s">
        <v>1539</v>
      </c>
      <c r="C1257" s="132" t="s">
        <v>1539</v>
      </c>
      <c r="D1257" s="133" t="s">
        <v>1375</v>
      </c>
      <c r="E1257" s="133" t="s">
        <v>202</v>
      </c>
      <c r="F1257" s="127">
        <v>291</v>
      </c>
      <c r="G1257" s="127">
        <v>134509</v>
      </c>
      <c r="H1257" s="127">
        <v>11</v>
      </c>
      <c r="I1257" s="167">
        <v>5</v>
      </c>
      <c r="J1257" s="167">
        <v>5</v>
      </c>
      <c r="K1257" s="337">
        <f t="shared" si="114"/>
        <v>5</v>
      </c>
      <c r="L1257" s="337">
        <f t="shared" si="115"/>
        <v>5</v>
      </c>
      <c r="M1257" s="337">
        <f t="shared" si="116"/>
        <v>5</v>
      </c>
      <c r="N1257" s="338" t="s">
        <v>1336</v>
      </c>
      <c r="O1257" s="167">
        <f t="shared" si="118"/>
        <v>75</v>
      </c>
      <c r="P1257" s="362" t="s">
        <v>1539</v>
      </c>
    </row>
    <row r="1258" spans="1:16" s="134" customFormat="1" ht="28.5" customHeight="1" x14ac:dyDescent="0.2">
      <c r="A1258" s="296" t="s">
        <v>1538</v>
      </c>
      <c r="B1258" s="166" t="s">
        <v>1539</v>
      </c>
      <c r="C1258" s="132" t="s">
        <v>1539</v>
      </c>
      <c r="D1258" s="133" t="s">
        <v>1427</v>
      </c>
      <c r="E1258" s="133" t="s">
        <v>804</v>
      </c>
      <c r="F1258" s="127">
        <v>292</v>
      </c>
      <c r="G1258" s="127">
        <v>2858</v>
      </c>
      <c r="H1258" s="127">
        <v>11</v>
      </c>
      <c r="I1258" s="167">
        <v>12</v>
      </c>
      <c r="J1258" s="167">
        <v>12</v>
      </c>
      <c r="K1258" s="337">
        <f t="shared" si="114"/>
        <v>6.666666666666667</v>
      </c>
      <c r="L1258" s="337">
        <f t="shared" si="115"/>
        <v>6.666666666666667</v>
      </c>
      <c r="M1258" s="337">
        <f t="shared" si="116"/>
        <v>6.666666666666667</v>
      </c>
      <c r="N1258" s="338" t="s">
        <v>1343</v>
      </c>
      <c r="O1258" s="167">
        <f t="shared" si="118"/>
        <v>240</v>
      </c>
      <c r="P1258" s="362" t="s">
        <v>1539</v>
      </c>
    </row>
    <row r="1259" spans="1:16" s="134" customFormat="1" ht="28.5" customHeight="1" x14ac:dyDescent="0.2">
      <c r="A1259" s="296" t="s">
        <v>1538</v>
      </c>
      <c r="B1259" s="166" t="s">
        <v>1539</v>
      </c>
      <c r="C1259" s="132" t="s">
        <v>1539</v>
      </c>
      <c r="D1259" s="133" t="s">
        <v>1450</v>
      </c>
      <c r="E1259" s="133" t="s">
        <v>1059</v>
      </c>
      <c r="F1259" s="127">
        <v>292</v>
      </c>
      <c r="G1259" s="127">
        <v>2859</v>
      </c>
      <c r="H1259" s="127">
        <v>11</v>
      </c>
      <c r="I1259" s="167">
        <v>35</v>
      </c>
      <c r="J1259" s="167">
        <v>35</v>
      </c>
      <c r="K1259" s="337">
        <f t="shared" si="114"/>
        <v>5</v>
      </c>
      <c r="L1259" s="337">
        <f t="shared" si="115"/>
        <v>5</v>
      </c>
      <c r="M1259" s="337">
        <f t="shared" si="116"/>
        <v>5</v>
      </c>
      <c r="N1259" s="338" t="s">
        <v>1336</v>
      </c>
      <c r="O1259" s="167">
        <f t="shared" si="118"/>
        <v>525</v>
      </c>
      <c r="P1259" s="362" t="s">
        <v>1539</v>
      </c>
    </row>
    <row r="1260" spans="1:16" s="134" customFormat="1" ht="28.5" customHeight="1" x14ac:dyDescent="0.2">
      <c r="A1260" s="296" t="s">
        <v>1538</v>
      </c>
      <c r="B1260" s="166" t="s">
        <v>1539</v>
      </c>
      <c r="C1260" s="132" t="s">
        <v>1539</v>
      </c>
      <c r="D1260" s="133" t="s">
        <v>1451</v>
      </c>
      <c r="E1260" s="133" t="s">
        <v>202</v>
      </c>
      <c r="F1260" s="127">
        <v>292</v>
      </c>
      <c r="G1260" s="127">
        <v>5732</v>
      </c>
      <c r="H1260" s="127">
        <v>11</v>
      </c>
      <c r="I1260" s="167">
        <v>4</v>
      </c>
      <c r="J1260" s="167">
        <v>4</v>
      </c>
      <c r="K1260" s="337">
        <f t="shared" si="114"/>
        <v>10</v>
      </c>
      <c r="L1260" s="337">
        <f t="shared" si="115"/>
        <v>10</v>
      </c>
      <c r="M1260" s="337">
        <f t="shared" si="116"/>
        <v>10</v>
      </c>
      <c r="N1260" s="338" t="s">
        <v>1379</v>
      </c>
      <c r="O1260" s="167">
        <f t="shared" si="118"/>
        <v>120</v>
      </c>
      <c r="P1260" s="362" t="s">
        <v>1539</v>
      </c>
    </row>
    <row r="1261" spans="1:16" s="134" customFormat="1" ht="28.5" customHeight="1" x14ac:dyDescent="0.2">
      <c r="A1261" s="296" t="s">
        <v>1538</v>
      </c>
      <c r="B1261" s="166" t="s">
        <v>1539</v>
      </c>
      <c r="C1261" s="132" t="s">
        <v>1539</v>
      </c>
      <c r="D1261" s="133" t="s">
        <v>1380</v>
      </c>
      <c r="E1261" s="133" t="s">
        <v>202</v>
      </c>
      <c r="F1261" s="127">
        <v>292</v>
      </c>
      <c r="G1261" s="127">
        <v>38221</v>
      </c>
      <c r="H1261" s="127">
        <v>11</v>
      </c>
      <c r="I1261" s="167">
        <v>20</v>
      </c>
      <c r="J1261" s="167">
        <v>20</v>
      </c>
      <c r="K1261" s="337">
        <f t="shared" si="114"/>
        <v>8</v>
      </c>
      <c r="L1261" s="337">
        <f t="shared" si="115"/>
        <v>8</v>
      </c>
      <c r="M1261" s="337">
        <f t="shared" si="116"/>
        <v>8</v>
      </c>
      <c r="N1261" s="338" t="s">
        <v>1381</v>
      </c>
      <c r="O1261" s="167">
        <f t="shared" si="118"/>
        <v>480</v>
      </c>
      <c r="P1261" s="362" t="s">
        <v>1539</v>
      </c>
    </row>
    <row r="1262" spans="1:16" s="134" customFormat="1" ht="28.5" customHeight="1" x14ac:dyDescent="0.2">
      <c r="A1262" s="296" t="s">
        <v>1538</v>
      </c>
      <c r="B1262" s="166" t="s">
        <v>1539</v>
      </c>
      <c r="C1262" s="132" t="s">
        <v>1539</v>
      </c>
      <c r="D1262" s="133" t="s">
        <v>1452</v>
      </c>
      <c r="E1262" s="133" t="s">
        <v>1383</v>
      </c>
      <c r="F1262" s="127">
        <v>292</v>
      </c>
      <c r="G1262" s="127">
        <v>2860</v>
      </c>
      <c r="H1262" s="127">
        <v>11</v>
      </c>
      <c r="I1262" s="167">
        <v>12</v>
      </c>
      <c r="J1262" s="167">
        <v>12</v>
      </c>
      <c r="K1262" s="337">
        <f t="shared" si="114"/>
        <v>6.666666666666667</v>
      </c>
      <c r="L1262" s="337">
        <f t="shared" si="115"/>
        <v>6.666666666666667</v>
      </c>
      <c r="M1262" s="337">
        <f t="shared" si="116"/>
        <v>6.666666666666667</v>
      </c>
      <c r="N1262" s="338" t="s">
        <v>1343</v>
      </c>
      <c r="O1262" s="167">
        <f t="shared" si="118"/>
        <v>240</v>
      </c>
      <c r="P1262" s="362" t="s">
        <v>1539</v>
      </c>
    </row>
    <row r="1263" spans="1:16" s="134" customFormat="1" ht="28.5" customHeight="1" thickBot="1" x14ac:dyDescent="0.25">
      <c r="A1263" s="302" t="s">
        <v>1538</v>
      </c>
      <c r="B1263" s="172" t="s">
        <v>1539</v>
      </c>
      <c r="C1263" s="386" t="s">
        <v>1539</v>
      </c>
      <c r="D1263" s="146" t="s">
        <v>1384</v>
      </c>
      <c r="E1263" s="146" t="s">
        <v>202</v>
      </c>
      <c r="F1263" s="142">
        <v>298</v>
      </c>
      <c r="G1263" s="142" t="s">
        <v>605</v>
      </c>
      <c r="H1263" s="142">
        <v>11</v>
      </c>
      <c r="I1263" s="173">
        <v>800</v>
      </c>
      <c r="J1263" s="173">
        <v>800</v>
      </c>
      <c r="K1263" s="341">
        <f t="shared" si="114"/>
        <v>4</v>
      </c>
      <c r="L1263" s="341">
        <f t="shared" si="115"/>
        <v>4</v>
      </c>
      <c r="M1263" s="341">
        <f t="shared" si="116"/>
        <v>4</v>
      </c>
      <c r="N1263" s="342" t="s">
        <v>1338</v>
      </c>
      <c r="O1263" s="173">
        <f t="shared" si="118"/>
        <v>9600</v>
      </c>
      <c r="P1263" s="395" t="s">
        <v>1539</v>
      </c>
    </row>
    <row r="1264" spans="1:16" s="187" customFormat="1" ht="15.75" thickBot="1" x14ac:dyDescent="0.25">
      <c r="A1264" s="303"/>
      <c r="B1264" s="304"/>
      <c r="C1264" s="305"/>
      <c r="D1264" s="493" t="s">
        <v>1540</v>
      </c>
      <c r="E1264" s="493"/>
      <c r="F1264" s="494"/>
      <c r="G1264" s="494"/>
      <c r="H1264" s="494"/>
      <c r="I1264" s="494"/>
      <c r="J1264" s="494"/>
      <c r="K1264" s="495"/>
      <c r="L1264" s="495"/>
      <c r="M1264" s="495"/>
      <c r="N1264" s="496"/>
      <c r="O1264" s="154">
        <f>SUM(O1229:O1263)</f>
        <v>188445</v>
      </c>
      <c r="P1264" s="262"/>
    </row>
    <row r="1265" spans="1:16" x14ac:dyDescent="0.2">
      <c r="A1265" s="478"/>
      <c r="B1265" s="478"/>
      <c r="C1265" s="478"/>
      <c r="D1265" s="377"/>
      <c r="E1265" s="377"/>
      <c r="F1265" s="478"/>
      <c r="G1265" s="478"/>
      <c r="H1265" s="478"/>
      <c r="I1265" s="478"/>
      <c r="J1265" s="478"/>
      <c r="K1265" s="476"/>
      <c r="L1265" s="476"/>
      <c r="M1265" s="476"/>
      <c r="N1265" s="475"/>
      <c r="O1265" s="478"/>
      <c r="P1265" s="478"/>
    </row>
    <row r="1266" spans="1:16" s="187" customFormat="1" ht="15.75" thickBot="1" x14ac:dyDescent="0.25">
      <c r="A1266" s="497" t="s">
        <v>1541</v>
      </c>
      <c r="B1266" s="497"/>
      <c r="C1266" s="497"/>
      <c r="D1266" s="418"/>
      <c r="E1266" s="418"/>
      <c r="F1266" s="355"/>
      <c r="G1266" s="355"/>
      <c r="H1266" s="355"/>
      <c r="I1266" s="355"/>
      <c r="J1266" s="355"/>
      <c r="K1266" s="498"/>
      <c r="L1266" s="498"/>
      <c r="M1266" s="498"/>
      <c r="N1266" s="498"/>
      <c r="O1266" s="355"/>
      <c r="P1266" s="355"/>
    </row>
    <row r="1267" spans="1:16" ht="45.75" customHeight="1" x14ac:dyDescent="0.2">
      <c r="A1267" s="288" t="s">
        <v>1542</v>
      </c>
      <c r="B1267" s="289" t="s">
        <v>1543</v>
      </c>
      <c r="C1267" s="290" t="s">
        <v>1543</v>
      </c>
      <c r="D1267" s="357" t="s">
        <v>1391</v>
      </c>
      <c r="E1267" s="357" t="s">
        <v>604</v>
      </c>
      <c r="F1267" s="293">
        <v>111</v>
      </c>
      <c r="G1267" s="293" t="s">
        <v>605</v>
      </c>
      <c r="H1267" s="293">
        <v>11</v>
      </c>
      <c r="I1267" s="294">
        <v>750</v>
      </c>
      <c r="J1267" s="294">
        <v>750</v>
      </c>
      <c r="K1267" s="441">
        <f>N1267/3</f>
        <v>4</v>
      </c>
      <c r="L1267" s="441">
        <f>N1267/3</f>
        <v>4</v>
      </c>
      <c r="M1267" s="441">
        <f>N1267/3</f>
        <v>4</v>
      </c>
      <c r="N1267" s="442" t="s">
        <v>1338</v>
      </c>
      <c r="O1267" s="294">
        <f>I1267*N1267</f>
        <v>9000</v>
      </c>
      <c r="P1267" s="360" t="s">
        <v>1543</v>
      </c>
    </row>
    <row r="1268" spans="1:16" ht="45.75" customHeight="1" x14ac:dyDescent="0.2">
      <c r="A1268" s="296" t="s">
        <v>1542</v>
      </c>
      <c r="B1268" s="166" t="s">
        <v>1543</v>
      </c>
      <c r="C1268" s="132" t="s">
        <v>1543</v>
      </c>
      <c r="D1268" s="133" t="s">
        <v>1392</v>
      </c>
      <c r="E1268" s="133" t="s">
        <v>604</v>
      </c>
      <c r="F1268" s="127">
        <v>112</v>
      </c>
      <c r="G1268" s="127" t="s">
        <v>605</v>
      </c>
      <c r="H1268" s="127">
        <v>11</v>
      </c>
      <c r="I1268" s="167">
        <v>75</v>
      </c>
      <c r="J1268" s="167">
        <v>75</v>
      </c>
      <c r="K1268" s="337">
        <f t="shared" ref="K1268:K1298" si="119">N1268/3</f>
        <v>4</v>
      </c>
      <c r="L1268" s="337">
        <f t="shared" ref="L1268:L1298" si="120">N1268/3</f>
        <v>4</v>
      </c>
      <c r="M1268" s="337">
        <f t="shared" ref="M1268:M1298" si="121">N1268/3</f>
        <v>4</v>
      </c>
      <c r="N1268" s="338" t="s">
        <v>1338</v>
      </c>
      <c r="O1268" s="167">
        <f t="shared" ref="O1268:O1275" si="122">I1268*N1268</f>
        <v>900</v>
      </c>
      <c r="P1268" s="362" t="s">
        <v>1543</v>
      </c>
    </row>
    <row r="1269" spans="1:16" ht="45.75" customHeight="1" x14ac:dyDescent="0.2">
      <c r="A1269" s="296" t="s">
        <v>1542</v>
      </c>
      <c r="B1269" s="166" t="s">
        <v>1543</v>
      </c>
      <c r="C1269" s="132" t="s">
        <v>1543</v>
      </c>
      <c r="D1269" s="133" t="s">
        <v>1393</v>
      </c>
      <c r="E1269" s="133" t="s">
        <v>604</v>
      </c>
      <c r="F1269" s="127">
        <v>113</v>
      </c>
      <c r="G1269" s="127" t="s">
        <v>605</v>
      </c>
      <c r="H1269" s="127">
        <v>11</v>
      </c>
      <c r="I1269" s="167">
        <v>600</v>
      </c>
      <c r="J1269" s="167">
        <v>600</v>
      </c>
      <c r="K1269" s="337">
        <f t="shared" si="119"/>
        <v>4</v>
      </c>
      <c r="L1269" s="337">
        <f t="shared" si="120"/>
        <v>4</v>
      </c>
      <c r="M1269" s="337">
        <f t="shared" si="121"/>
        <v>4</v>
      </c>
      <c r="N1269" s="338" t="s">
        <v>1338</v>
      </c>
      <c r="O1269" s="167">
        <f t="shared" si="122"/>
        <v>7200</v>
      </c>
      <c r="P1269" s="362" t="s">
        <v>1543</v>
      </c>
    </row>
    <row r="1270" spans="1:16" ht="45.75" customHeight="1" x14ac:dyDescent="0.2">
      <c r="A1270" s="296" t="s">
        <v>1542</v>
      </c>
      <c r="B1270" s="166" t="s">
        <v>1543</v>
      </c>
      <c r="C1270" s="132" t="s">
        <v>1543</v>
      </c>
      <c r="D1270" s="133" t="s">
        <v>1333</v>
      </c>
      <c r="E1270" s="133" t="s">
        <v>604</v>
      </c>
      <c r="F1270" s="127">
        <v>114</v>
      </c>
      <c r="G1270" s="127" t="s">
        <v>605</v>
      </c>
      <c r="H1270" s="127">
        <v>11</v>
      </c>
      <c r="I1270" s="167">
        <v>0</v>
      </c>
      <c r="J1270" s="167">
        <v>0</v>
      </c>
      <c r="K1270" s="337">
        <f t="shared" si="119"/>
        <v>3.3333333333333335</v>
      </c>
      <c r="L1270" s="337">
        <f t="shared" si="120"/>
        <v>3.3333333333333335</v>
      </c>
      <c r="M1270" s="337">
        <f t="shared" si="121"/>
        <v>3.3333333333333335</v>
      </c>
      <c r="N1270" s="338" t="s">
        <v>1361</v>
      </c>
      <c r="O1270" s="167">
        <f t="shared" si="122"/>
        <v>0</v>
      </c>
      <c r="P1270" s="362" t="s">
        <v>1543</v>
      </c>
    </row>
    <row r="1271" spans="1:16" ht="45.75" customHeight="1" x14ac:dyDescent="0.2">
      <c r="A1271" s="296" t="s">
        <v>1542</v>
      </c>
      <c r="B1271" s="166" t="s">
        <v>1543</v>
      </c>
      <c r="C1271" s="132" t="s">
        <v>1543</v>
      </c>
      <c r="D1271" s="133" t="s">
        <v>1434</v>
      </c>
      <c r="E1271" s="133" t="s">
        <v>604</v>
      </c>
      <c r="F1271" s="127">
        <v>113</v>
      </c>
      <c r="G1271" s="127" t="s">
        <v>605</v>
      </c>
      <c r="H1271" s="127">
        <v>11</v>
      </c>
      <c r="I1271" s="167">
        <v>420</v>
      </c>
      <c r="J1271" s="167">
        <v>420</v>
      </c>
      <c r="K1271" s="337">
        <f t="shared" si="119"/>
        <v>2.6666666666666665</v>
      </c>
      <c r="L1271" s="337">
        <f t="shared" si="120"/>
        <v>2.6666666666666665</v>
      </c>
      <c r="M1271" s="337">
        <f t="shared" si="121"/>
        <v>2.6666666666666665</v>
      </c>
      <c r="N1271" s="338" t="s">
        <v>1524</v>
      </c>
      <c r="O1271" s="167">
        <f t="shared" si="122"/>
        <v>3360</v>
      </c>
      <c r="P1271" s="362" t="s">
        <v>1543</v>
      </c>
    </row>
    <row r="1272" spans="1:16" ht="45.75" customHeight="1" x14ac:dyDescent="0.2">
      <c r="A1272" s="296" t="s">
        <v>1542</v>
      </c>
      <c r="B1272" s="166" t="s">
        <v>1543</v>
      </c>
      <c r="C1272" s="132" t="s">
        <v>1543</v>
      </c>
      <c r="D1272" s="133" t="s">
        <v>1337</v>
      </c>
      <c r="E1272" s="133" t="s">
        <v>604</v>
      </c>
      <c r="F1272" s="127">
        <v>151</v>
      </c>
      <c r="G1272" s="127" t="s">
        <v>605</v>
      </c>
      <c r="H1272" s="127">
        <v>11</v>
      </c>
      <c r="I1272" s="167">
        <v>7000</v>
      </c>
      <c r="J1272" s="167">
        <v>7000</v>
      </c>
      <c r="K1272" s="337">
        <f t="shared" si="119"/>
        <v>4</v>
      </c>
      <c r="L1272" s="337">
        <f t="shared" si="120"/>
        <v>4</v>
      </c>
      <c r="M1272" s="337">
        <f t="shared" si="121"/>
        <v>4</v>
      </c>
      <c r="N1272" s="338" t="s">
        <v>1338</v>
      </c>
      <c r="O1272" s="167">
        <f t="shared" si="122"/>
        <v>84000</v>
      </c>
      <c r="P1272" s="362" t="s">
        <v>1543</v>
      </c>
    </row>
    <row r="1273" spans="1:16" ht="45.75" customHeight="1" x14ac:dyDescent="0.2">
      <c r="A1273" s="296" t="s">
        <v>1542</v>
      </c>
      <c r="B1273" s="166" t="s">
        <v>1543</v>
      </c>
      <c r="C1273" s="132" t="s">
        <v>1543</v>
      </c>
      <c r="D1273" s="133" t="s">
        <v>1397</v>
      </c>
      <c r="E1273" s="133" t="s">
        <v>604</v>
      </c>
      <c r="F1273" s="127">
        <v>165</v>
      </c>
      <c r="G1273" s="127" t="s">
        <v>605</v>
      </c>
      <c r="H1273" s="127">
        <v>11</v>
      </c>
      <c r="I1273" s="167">
        <v>3500</v>
      </c>
      <c r="J1273" s="167">
        <v>3500</v>
      </c>
      <c r="K1273" s="337">
        <f t="shared" si="119"/>
        <v>1</v>
      </c>
      <c r="L1273" s="337">
        <f t="shared" si="120"/>
        <v>1</v>
      </c>
      <c r="M1273" s="337">
        <f t="shared" si="121"/>
        <v>1</v>
      </c>
      <c r="N1273" s="338" t="s">
        <v>1395</v>
      </c>
      <c r="O1273" s="167">
        <f t="shared" si="122"/>
        <v>10500</v>
      </c>
      <c r="P1273" s="362" t="s">
        <v>1543</v>
      </c>
    </row>
    <row r="1274" spans="1:16" ht="45.75" customHeight="1" x14ac:dyDescent="0.2">
      <c r="A1274" s="296" t="s">
        <v>1542</v>
      </c>
      <c r="B1274" s="166" t="s">
        <v>1543</v>
      </c>
      <c r="C1274" s="132" t="s">
        <v>1543</v>
      </c>
      <c r="D1274" s="133" t="s">
        <v>1341</v>
      </c>
      <c r="E1274" s="133" t="s">
        <v>604</v>
      </c>
      <c r="F1274" s="127">
        <v>195</v>
      </c>
      <c r="G1274" s="127" t="s">
        <v>605</v>
      </c>
      <c r="H1274" s="127">
        <v>11</v>
      </c>
      <c r="I1274" s="167">
        <v>500</v>
      </c>
      <c r="J1274" s="167">
        <v>500</v>
      </c>
      <c r="K1274" s="337">
        <f t="shared" si="119"/>
        <v>1</v>
      </c>
      <c r="L1274" s="337">
        <f t="shared" si="120"/>
        <v>1</v>
      </c>
      <c r="M1274" s="337">
        <f t="shared" si="121"/>
        <v>1</v>
      </c>
      <c r="N1274" s="338" t="s">
        <v>1395</v>
      </c>
      <c r="O1274" s="167">
        <f t="shared" si="122"/>
        <v>1500</v>
      </c>
      <c r="P1274" s="362" t="s">
        <v>1543</v>
      </c>
    </row>
    <row r="1275" spans="1:16" ht="45.75" customHeight="1" x14ac:dyDescent="0.2">
      <c r="A1275" s="296" t="s">
        <v>1542</v>
      </c>
      <c r="B1275" s="166" t="s">
        <v>1543</v>
      </c>
      <c r="C1275" s="132" t="s">
        <v>1543</v>
      </c>
      <c r="D1275" s="133" t="s">
        <v>1342</v>
      </c>
      <c r="E1275" s="133" t="s">
        <v>604</v>
      </c>
      <c r="F1275" s="127">
        <v>199</v>
      </c>
      <c r="G1275" s="127" t="s">
        <v>605</v>
      </c>
      <c r="H1275" s="127">
        <v>11</v>
      </c>
      <c r="I1275" s="167">
        <v>3000</v>
      </c>
      <c r="J1275" s="167">
        <v>3000</v>
      </c>
      <c r="K1275" s="337">
        <f t="shared" si="119"/>
        <v>1.3333333333333333</v>
      </c>
      <c r="L1275" s="337">
        <f t="shared" si="120"/>
        <v>1.3333333333333333</v>
      </c>
      <c r="M1275" s="337">
        <f t="shared" si="121"/>
        <v>1.3333333333333333</v>
      </c>
      <c r="N1275" s="338" t="s">
        <v>1435</v>
      </c>
      <c r="O1275" s="167">
        <f t="shared" si="122"/>
        <v>12000</v>
      </c>
      <c r="P1275" s="362" t="s">
        <v>1543</v>
      </c>
    </row>
    <row r="1276" spans="1:16" ht="45.75" customHeight="1" x14ac:dyDescent="0.2">
      <c r="A1276" s="296" t="s">
        <v>1542</v>
      </c>
      <c r="B1276" s="166" t="s">
        <v>1543</v>
      </c>
      <c r="C1276" s="132" t="s">
        <v>1543</v>
      </c>
      <c r="D1276" s="133" t="s">
        <v>1416</v>
      </c>
      <c r="E1276" s="133"/>
      <c r="F1276" s="127">
        <v>211</v>
      </c>
      <c r="G1276" s="127">
        <v>2405</v>
      </c>
      <c r="H1276" s="127">
        <v>11</v>
      </c>
      <c r="I1276" s="167">
        <v>25</v>
      </c>
      <c r="J1276" s="167">
        <v>25</v>
      </c>
      <c r="K1276" s="337">
        <f t="shared" si="119"/>
        <v>3</v>
      </c>
      <c r="L1276" s="337">
        <f t="shared" si="120"/>
        <v>3</v>
      </c>
      <c r="M1276" s="337">
        <f t="shared" si="121"/>
        <v>3</v>
      </c>
      <c r="N1276" s="338" t="s">
        <v>1365</v>
      </c>
      <c r="O1276" s="167">
        <f>I1276*N1276</f>
        <v>225</v>
      </c>
      <c r="P1276" s="362" t="s">
        <v>1543</v>
      </c>
    </row>
    <row r="1277" spans="1:16" ht="45.75" customHeight="1" x14ac:dyDescent="0.2">
      <c r="A1277" s="296" t="s">
        <v>1542</v>
      </c>
      <c r="B1277" s="166" t="s">
        <v>1543</v>
      </c>
      <c r="C1277" s="132" t="s">
        <v>1543</v>
      </c>
      <c r="D1277" s="133" t="s">
        <v>1436</v>
      </c>
      <c r="E1277" s="133" t="s">
        <v>1347</v>
      </c>
      <c r="F1277" s="127">
        <v>211</v>
      </c>
      <c r="G1277" s="127">
        <v>3602</v>
      </c>
      <c r="H1277" s="127">
        <v>11</v>
      </c>
      <c r="I1277" s="167">
        <v>75</v>
      </c>
      <c r="J1277" s="167">
        <v>75</v>
      </c>
      <c r="K1277" s="337">
        <f t="shared" si="119"/>
        <v>3.3333333333333335</v>
      </c>
      <c r="L1277" s="337">
        <f t="shared" si="120"/>
        <v>3.3333333333333335</v>
      </c>
      <c r="M1277" s="337">
        <f t="shared" si="121"/>
        <v>3.3333333333333335</v>
      </c>
      <c r="N1277" s="338" t="s">
        <v>1361</v>
      </c>
      <c r="O1277" s="167">
        <f t="shared" ref="O1277:O1298" si="123">I1277*N1277</f>
        <v>750</v>
      </c>
      <c r="P1277" s="362" t="s">
        <v>1543</v>
      </c>
    </row>
    <row r="1278" spans="1:16" ht="45.75" customHeight="1" x14ac:dyDescent="0.2">
      <c r="A1278" s="296" t="s">
        <v>1542</v>
      </c>
      <c r="B1278" s="166" t="s">
        <v>1543</v>
      </c>
      <c r="C1278" s="132" t="s">
        <v>1543</v>
      </c>
      <c r="D1278" s="133" t="s">
        <v>1346</v>
      </c>
      <c r="E1278" s="133" t="s">
        <v>1347</v>
      </c>
      <c r="F1278" s="127">
        <v>211</v>
      </c>
      <c r="G1278" s="127">
        <v>28004</v>
      </c>
      <c r="H1278" s="127">
        <v>11</v>
      </c>
      <c r="I1278" s="167">
        <v>55</v>
      </c>
      <c r="J1278" s="167">
        <v>55</v>
      </c>
      <c r="K1278" s="337">
        <f t="shared" si="119"/>
        <v>4</v>
      </c>
      <c r="L1278" s="337">
        <f t="shared" si="120"/>
        <v>4</v>
      </c>
      <c r="M1278" s="337">
        <f t="shared" si="121"/>
        <v>4</v>
      </c>
      <c r="N1278" s="338" t="s">
        <v>1338</v>
      </c>
      <c r="O1278" s="167">
        <f t="shared" si="123"/>
        <v>660</v>
      </c>
      <c r="P1278" s="362" t="s">
        <v>1543</v>
      </c>
    </row>
    <row r="1279" spans="1:16" ht="45.75" customHeight="1" x14ac:dyDescent="0.2">
      <c r="A1279" s="296" t="s">
        <v>1542</v>
      </c>
      <c r="B1279" s="166" t="s">
        <v>1543</v>
      </c>
      <c r="C1279" s="132" t="s">
        <v>1543</v>
      </c>
      <c r="D1279" s="133" t="s">
        <v>1437</v>
      </c>
      <c r="E1279" s="133" t="s">
        <v>1544</v>
      </c>
      <c r="F1279" s="127">
        <v>211</v>
      </c>
      <c r="G1279" s="127">
        <v>4877</v>
      </c>
      <c r="H1279" s="127">
        <v>11</v>
      </c>
      <c r="I1279" s="167">
        <v>3</v>
      </c>
      <c r="J1279" s="167">
        <v>3</v>
      </c>
      <c r="K1279" s="337">
        <f t="shared" si="119"/>
        <v>33.333333333333336</v>
      </c>
      <c r="L1279" s="337">
        <f t="shared" si="120"/>
        <v>33.333333333333336</v>
      </c>
      <c r="M1279" s="337">
        <f t="shared" si="121"/>
        <v>33.333333333333336</v>
      </c>
      <c r="N1279" s="338" t="s">
        <v>1399</v>
      </c>
      <c r="O1279" s="167">
        <f t="shared" si="123"/>
        <v>300</v>
      </c>
      <c r="P1279" s="362" t="s">
        <v>1543</v>
      </c>
    </row>
    <row r="1280" spans="1:16" ht="45.75" customHeight="1" x14ac:dyDescent="0.2">
      <c r="A1280" s="296" t="s">
        <v>1542</v>
      </c>
      <c r="B1280" s="166" t="s">
        <v>1543</v>
      </c>
      <c r="C1280" s="132" t="s">
        <v>1543</v>
      </c>
      <c r="D1280" s="133" t="s">
        <v>1438</v>
      </c>
      <c r="E1280" s="133" t="s">
        <v>1400</v>
      </c>
      <c r="F1280" s="127">
        <v>211</v>
      </c>
      <c r="G1280" s="127">
        <v>4877</v>
      </c>
      <c r="H1280" s="127">
        <v>11</v>
      </c>
      <c r="I1280" s="167">
        <v>18</v>
      </c>
      <c r="J1280" s="167">
        <v>18</v>
      </c>
      <c r="K1280" s="337">
        <f t="shared" si="119"/>
        <v>34</v>
      </c>
      <c r="L1280" s="337">
        <f t="shared" si="120"/>
        <v>34</v>
      </c>
      <c r="M1280" s="337">
        <f t="shared" si="121"/>
        <v>34</v>
      </c>
      <c r="N1280" s="338" t="s">
        <v>1353</v>
      </c>
      <c r="O1280" s="167">
        <f t="shared" si="123"/>
        <v>1836</v>
      </c>
      <c r="P1280" s="362" t="s">
        <v>1543</v>
      </c>
    </row>
    <row r="1281" spans="1:16" ht="45.75" customHeight="1" x14ac:dyDescent="0.2">
      <c r="A1281" s="296" t="s">
        <v>1542</v>
      </c>
      <c r="B1281" s="166" t="s">
        <v>1543</v>
      </c>
      <c r="C1281" s="132" t="s">
        <v>1543</v>
      </c>
      <c r="D1281" s="133" t="s">
        <v>1439</v>
      </c>
      <c r="E1281" s="133" t="s">
        <v>766</v>
      </c>
      <c r="F1281" s="127">
        <v>241</v>
      </c>
      <c r="G1281" s="127">
        <v>1592</v>
      </c>
      <c r="H1281" s="127">
        <v>11</v>
      </c>
      <c r="I1281" s="167">
        <v>45</v>
      </c>
      <c r="J1281" s="167">
        <v>45</v>
      </c>
      <c r="K1281" s="337">
        <f t="shared" si="119"/>
        <v>8.3333333333333339</v>
      </c>
      <c r="L1281" s="337">
        <f t="shared" si="120"/>
        <v>8.3333333333333339</v>
      </c>
      <c r="M1281" s="337">
        <f t="shared" si="121"/>
        <v>8.3333333333333339</v>
      </c>
      <c r="N1281" s="338" t="s">
        <v>1350</v>
      </c>
      <c r="O1281" s="167">
        <f t="shared" si="123"/>
        <v>1125</v>
      </c>
      <c r="P1281" s="362" t="s">
        <v>1543</v>
      </c>
    </row>
    <row r="1282" spans="1:16" ht="45.75" customHeight="1" x14ac:dyDescent="0.2">
      <c r="A1282" s="296" t="s">
        <v>1542</v>
      </c>
      <c r="B1282" s="166" t="s">
        <v>1543</v>
      </c>
      <c r="C1282" s="132" t="s">
        <v>1543</v>
      </c>
      <c r="D1282" s="133" t="s">
        <v>1440</v>
      </c>
      <c r="E1282" s="133" t="s">
        <v>766</v>
      </c>
      <c r="F1282" s="127">
        <v>241</v>
      </c>
      <c r="G1282" s="127">
        <v>1593</v>
      </c>
      <c r="H1282" s="127">
        <v>11</v>
      </c>
      <c r="I1282" s="167">
        <v>55</v>
      </c>
      <c r="J1282" s="167">
        <v>55</v>
      </c>
      <c r="K1282" s="337">
        <f t="shared" si="119"/>
        <v>8</v>
      </c>
      <c r="L1282" s="337">
        <f t="shared" si="120"/>
        <v>8</v>
      </c>
      <c r="M1282" s="337">
        <f t="shared" si="121"/>
        <v>8</v>
      </c>
      <c r="N1282" s="338" t="s">
        <v>1381</v>
      </c>
      <c r="O1282" s="167">
        <f t="shared" si="123"/>
        <v>1320</v>
      </c>
      <c r="P1282" s="362" t="s">
        <v>1543</v>
      </c>
    </row>
    <row r="1283" spans="1:16" ht="45.75" customHeight="1" x14ac:dyDescent="0.2">
      <c r="A1283" s="296" t="s">
        <v>1542</v>
      </c>
      <c r="B1283" s="166" t="s">
        <v>1543</v>
      </c>
      <c r="C1283" s="132" t="s">
        <v>1543</v>
      </c>
      <c r="D1283" s="133" t="s">
        <v>1441</v>
      </c>
      <c r="E1283" s="133" t="s">
        <v>1115</v>
      </c>
      <c r="F1283" s="127">
        <v>243</v>
      </c>
      <c r="G1283" s="127">
        <v>61337</v>
      </c>
      <c r="H1283" s="127">
        <v>11</v>
      </c>
      <c r="I1283" s="167">
        <v>175</v>
      </c>
      <c r="J1283" s="167">
        <v>175</v>
      </c>
      <c r="K1283" s="337">
        <f t="shared" si="119"/>
        <v>4</v>
      </c>
      <c r="L1283" s="337">
        <f t="shared" si="120"/>
        <v>4</v>
      </c>
      <c r="M1283" s="337">
        <f t="shared" si="121"/>
        <v>4</v>
      </c>
      <c r="N1283" s="338" t="s">
        <v>1338</v>
      </c>
      <c r="O1283" s="167">
        <f t="shared" si="123"/>
        <v>2100</v>
      </c>
      <c r="P1283" s="362" t="s">
        <v>1543</v>
      </c>
    </row>
    <row r="1284" spans="1:16" ht="45.75" customHeight="1" x14ac:dyDescent="0.2">
      <c r="A1284" s="296" t="s">
        <v>1542</v>
      </c>
      <c r="B1284" s="166" t="s">
        <v>1543</v>
      </c>
      <c r="C1284" s="132" t="s">
        <v>1543</v>
      </c>
      <c r="D1284" s="133" t="s">
        <v>1360</v>
      </c>
      <c r="E1284" s="133" t="s">
        <v>202</v>
      </c>
      <c r="F1284" s="127">
        <v>253</v>
      </c>
      <c r="G1284" s="127">
        <v>9888</v>
      </c>
      <c r="H1284" s="127">
        <v>11</v>
      </c>
      <c r="I1284" s="167">
        <v>1200</v>
      </c>
      <c r="J1284" s="167">
        <v>1200</v>
      </c>
      <c r="K1284" s="337">
        <f t="shared" si="119"/>
        <v>1.3333333333333333</v>
      </c>
      <c r="L1284" s="337">
        <f t="shared" si="120"/>
        <v>1.3333333333333333</v>
      </c>
      <c r="M1284" s="337">
        <f t="shared" si="121"/>
        <v>1.3333333333333333</v>
      </c>
      <c r="N1284" s="338" t="s">
        <v>1435</v>
      </c>
      <c r="O1284" s="167">
        <f t="shared" si="123"/>
        <v>4800</v>
      </c>
      <c r="P1284" s="362" t="s">
        <v>1543</v>
      </c>
    </row>
    <row r="1285" spans="1:16" ht="45.75" customHeight="1" x14ac:dyDescent="0.2">
      <c r="A1285" s="296" t="s">
        <v>1542</v>
      </c>
      <c r="B1285" s="166" t="s">
        <v>1543</v>
      </c>
      <c r="C1285" s="132" t="s">
        <v>1543</v>
      </c>
      <c r="D1285" s="133" t="s">
        <v>1362</v>
      </c>
      <c r="E1285" s="133" t="s">
        <v>202</v>
      </c>
      <c r="F1285" s="127">
        <v>268</v>
      </c>
      <c r="G1285" s="127">
        <v>22327</v>
      </c>
      <c r="H1285" s="127">
        <v>11</v>
      </c>
      <c r="I1285" s="167">
        <v>30</v>
      </c>
      <c r="J1285" s="167">
        <v>30</v>
      </c>
      <c r="K1285" s="337">
        <f t="shared" si="119"/>
        <v>4</v>
      </c>
      <c r="L1285" s="337">
        <f t="shared" si="120"/>
        <v>4</v>
      </c>
      <c r="M1285" s="337">
        <f t="shared" si="121"/>
        <v>4</v>
      </c>
      <c r="N1285" s="338" t="s">
        <v>1338</v>
      </c>
      <c r="O1285" s="167">
        <f t="shared" si="123"/>
        <v>360</v>
      </c>
      <c r="P1285" s="362" t="s">
        <v>1543</v>
      </c>
    </row>
    <row r="1286" spans="1:16" ht="45.75" customHeight="1" x14ac:dyDescent="0.2">
      <c r="A1286" s="296" t="s">
        <v>1542</v>
      </c>
      <c r="B1286" s="166" t="s">
        <v>1543</v>
      </c>
      <c r="C1286" s="132" t="s">
        <v>1543</v>
      </c>
      <c r="D1286" s="133" t="s">
        <v>1545</v>
      </c>
      <c r="E1286" s="133" t="s">
        <v>1115</v>
      </c>
      <c r="F1286" s="127">
        <v>291</v>
      </c>
      <c r="G1286" s="127">
        <v>2014</v>
      </c>
      <c r="H1286" s="127">
        <v>11</v>
      </c>
      <c r="I1286" s="167">
        <v>25</v>
      </c>
      <c r="J1286" s="167">
        <v>25</v>
      </c>
      <c r="K1286" s="337">
        <f t="shared" si="119"/>
        <v>5</v>
      </c>
      <c r="L1286" s="337">
        <f t="shared" si="120"/>
        <v>5</v>
      </c>
      <c r="M1286" s="337">
        <f t="shared" si="121"/>
        <v>5</v>
      </c>
      <c r="N1286" s="338" t="s">
        <v>1336</v>
      </c>
      <c r="O1286" s="167">
        <f t="shared" si="123"/>
        <v>375</v>
      </c>
      <c r="P1286" s="362" t="s">
        <v>1543</v>
      </c>
    </row>
    <row r="1287" spans="1:16" ht="45.75" customHeight="1" x14ac:dyDescent="0.2">
      <c r="A1287" s="296" t="s">
        <v>1542</v>
      </c>
      <c r="B1287" s="166" t="s">
        <v>1543</v>
      </c>
      <c r="C1287" s="132" t="s">
        <v>1543</v>
      </c>
      <c r="D1287" s="133" t="s">
        <v>1443</v>
      </c>
      <c r="E1287" s="133" t="s">
        <v>1115</v>
      </c>
      <c r="F1287" s="127">
        <v>291</v>
      </c>
      <c r="G1287" s="127">
        <v>2025</v>
      </c>
      <c r="H1287" s="127">
        <v>11</v>
      </c>
      <c r="I1287" s="167">
        <v>30</v>
      </c>
      <c r="J1287" s="167">
        <v>30</v>
      </c>
      <c r="K1287" s="337">
        <f t="shared" si="119"/>
        <v>3.3333333333333335</v>
      </c>
      <c r="L1287" s="337">
        <f t="shared" si="120"/>
        <v>3.3333333333333335</v>
      </c>
      <c r="M1287" s="337">
        <f t="shared" si="121"/>
        <v>3.3333333333333335</v>
      </c>
      <c r="N1287" s="338" t="s">
        <v>1361</v>
      </c>
      <c r="O1287" s="167">
        <f t="shared" si="123"/>
        <v>300</v>
      </c>
      <c r="P1287" s="362" t="s">
        <v>1543</v>
      </c>
    </row>
    <row r="1288" spans="1:16" ht="45.75" customHeight="1" x14ac:dyDescent="0.2">
      <c r="A1288" s="296" t="s">
        <v>1542</v>
      </c>
      <c r="B1288" s="166" t="s">
        <v>1543</v>
      </c>
      <c r="C1288" s="132" t="s">
        <v>1543</v>
      </c>
      <c r="D1288" s="133" t="s">
        <v>1460</v>
      </c>
      <c r="E1288" s="133" t="s">
        <v>1115</v>
      </c>
      <c r="F1288" s="127">
        <v>291</v>
      </c>
      <c r="G1288" s="127">
        <v>2092</v>
      </c>
      <c r="H1288" s="127">
        <v>11</v>
      </c>
      <c r="I1288" s="167">
        <v>12</v>
      </c>
      <c r="J1288" s="167">
        <v>12</v>
      </c>
      <c r="K1288" s="337">
        <f t="shared" si="119"/>
        <v>5</v>
      </c>
      <c r="L1288" s="337">
        <f t="shared" si="120"/>
        <v>5</v>
      </c>
      <c r="M1288" s="337">
        <f t="shared" si="121"/>
        <v>5</v>
      </c>
      <c r="N1288" s="338" t="s">
        <v>1336</v>
      </c>
      <c r="O1288" s="167">
        <f t="shared" si="123"/>
        <v>180</v>
      </c>
      <c r="P1288" s="362" t="s">
        <v>1543</v>
      </c>
    </row>
    <row r="1289" spans="1:16" ht="45.75" customHeight="1" x14ac:dyDescent="0.2">
      <c r="A1289" s="296" t="s">
        <v>1542</v>
      </c>
      <c r="B1289" s="166" t="s">
        <v>1543</v>
      </c>
      <c r="C1289" s="132" t="s">
        <v>1543</v>
      </c>
      <c r="D1289" s="133" t="s">
        <v>1368</v>
      </c>
      <c r="E1289" s="133" t="s">
        <v>202</v>
      </c>
      <c r="F1289" s="127">
        <v>291</v>
      </c>
      <c r="G1289" s="127">
        <v>22424</v>
      </c>
      <c r="H1289" s="127">
        <v>11</v>
      </c>
      <c r="I1289" s="167">
        <v>10</v>
      </c>
      <c r="J1289" s="167">
        <v>10</v>
      </c>
      <c r="K1289" s="337">
        <f t="shared" si="119"/>
        <v>6</v>
      </c>
      <c r="L1289" s="337">
        <f t="shared" si="120"/>
        <v>6</v>
      </c>
      <c r="M1289" s="337">
        <f t="shared" si="121"/>
        <v>6</v>
      </c>
      <c r="N1289" s="338" t="s">
        <v>1535</v>
      </c>
      <c r="O1289" s="167">
        <f t="shared" si="123"/>
        <v>180</v>
      </c>
      <c r="P1289" s="362" t="s">
        <v>1543</v>
      </c>
    </row>
    <row r="1290" spans="1:16" ht="45.75" customHeight="1" x14ac:dyDescent="0.2">
      <c r="A1290" s="296" t="s">
        <v>1542</v>
      </c>
      <c r="B1290" s="166" t="s">
        <v>1543</v>
      </c>
      <c r="C1290" s="132" t="s">
        <v>1543</v>
      </c>
      <c r="D1290" s="133" t="s">
        <v>1445</v>
      </c>
      <c r="E1290" s="133" t="s">
        <v>1115</v>
      </c>
      <c r="F1290" s="127">
        <v>291</v>
      </c>
      <c r="G1290" s="127">
        <v>30345</v>
      </c>
      <c r="H1290" s="127">
        <v>11</v>
      </c>
      <c r="I1290" s="167">
        <v>20</v>
      </c>
      <c r="J1290" s="167">
        <v>20</v>
      </c>
      <c r="K1290" s="337">
        <f t="shared" si="119"/>
        <v>4</v>
      </c>
      <c r="L1290" s="337">
        <f t="shared" si="120"/>
        <v>4</v>
      </c>
      <c r="M1290" s="337">
        <f t="shared" si="121"/>
        <v>4</v>
      </c>
      <c r="N1290" s="338" t="s">
        <v>1338</v>
      </c>
      <c r="O1290" s="167">
        <f t="shared" si="123"/>
        <v>240</v>
      </c>
      <c r="P1290" s="362" t="s">
        <v>1543</v>
      </c>
    </row>
    <row r="1291" spans="1:16" ht="45.75" customHeight="1" x14ac:dyDescent="0.2">
      <c r="A1291" s="296" t="s">
        <v>1542</v>
      </c>
      <c r="B1291" s="166" t="s">
        <v>1543</v>
      </c>
      <c r="C1291" s="132" t="s">
        <v>1543</v>
      </c>
      <c r="D1291" s="133" t="s">
        <v>1446</v>
      </c>
      <c r="E1291" s="133" t="s">
        <v>1115</v>
      </c>
      <c r="F1291" s="127">
        <v>291</v>
      </c>
      <c r="G1291" s="127">
        <v>30628</v>
      </c>
      <c r="H1291" s="127">
        <v>11</v>
      </c>
      <c r="I1291" s="167">
        <v>10</v>
      </c>
      <c r="J1291" s="167">
        <v>10</v>
      </c>
      <c r="K1291" s="337">
        <f t="shared" si="119"/>
        <v>5</v>
      </c>
      <c r="L1291" s="337">
        <f t="shared" si="120"/>
        <v>5</v>
      </c>
      <c r="M1291" s="337">
        <f t="shared" si="121"/>
        <v>5</v>
      </c>
      <c r="N1291" s="338" t="s">
        <v>1336</v>
      </c>
      <c r="O1291" s="167">
        <f t="shared" si="123"/>
        <v>150</v>
      </c>
      <c r="P1291" s="362" t="s">
        <v>1543</v>
      </c>
    </row>
    <row r="1292" spans="1:16" ht="45.75" customHeight="1" x14ac:dyDescent="0.2">
      <c r="A1292" s="296" t="s">
        <v>1542</v>
      </c>
      <c r="B1292" s="166" t="s">
        <v>1543</v>
      </c>
      <c r="C1292" s="132" t="s">
        <v>1543</v>
      </c>
      <c r="D1292" s="133" t="s">
        <v>1468</v>
      </c>
      <c r="E1292" s="133" t="s">
        <v>1115</v>
      </c>
      <c r="F1292" s="127">
        <v>291</v>
      </c>
      <c r="G1292" s="127">
        <v>31139</v>
      </c>
      <c r="H1292" s="127">
        <v>11</v>
      </c>
      <c r="I1292" s="167">
        <v>50</v>
      </c>
      <c r="J1292" s="167">
        <v>50</v>
      </c>
      <c r="K1292" s="337">
        <f t="shared" si="119"/>
        <v>5</v>
      </c>
      <c r="L1292" s="337">
        <f t="shared" si="120"/>
        <v>5</v>
      </c>
      <c r="M1292" s="337">
        <f t="shared" si="121"/>
        <v>5</v>
      </c>
      <c r="N1292" s="338" t="s">
        <v>1336</v>
      </c>
      <c r="O1292" s="167">
        <f t="shared" si="123"/>
        <v>750</v>
      </c>
      <c r="P1292" s="362" t="s">
        <v>1543</v>
      </c>
    </row>
    <row r="1293" spans="1:16" ht="45.75" customHeight="1" x14ac:dyDescent="0.2">
      <c r="A1293" s="296" t="s">
        <v>1542</v>
      </c>
      <c r="B1293" s="166" t="s">
        <v>1543</v>
      </c>
      <c r="C1293" s="132" t="s">
        <v>1543</v>
      </c>
      <c r="D1293" s="133" t="s">
        <v>1462</v>
      </c>
      <c r="E1293" s="133" t="s">
        <v>777</v>
      </c>
      <c r="F1293" s="127">
        <v>291</v>
      </c>
      <c r="G1293" s="127">
        <v>78615</v>
      </c>
      <c r="H1293" s="127">
        <v>11</v>
      </c>
      <c r="I1293" s="167">
        <v>5</v>
      </c>
      <c r="J1293" s="167">
        <v>5</v>
      </c>
      <c r="K1293" s="337">
        <f t="shared" si="119"/>
        <v>7</v>
      </c>
      <c r="L1293" s="337">
        <f t="shared" si="120"/>
        <v>7</v>
      </c>
      <c r="M1293" s="337">
        <f t="shared" si="121"/>
        <v>7</v>
      </c>
      <c r="N1293" s="338" t="s">
        <v>1374</v>
      </c>
      <c r="O1293" s="167">
        <f t="shared" si="123"/>
        <v>105</v>
      </c>
      <c r="P1293" s="362" t="s">
        <v>1543</v>
      </c>
    </row>
    <row r="1294" spans="1:16" ht="45.75" customHeight="1" x14ac:dyDescent="0.2">
      <c r="A1294" s="296" t="s">
        <v>1542</v>
      </c>
      <c r="B1294" s="166" t="s">
        <v>1543</v>
      </c>
      <c r="C1294" s="132" t="s">
        <v>1543</v>
      </c>
      <c r="D1294" s="133" t="s">
        <v>1375</v>
      </c>
      <c r="E1294" s="133" t="s">
        <v>202</v>
      </c>
      <c r="F1294" s="127">
        <v>291</v>
      </c>
      <c r="G1294" s="127">
        <v>134509</v>
      </c>
      <c r="H1294" s="127">
        <v>11</v>
      </c>
      <c r="I1294" s="167">
        <v>5</v>
      </c>
      <c r="J1294" s="167">
        <v>5</v>
      </c>
      <c r="K1294" s="337">
        <f t="shared" si="119"/>
        <v>5</v>
      </c>
      <c r="L1294" s="337">
        <f t="shared" si="120"/>
        <v>5</v>
      </c>
      <c r="M1294" s="337">
        <f t="shared" si="121"/>
        <v>5</v>
      </c>
      <c r="N1294" s="338" t="s">
        <v>1336</v>
      </c>
      <c r="O1294" s="167">
        <f t="shared" si="123"/>
        <v>75</v>
      </c>
      <c r="P1294" s="362" t="s">
        <v>1543</v>
      </c>
    </row>
    <row r="1295" spans="1:16" ht="45.75" customHeight="1" x14ac:dyDescent="0.2">
      <c r="A1295" s="296" t="s">
        <v>1542</v>
      </c>
      <c r="B1295" s="166" t="s">
        <v>1543</v>
      </c>
      <c r="C1295" s="132" t="s">
        <v>1543</v>
      </c>
      <c r="D1295" s="133" t="s">
        <v>1427</v>
      </c>
      <c r="E1295" s="133" t="s">
        <v>1546</v>
      </c>
      <c r="F1295" s="127">
        <v>292</v>
      </c>
      <c r="G1295" s="127">
        <v>2858</v>
      </c>
      <c r="H1295" s="127">
        <v>11</v>
      </c>
      <c r="I1295" s="167">
        <v>12</v>
      </c>
      <c r="J1295" s="167">
        <v>12</v>
      </c>
      <c r="K1295" s="337">
        <f t="shared" si="119"/>
        <v>6.666666666666667</v>
      </c>
      <c r="L1295" s="337">
        <f t="shared" si="120"/>
        <v>6.666666666666667</v>
      </c>
      <c r="M1295" s="337">
        <f t="shared" si="121"/>
        <v>6.666666666666667</v>
      </c>
      <c r="N1295" s="338" t="s">
        <v>1343</v>
      </c>
      <c r="O1295" s="167">
        <f t="shared" si="123"/>
        <v>240</v>
      </c>
      <c r="P1295" s="362" t="s">
        <v>1543</v>
      </c>
    </row>
    <row r="1296" spans="1:16" ht="45.75" customHeight="1" x14ac:dyDescent="0.2">
      <c r="A1296" s="296" t="s">
        <v>1542</v>
      </c>
      <c r="B1296" s="166" t="s">
        <v>1543</v>
      </c>
      <c r="C1296" s="132" t="s">
        <v>1543</v>
      </c>
      <c r="D1296" s="133" t="s">
        <v>1450</v>
      </c>
      <c r="E1296" s="133" t="s">
        <v>1059</v>
      </c>
      <c r="F1296" s="127">
        <v>292</v>
      </c>
      <c r="G1296" s="127">
        <v>2859</v>
      </c>
      <c r="H1296" s="127">
        <v>11</v>
      </c>
      <c r="I1296" s="167">
        <v>35</v>
      </c>
      <c r="J1296" s="167">
        <v>35</v>
      </c>
      <c r="K1296" s="337">
        <f t="shared" si="119"/>
        <v>5</v>
      </c>
      <c r="L1296" s="337">
        <f t="shared" si="120"/>
        <v>5</v>
      </c>
      <c r="M1296" s="337">
        <f t="shared" si="121"/>
        <v>5</v>
      </c>
      <c r="N1296" s="338" t="s">
        <v>1336</v>
      </c>
      <c r="O1296" s="167">
        <f t="shared" si="123"/>
        <v>525</v>
      </c>
      <c r="P1296" s="362" t="s">
        <v>1543</v>
      </c>
    </row>
    <row r="1297" spans="1:16" ht="45.75" customHeight="1" x14ac:dyDescent="0.2">
      <c r="A1297" s="296" t="s">
        <v>1542</v>
      </c>
      <c r="B1297" s="166" t="s">
        <v>1543</v>
      </c>
      <c r="C1297" s="132" t="s">
        <v>1543</v>
      </c>
      <c r="D1297" s="133" t="s">
        <v>1451</v>
      </c>
      <c r="E1297" s="133" t="s">
        <v>202</v>
      </c>
      <c r="F1297" s="127">
        <v>292</v>
      </c>
      <c r="G1297" s="127">
        <v>5732</v>
      </c>
      <c r="H1297" s="127">
        <v>11</v>
      </c>
      <c r="I1297" s="167">
        <v>4</v>
      </c>
      <c r="J1297" s="167">
        <v>4</v>
      </c>
      <c r="K1297" s="337">
        <f t="shared" si="119"/>
        <v>5</v>
      </c>
      <c r="L1297" s="337">
        <f t="shared" si="120"/>
        <v>5</v>
      </c>
      <c r="M1297" s="337">
        <f t="shared" si="121"/>
        <v>5</v>
      </c>
      <c r="N1297" s="338" t="s">
        <v>1336</v>
      </c>
      <c r="O1297" s="167">
        <f t="shared" si="123"/>
        <v>60</v>
      </c>
      <c r="P1297" s="362" t="s">
        <v>1543</v>
      </c>
    </row>
    <row r="1298" spans="1:16" ht="45.75" customHeight="1" thickBot="1" x14ac:dyDescent="0.25">
      <c r="A1298" s="302" t="s">
        <v>1542</v>
      </c>
      <c r="B1298" s="172" t="s">
        <v>1543</v>
      </c>
      <c r="C1298" s="386" t="s">
        <v>1543</v>
      </c>
      <c r="D1298" s="146" t="s">
        <v>1547</v>
      </c>
      <c r="E1298" s="146" t="s">
        <v>202</v>
      </c>
      <c r="F1298" s="142">
        <v>298</v>
      </c>
      <c r="G1298" s="142" t="s">
        <v>605</v>
      </c>
      <c r="H1298" s="142">
        <v>11</v>
      </c>
      <c r="I1298" s="173">
        <v>1000</v>
      </c>
      <c r="J1298" s="173">
        <v>1000</v>
      </c>
      <c r="K1298" s="337">
        <f t="shared" si="119"/>
        <v>3</v>
      </c>
      <c r="L1298" s="337">
        <f t="shared" si="120"/>
        <v>3</v>
      </c>
      <c r="M1298" s="337">
        <f t="shared" si="121"/>
        <v>3</v>
      </c>
      <c r="N1298" s="338" t="s">
        <v>1365</v>
      </c>
      <c r="O1298" s="173">
        <f t="shared" si="123"/>
        <v>9000</v>
      </c>
      <c r="P1298" s="395" t="s">
        <v>1543</v>
      </c>
    </row>
    <row r="1299" spans="1:16" s="187" customFormat="1" ht="15.75" thickBot="1" x14ac:dyDescent="0.25">
      <c r="A1299" s="281"/>
      <c r="B1299" s="282"/>
      <c r="C1299" s="283"/>
      <c r="D1299" s="468" t="s">
        <v>1548</v>
      </c>
      <c r="E1299" s="468"/>
      <c r="F1299" s="469"/>
      <c r="G1299" s="469"/>
      <c r="H1299" s="469"/>
      <c r="I1299" s="469"/>
      <c r="J1299" s="469"/>
      <c r="K1299" s="457"/>
      <c r="L1299" s="457"/>
      <c r="M1299" s="457"/>
      <c r="N1299" s="469"/>
      <c r="O1299" s="195">
        <f>SUM(O1267:O1298)</f>
        <v>154116</v>
      </c>
      <c r="P1299" s="196"/>
    </row>
    <row r="1300" spans="1:16" ht="12.75" x14ac:dyDescent="0.2">
      <c r="A1300" s="499"/>
      <c r="B1300" s="499"/>
      <c r="C1300" s="403"/>
      <c r="D1300" s="500"/>
      <c r="E1300" s="500"/>
      <c r="F1300" s="464"/>
      <c r="G1300" s="464"/>
      <c r="H1300" s="464"/>
      <c r="I1300" s="464"/>
      <c r="J1300" s="464"/>
      <c r="K1300" s="464"/>
      <c r="L1300" s="464"/>
      <c r="M1300" s="464"/>
      <c r="N1300" s="464"/>
      <c r="O1300" s="402"/>
      <c r="P1300" s="403"/>
    </row>
    <row r="1301" spans="1:16" s="187" customFormat="1" ht="15.75" thickBot="1" x14ac:dyDescent="0.25">
      <c r="A1301" s="497" t="s">
        <v>1549</v>
      </c>
      <c r="B1301" s="497"/>
      <c r="C1301" s="497"/>
      <c r="D1301" s="417"/>
      <c r="E1301" s="418"/>
      <c r="F1301" s="355"/>
      <c r="G1301" s="355"/>
      <c r="H1301" s="355"/>
      <c r="I1301" s="355"/>
      <c r="J1301" s="355"/>
      <c r="K1301" s="355"/>
      <c r="L1301" s="355"/>
      <c r="M1301" s="355"/>
      <c r="N1301" s="355"/>
      <c r="O1301" s="355"/>
      <c r="P1301" s="411"/>
    </row>
    <row r="1302" spans="1:16" ht="31.5" customHeight="1" x14ac:dyDescent="0.2">
      <c r="A1302" s="288" t="s">
        <v>1550</v>
      </c>
      <c r="B1302" s="289" t="s">
        <v>1551</v>
      </c>
      <c r="C1302" s="290" t="s">
        <v>1551</v>
      </c>
      <c r="D1302" s="357" t="s">
        <v>1391</v>
      </c>
      <c r="E1302" s="357" t="s">
        <v>604</v>
      </c>
      <c r="F1302" s="293">
        <v>111</v>
      </c>
      <c r="G1302" s="293" t="s">
        <v>605</v>
      </c>
      <c r="H1302" s="293">
        <v>11</v>
      </c>
      <c r="I1302" s="294">
        <v>400</v>
      </c>
      <c r="J1302" s="294">
        <v>400</v>
      </c>
      <c r="K1302" s="359">
        <f>N1302/3</f>
        <v>4</v>
      </c>
      <c r="L1302" s="359">
        <f>N1302/3</f>
        <v>4</v>
      </c>
      <c r="M1302" s="359">
        <f>N1302/3</f>
        <v>4</v>
      </c>
      <c r="N1302" s="383" t="s">
        <v>1338</v>
      </c>
      <c r="O1302" s="294">
        <f>I1302*N1302</f>
        <v>4800</v>
      </c>
      <c r="P1302" s="360" t="s">
        <v>1551</v>
      </c>
    </row>
    <row r="1303" spans="1:16" ht="31.5" customHeight="1" x14ac:dyDescent="0.2">
      <c r="A1303" s="296" t="s">
        <v>1550</v>
      </c>
      <c r="B1303" s="166" t="s">
        <v>1551</v>
      </c>
      <c r="C1303" s="132" t="s">
        <v>1551</v>
      </c>
      <c r="D1303" s="133" t="s">
        <v>1392</v>
      </c>
      <c r="E1303" s="133" t="s">
        <v>604</v>
      </c>
      <c r="F1303" s="127">
        <v>112</v>
      </c>
      <c r="G1303" s="127" t="s">
        <v>605</v>
      </c>
      <c r="H1303" s="127">
        <v>11</v>
      </c>
      <c r="I1303" s="167">
        <v>50</v>
      </c>
      <c r="J1303" s="167">
        <v>50</v>
      </c>
      <c r="K1303" s="337">
        <f t="shared" ref="K1303:K1336" si="124">N1303/3</f>
        <v>4</v>
      </c>
      <c r="L1303" s="337">
        <f t="shared" ref="L1303:L1336" si="125">N1303/3</f>
        <v>4</v>
      </c>
      <c r="M1303" s="337">
        <f t="shared" ref="M1303:M1336" si="126">N1303/3</f>
        <v>4</v>
      </c>
      <c r="N1303" s="338" t="s">
        <v>1338</v>
      </c>
      <c r="O1303" s="167">
        <f t="shared" ref="O1303:O1311" si="127">I1303*N1303</f>
        <v>600</v>
      </c>
      <c r="P1303" s="362" t="s">
        <v>1551</v>
      </c>
    </row>
    <row r="1304" spans="1:16" ht="31.5" customHeight="1" x14ac:dyDescent="0.2">
      <c r="A1304" s="296" t="s">
        <v>1550</v>
      </c>
      <c r="B1304" s="166" t="s">
        <v>1551</v>
      </c>
      <c r="C1304" s="132" t="s">
        <v>1551</v>
      </c>
      <c r="D1304" s="133" t="s">
        <v>1393</v>
      </c>
      <c r="E1304" s="133" t="s">
        <v>604</v>
      </c>
      <c r="F1304" s="127">
        <v>113</v>
      </c>
      <c r="G1304" s="127" t="s">
        <v>605</v>
      </c>
      <c r="H1304" s="127">
        <v>11</v>
      </c>
      <c r="I1304" s="167">
        <v>975</v>
      </c>
      <c r="J1304" s="167">
        <v>975</v>
      </c>
      <c r="K1304" s="337">
        <f t="shared" si="124"/>
        <v>4</v>
      </c>
      <c r="L1304" s="337">
        <f t="shared" si="125"/>
        <v>4</v>
      </c>
      <c r="M1304" s="337">
        <f t="shared" si="126"/>
        <v>4</v>
      </c>
      <c r="N1304" s="338" t="s">
        <v>1338</v>
      </c>
      <c r="O1304" s="167">
        <f t="shared" si="127"/>
        <v>11700</v>
      </c>
      <c r="P1304" s="362" t="s">
        <v>1551</v>
      </c>
    </row>
    <row r="1305" spans="1:16" ht="31.5" customHeight="1" x14ac:dyDescent="0.2">
      <c r="A1305" s="296" t="s">
        <v>1550</v>
      </c>
      <c r="B1305" s="166" t="s">
        <v>1551</v>
      </c>
      <c r="C1305" s="132" t="s">
        <v>1551</v>
      </c>
      <c r="D1305" s="133" t="s">
        <v>1333</v>
      </c>
      <c r="E1305" s="133" t="s">
        <v>604</v>
      </c>
      <c r="F1305" s="127">
        <v>114</v>
      </c>
      <c r="G1305" s="127" t="s">
        <v>605</v>
      </c>
      <c r="H1305" s="127">
        <v>11</v>
      </c>
      <c r="I1305" s="167">
        <v>50</v>
      </c>
      <c r="J1305" s="167">
        <v>50</v>
      </c>
      <c r="K1305" s="337">
        <f t="shared" si="124"/>
        <v>5</v>
      </c>
      <c r="L1305" s="337">
        <f t="shared" si="125"/>
        <v>5</v>
      </c>
      <c r="M1305" s="337">
        <f t="shared" si="126"/>
        <v>5</v>
      </c>
      <c r="N1305" s="338" t="s">
        <v>1336</v>
      </c>
      <c r="O1305" s="167">
        <f t="shared" si="127"/>
        <v>750</v>
      </c>
      <c r="P1305" s="362" t="s">
        <v>1551</v>
      </c>
    </row>
    <row r="1306" spans="1:16" ht="31.5" customHeight="1" x14ac:dyDescent="0.2">
      <c r="A1306" s="296" t="s">
        <v>1550</v>
      </c>
      <c r="B1306" s="166" t="s">
        <v>1551</v>
      </c>
      <c r="C1306" s="132" t="s">
        <v>1551</v>
      </c>
      <c r="D1306" s="133" t="s">
        <v>1394</v>
      </c>
      <c r="E1306" s="133" t="s">
        <v>604</v>
      </c>
      <c r="F1306" s="127">
        <v>115</v>
      </c>
      <c r="G1306" s="127" t="s">
        <v>605</v>
      </c>
      <c r="H1306" s="127">
        <v>11</v>
      </c>
      <c r="I1306" s="167">
        <v>25</v>
      </c>
      <c r="J1306" s="167">
        <v>25</v>
      </c>
      <c r="K1306" s="337">
        <f t="shared" si="124"/>
        <v>4</v>
      </c>
      <c r="L1306" s="337">
        <f t="shared" si="125"/>
        <v>4</v>
      </c>
      <c r="M1306" s="337">
        <f t="shared" si="126"/>
        <v>4</v>
      </c>
      <c r="N1306" s="338" t="s">
        <v>1338</v>
      </c>
      <c r="O1306" s="167">
        <f t="shared" si="127"/>
        <v>300</v>
      </c>
      <c r="P1306" s="362" t="s">
        <v>1551</v>
      </c>
    </row>
    <row r="1307" spans="1:16" ht="31.5" customHeight="1" x14ac:dyDescent="0.2">
      <c r="A1307" s="296" t="s">
        <v>1550</v>
      </c>
      <c r="B1307" s="166" t="s">
        <v>1551</v>
      </c>
      <c r="C1307" s="132" t="s">
        <v>1551</v>
      </c>
      <c r="D1307" s="133" t="s">
        <v>915</v>
      </c>
      <c r="E1307" s="133" t="s">
        <v>604</v>
      </c>
      <c r="F1307" s="127">
        <v>113</v>
      </c>
      <c r="G1307" s="127" t="s">
        <v>605</v>
      </c>
      <c r="H1307" s="127">
        <v>11</v>
      </c>
      <c r="I1307" s="167">
        <v>420</v>
      </c>
      <c r="J1307" s="167">
        <v>420</v>
      </c>
      <c r="K1307" s="337">
        <f t="shared" si="124"/>
        <v>3.3333333333333335</v>
      </c>
      <c r="L1307" s="337">
        <f t="shared" si="125"/>
        <v>3.3333333333333335</v>
      </c>
      <c r="M1307" s="337">
        <f t="shared" si="126"/>
        <v>3.3333333333333335</v>
      </c>
      <c r="N1307" s="338" t="s">
        <v>1361</v>
      </c>
      <c r="O1307" s="167">
        <f t="shared" si="127"/>
        <v>4200</v>
      </c>
      <c r="P1307" s="362" t="s">
        <v>1551</v>
      </c>
    </row>
    <row r="1308" spans="1:16" ht="31.5" customHeight="1" x14ac:dyDescent="0.2">
      <c r="A1308" s="296" t="s">
        <v>1550</v>
      </c>
      <c r="B1308" s="166" t="s">
        <v>1551</v>
      </c>
      <c r="C1308" s="132" t="s">
        <v>1551</v>
      </c>
      <c r="D1308" s="133" t="s">
        <v>1337</v>
      </c>
      <c r="E1308" s="133" t="s">
        <v>604</v>
      </c>
      <c r="F1308" s="127">
        <v>151</v>
      </c>
      <c r="G1308" s="127" t="s">
        <v>605</v>
      </c>
      <c r="H1308" s="127">
        <v>11</v>
      </c>
      <c r="I1308" s="167">
        <v>13000</v>
      </c>
      <c r="J1308" s="167">
        <v>13000</v>
      </c>
      <c r="K1308" s="337">
        <f t="shared" si="124"/>
        <v>4</v>
      </c>
      <c r="L1308" s="337">
        <f t="shared" si="125"/>
        <v>4</v>
      </c>
      <c r="M1308" s="337">
        <f t="shared" si="126"/>
        <v>4</v>
      </c>
      <c r="N1308" s="338" t="s">
        <v>1338</v>
      </c>
      <c r="O1308" s="167">
        <f t="shared" si="127"/>
        <v>156000</v>
      </c>
      <c r="P1308" s="362" t="s">
        <v>1551</v>
      </c>
    </row>
    <row r="1309" spans="1:16" ht="31.5" customHeight="1" x14ac:dyDescent="0.2">
      <c r="A1309" s="296" t="s">
        <v>1550</v>
      </c>
      <c r="B1309" s="166" t="s">
        <v>1551</v>
      </c>
      <c r="C1309" s="132" t="s">
        <v>1551</v>
      </c>
      <c r="D1309" s="133" t="s">
        <v>1397</v>
      </c>
      <c r="E1309" s="133" t="s">
        <v>604</v>
      </c>
      <c r="F1309" s="127">
        <v>165</v>
      </c>
      <c r="G1309" s="127" t="s">
        <v>605</v>
      </c>
      <c r="H1309" s="127">
        <v>11</v>
      </c>
      <c r="I1309" s="167">
        <v>2000</v>
      </c>
      <c r="J1309" s="167">
        <v>2000</v>
      </c>
      <c r="K1309" s="337">
        <f t="shared" si="124"/>
        <v>1</v>
      </c>
      <c r="L1309" s="337">
        <f t="shared" si="125"/>
        <v>1</v>
      </c>
      <c r="M1309" s="337">
        <f t="shared" si="126"/>
        <v>1</v>
      </c>
      <c r="N1309" s="338" t="s">
        <v>1395</v>
      </c>
      <c r="O1309" s="167">
        <f t="shared" si="127"/>
        <v>6000</v>
      </c>
      <c r="P1309" s="362" t="s">
        <v>1551</v>
      </c>
    </row>
    <row r="1310" spans="1:16" ht="31.5" customHeight="1" x14ac:dyDescent="0.2">
      <c r="A1310" s="296" t="s">
        <v>1550</v>
      </c>
      <c r="B1310" s="166" t="s">
        <v>1551</v>
      </c>
      <c r="C1310" s="132" t="s">
        <v>1551</v>
      </c>
      <c r="D1310" s="133" t="s">
        <v>1341</v>
      </c>
      <c r="E1310" s="133" t="s">
        <v>604</v>
      </c>
      <c r="F1310" s="127">
        <v>195</v>
      </c>
      <c r="G1310" s="127" t="s">
        <v>605</v>
      </c>
      <c r="H1310" s="127">
        <v>11</v>
      </c>
      <c r="I1310" s="167">
        <v>600</v>
      </c>
      <c r="J1310" s="167">
        <v>600</v>
      </c>
      <c r="K1310" s="337">
        <f t="shared" si="124"/>
        <v>0.66666666666666663</v>
      </c>
      <c r="L1310" s="337">
        <f t="shared" si="125"/>
        <v>0.66666666666666663</v>
      </c>
      <c r="M1310" s="337">
        <f t="shared" si="126"/>
        <v>0.66666666666666663</v>
      </c>
      <c r="N1310" s="338" t="s">
        <v>1363</v>
      </c>
      <c r="O1310" s="167">
        <f t="shared" si="127"/>
        <v>1200</v>
      </c>
      <c r="P1310" s="362" t="s">
        <v>1551</v>
      </c>
    </row>
    <row r="1311" spans="1:16" ht="31.5" customHeight="1" x14ac:dyDescent="0.2">
      <c r="A1311" s="296" t="s">
        <v>1550</v>
      </c>
      <c r="B1311" s="166" t="s">
        <v>1551</v>
      </c>
      <c r="C1311" s="132" t="s">
        <v>1551</v>
      </c>
      <c r="D1311" s="133" t="s">
        <v>1342</v>
      </c>
      <c r="E1311" s="133" t="s">
        <v>604</v>
      </c>
      <c r="F1311" s="127">
        <v>199</v>
      </c>
      <c r="G1311" s="127" t="s">
        <v>605</v>
      </c>
      <c r="H1311" s="127">
        <v>11</v>
      </c>
      <c r="I1311" s="167">
        <v>2400</v>
      </c>
      <c r="J1311" s="167">
        <v>2400</v>
      </c>
      <c r="K1311" s="337">
        <f t="shared" si="124"/>
        <v>1.6666666666666667</v>
      </c>
      <c r="L1311" s="337">
        <f t="shared" si="125"/>
        <v>1.6666666666666667</v>
      </c>
      <c r="M1311" s="337">
        <f t="shared" si="126"/>
        <v>1.6666666666666667</v>
      </c>
      <c r="N1311" s="338" t="s">
        <v>1369</v>
      </c>
      <c r="O1311" s="167">
        <f t="shared" si="127"/>
        <v>12000</v>
      </c>
      <c r="P1311" s="362" t="s">
        <v>1551</v>
      </c>
    </row>
    <row r="1312" spans="1:16" ht="31.5" customHeight="1" x14ac:dyDescent="0.2">
      <c r="A1312" s="296" t="s">
        <v>1550</v>
      </c>
      <c r="B1312" s="166" t="s">
        <v>1551</v>
      </c>
      <c r="C1312" s="132" t="s">
        <v>1551</v>
      </c>
      <c r="D1312" s="133" t="s">
        <v>1416</v>
      </c>
      <c r="E1312" s="133"/>
      <c r="F1312" s="127">
        <v>211</v>
      </c>
      <c r="G1312" s="127">
        <v>2405</v>
      </c>
      <c r="H1312" s="127">
        <v>11</v>
      </c>
      <c r="I1312" s="167">
        <v>25</v>
      </c>
      <c r="J1312" s="167">
        <v>25</v>
      </c>
      <c r="K1312" s="337">
        <f t="shared" si="124"/>
        <v>4</v>
      </c>
      <c r="L1312" s="337">
        <f t="shared" si="125"/>
        <v>4</v>
      </c>
      <c r="M1312" s="337">
        <f t="shared" si="126"/>
        <v>4</v>
      </c>
      <c r="N1312" s="338" t="s">
        <v>1338</v>
      </c>
      <c r="O1312" s="167">
        <f>I1312*N1312</f>
        <v>300</v>
      </c>
      <c r="P1312" s="362" t="s">
        <v>1551</v>
      </c>
    </row>
    <row r="1313" spans="1:16" ht="31.5" customHeight="1" x14ac:dyDescent="0.2">
      <c r="A1313" s="296" t="s">
        <v>1550</v>
      </c>
      <c r="B1313" s="166" t="s">
        <v>1551</v>
      </c>
      <c r="C1313" s="132" t="s">
        <v>1551</v>
      </c>
      <c r="D1313" s="133" t="s">
        <v>1436</v>
      </c>
      <c r="E1313" s="133" t="s">
        <v>1347</v>
      </c>
      <c r="F1313" s="127">
        <v>211</v>
      </c>
      <c r="G1313" s="127">
        <v>3602</v>
      </c>
      <c r="H1313" s="127">
        <v>11</v>
      </c>
      <c r="I1313" s="167">
        <v>75</v>
      </c>
      <c r="J1313" s="167">
        <v>75</v>
      </c>
      <c r="K1313" s="337">
        <f t="shared" si="124"/>
        <v>3.3333333333333335</v>
      </c>
      <c r="L1313" s="337">
        <f t="shared" si="125"/>
        <v>3.3333333333333335</v>
      </c>
      <c r="M1313" s="337">
        <f t="shared" si="126"/>
        <v>3.3333333333333335</v>
      </c>
      <c r="N1313" s="338" t="s">
        <v>1361</v>
      </c>
      <c r="O1313" s="167">
        <f t="shared" ref="O1313:O1336" si="128">I1313*N1313</f>
        <v>750</v>
      </c>
      <c r="P1313" s="362" t="s">
        <v>1551</v>
      </c>
    </row>
    <row r="1314" spans="1:16" ht="31.5" customHeight="1" x14ac:dyDescent="0.2">
      <c r="A1314" s="296" t="s">
        <v>1550</v>
      </c>
      <c r="B1314" s="166" t="s">
        <v>1551</v>
      </c>
      <c r="C1314" s="132" t="s">
        <v>1551</v>
      </c>
      <c r="D1314" s="133" t="s">
        <v>1457</v>
      </c>
      <c r="E1314" s="133" t="s">
        <v>1347</v>
      </c>
      <c r="F1314" s="127">
        <v>211</v>
      </c>
      <c r="G1314" s="127">
        <v>28004</v>
      </c>
      <c r="H1314" s="127">
        <v>11</v>
      </c>
      <c r="I1314" s="167">
        <v>55</v>
      </c>
      <c r="J1314" s="167">
        <v>55</v>
      </c>
      <c r="K1314" s="337">
        <f t="shared" si="124"/>
        <v>4</v>
      </c>
      <c r="L1314" s="337">
        <f t="shared" si="125"/>
        <v>4</v>
      </c>
      <c r="M1314" s="337">
        <f t="shared" si="126"/>
        <v>4</v>
      </c>
      <c r="N1314" s="338" t="s">
        <v>1338</v>
      </c>
      <c r="O1314" s="167">
        <f t="shared" si="128"/>
        <v>660</v>
      </c>
      <c r="P1314" s="362" t="s">
        <v>1551</v>
      </c>
    </row>
    <row r="1315" spans="1:16" ht="31.5" customHeight="1" x14ac:dyDescent="0.2">
      <c r="A1315" s="296" t="s">
        <v>1550</v>
      </c>
      <c r="B1315" s="166" t="s">
        <v>1551</v>
      </c>
      <c r="C1315" s="132" t="s">
        <v>1551</v>
      </c>
      <c r="D1315" s="133" t="s">
        <v>1437</v>
      </c>
      <c r="E1315" s="133" t="s">
        <v>1349</v>
      </c>
      <c r="F1315" s="127">
        <v>211</v>
      </c>
      <c r="G1315" s="127">
        <v>4877</v>
      </c>
      <c r="H1315" s="127">
        <v>11</v>
      </c>
      <c r="I1315" s="167">
        <v>3</v>
      </c>
      <c r="J1315" s="167">
        <v>3</v>
      </c>
      <c r="K1315" s="337">
        <f t="shared" si="124"/>
        <v>33.333333333333336</v>
      </c>
      <c r="L1315" s="337">
        <f t="shared" si="125"/>
        <v>33.333333333333336</v>
      </c>
      <c r="M1315" s="337">
        <f t="shared" si="126"/>
        <v>33.333333333333336</v>
      </c>
      <c r="N1315" s="338" t="s">
        <v>1399</v>
      </c>
      <c r="O1315" s="167">
        <f t="shared" si="128"/>
        <v>300</v>
      </c>
      <c r="P1315" s="362" t="s">
        <v>1551</v>
      </c>
    </row>
    <row r="1316" spans="1:16" ht="31.5" customHeight="1" x14ac:dyDescent="0.2">
      <c r="A1316" s="296" t="s">
        <v>1550</v>
      </c>
      <c r="B1316" s="166" t="s">
        <v>1551</v>
      </c>
      <c r="C1316" s="132" t="s">
        <v>1551</v>
      </c>
      <c r="D1316" s="133" t="s">
        <v>1438</v>
      </c>
      <c r="E1316" s="133" t="s">
        <v>1400</v>
      </c>
      <c r="F1316" s="127">
        <v>211</v>
      </c>
      <c r="G1316" s="127">
        <v>4877</v>
      </c>
      <c r="H1316" s="127">
        <v>11</v>
      </c>
      <c r="I1316" s="167">
        <v>14</v>
      </c>
      <c r="J1316" s="167">
        <v>14</v>
      </c>
      <c r="K1316" s="337">
        <f t="shared" si="124"/>
        <v>40</v>
      </c>
      <c r="L1316" s="337">
        <f t="shared" si="125"/>
        <v>40</v>
      </c>
      <c r="M1316" s="337">
        <f t="shared" si="126"/>
        <v>40</v>
      </c>
      <c r="N1316" s="338" t="s">
        <v>1467</v>
      </c>
      <c r="O1316" s="167">
        <f t="shared" si="128"/>
        <v>1680</v>
      </c>
      <c r="P1316" s="362" t="s">
        <v>1551</v>
      </c>
    </row>
    <row r="1317" spans="1:16" ht="31.5" customHeight="1" x14ac:dyDescent="0.2">
      <c r="A1317" s="296" t="s">
        <v>1550</v>
      </c>
      <c r="B1317" s="166" t="s">
        <v>1551</v>
      </c>
      <c r="C1317" s="132" t="s">
        <v>1551</v>
      </c>
      <c r="D1317" s="133" t="s">
        <v>1439</v>
      </c>
      <c r="E1317" s="133" t="s">
        <v>766</v>
      </c>
      <c r="F1317" s="127">
        <v>241</v>
      </c>
      <c r="G1317" s="127">
        <v>1592</v>
      </c>
      <c r="H1317" s="127">
        <v>11</v>
      </c>
      <c r="I1317" s="167">
        <v>45</v>
      </c>
      <c r="J1317" s="167">
        <v>45</v>
      </c>
      <c r="K1317" s="337">
        <f t="shared" si="124"/>
        <v>8.3333333333333339</v>
      </c>
      <c r="L1317" s="337">
        <f t="shared" si="125"/>
        <v>8.3333333333333339</v>
      </c>
      <c r="M1317" s="337">
        <f t="shared" si="126"/>
        <v>8.3333333333333339</v>
      </c>
      <c r="N1317" s="338" t="s">
        <v>1350</v>
      </c>
      <c r="O1317" s="167">
        <f t="shared" si="128"/>
        <v>1125</v>
      </c>
      <c r="P1317" s="362" t="s">
        <v>1551</v>
      </c>
    </row>
    <row r="1318" spans="1:16" ht="31.5" customHeight="1" x14ac:dyDescent="0.2">
      <c r="A1318" s="296" t="s">
        <v>1550</v>
      </c>
      <c r="B1318" s="166" t="s">
        <v>1551</v>
      </c>
      <c r="C1318" s="132" t="s">
        <v>1551</v>
      </c>
      <c r="D1318" s="133" t="s">
        <v>1440</v>
      </c>
      <c r="E1318" s="133" t="s">
        <v>766</v>
      </c>
      <c r="F1318" s="127">
        <v>241</v>
      </c>
      <c r="G1318" s="127">
        <v>1593</v>
      </c>
      <c r="H1318" s="127">
        <v>11</v>
      </c>
      <c r="I1318" s="167">
        <v>55</v>
      </c>
      <c r="J1318" s="167">
        <v>55</v>
      </c>
      <c r="K1318" s="337">
        <f t="shared" si="124"/>
        <v>8</v>
      </c>
      <c r="L1318" s="337">
        <f t="shared" si="125"/>
        <v>8</v>
      </c>
      <c r="M1318" s="337">
        <f t="shared" si="126"/>
        <v>8</v>
      </c>
      <c r="N1318" s="338" t="s">
        <v>1381</v>
      </c>
      <c r="O1318" s="167">
        <f t="shared" si="128"/>
        <v>1320</v>
      </c>
      <c r="P1318" s="362" t="s">
        <v>1551</v>
      </c>
    </row>
    <row r="1319" spans="1:16" ht="31.5" customHeight="1" x14ac:dyDescent="0.2">
      <c r="A1319" s="296" t="s">
        <v>1550</v>
      </c>
      <c r="B1319" s="166" t="s">
        <v>1551</v>
      </c>
      <c r="C1319" s="132" t="s">
        <v>1551</v>
      </c>
      <c r="D1319" s="133" t="s">
        <v>1441</v>
      </c>
      <c r="E1319" s="133" t="s">
        <v>1115</v>
      </c>
      <c r="F1319" s="127">
        <v>243</v>
      </c>
      <c r="G1319" s="127">
        <v>61337</v>
      </c>
      <c r="H1319" s="127">
        <v>11</v>
      </c>
      <c r="I1319" s="167">
        <v>175</v>
      </c>
      <c r="J1319" s="167">
        <v>175</v>
      </c>
      <c r="K1319" s="337">
        <f t="shared" si="124"/>
        <v>4</v>
      </c>
      <c r="L1319" s="337">
        <f t="shared" si="125"/>
        <v>4</v>
      </c>
      <c r="M1319" s="337">
        <f t="shared" si="126"/>
        <v>4</v>
      </c>
      <c r="N1319" s="338" t="s">
        <v>1338</v>
      </c>
      <c r="O1319" s="167">
        <f t="shared" si="128"/>
        <v>2100</v>
      </c>
      <c r="P1319" s="362" t="s">
        <v>1551</v>
      </c>
    </row>
    <row r="1320" spans="1:16" ht="31.5" customHeight="1" x14ac:dyDescent="0.2">
      <c r="A1320" s="296" t="s">
        <v>1550</v>
      </c>
      <c r="B1320" s="166" t="s">
        <v>1551</v>
      </c>
      <c r="C1320" s="132" t="s">
        <v>1551</v>
      </c>
      <c r="D1320" s="133" t="s">
        <v>1360</v>
      </c>
      <c r="E1320" s="133" t="s">
        <v>202</v>
      </c>
      <c r="F1320" s="127">
        <v>253</v>
      </c>
      <c r="G1320" s="127">
        <v>9888</v>
      </c>
      <c r="H1320" s="127">
        <v>11</v>
      </c>
      <c r="I1320" s="167">
        <v>1200</v>
      </c>
      <c r="J1320" s="167">
        <v>1200</v>
      </c>
      <c r="K1320" s="337">
        <f t="shared" si="124"/>
        <v>1.3333333333333333</v>
      </c>
      <c r="L1320" s="337">
        <f t="shared" si="125"/>
        <v>1.3333333333333333</v>
      </c>
      <c r="M1320" s="337">
        <f t="shared" si="126"/>
        <v>1.3333333333333333</v>
      </c>
      <c r="N1320" s="338" t="s">
        <v>1435</v>
      </c>
      <c r="O1320" s="167">
        <f t="shared" si="128"/>
        <v>4800</v>
      </c>
      <c r="P1320" s="362" t="s">
        <v>1551</v>
      </c>
    </row>
    <row r="1321" spans="1:16" ht="31.5" customHeight="1" x14ac:dyDescent="0.2">
      <c r="A1321" s="296" t="s">
        <v>1550</v>
      </c>
      <c r="B1321" s="166" t="s">
        <v>1551</v>
      </c>
      <c r="C1321" s="132" t="s">
        <v>1551</v>
      </c>
      <c r="D1321" s="133" t="s">
        <v>1362</v>
      </c>
      <c r="E1321" s="133" t="s">
        <v>202</v>
      </c>
      <c r="F1321" s="127">
        <v>268</v>
      </c>
      <c r="G1321" s="127">
        <v>22327</v>
      </c>
      <c r="H1321" s="127">
        <v>11</v>
      </c>
      <c r="I1321" s="167">
        <v>30</v>
      </c>
      <c r="J1321" s="167">
        <v>30</v>
      </c>
      <c r="K1321" s="337">
        <f t="shared" si="124"/>
        <v>4</v>
      </c>
      <c r="L1321" s="337">
        <f t="shared" si="125"/>
        <v>4</v>
      </c>
      <c r="M1321" s="337">
        <f t="shared" si="126"/>
        <v>4</v>
      </c>
      <c r="N1321" s="338" t="s">
        <v>1338</v>
      </c>
      <c r="O1321" s="167">
        <f t="shared" si="128"/>
        <v>360</v>
      </c>
      <c r="P1321" s="362" t="s">
        <v>1551</v>
      </c>
    </row>
    <row r="1322" spans="1:16" ht="31.5" customHeight="1" x14ac:dyDescent="0.2">
      <c r="A1322" s="296" t="s">
        <v>1550</v>
      </c>
      <c r="B1322" s="166" t="s">
        <v>1551</v>
      </c>
      <c r="C1322" s="132" t="s">
        <v>1551</v>
      </c>
      <c r="D1322" s="133" t="s">
        <v>1442</v>
      </c>
      <c r="E1322" s="133" t="s">
        <v>1115</v>
      </c>
      <c r="F1322" s="127">
        <v>291</v>
      </c>
      <c r="G1322" s="127">
        <v>2014</v>
      </c>
      <c r="H1322" s="127">
        <v>11</v>
      </c>
      <c r="I1322" s="167">
        <v>25</v>
      </c>
      <c r="J1322" s="167">
        <v>25</v>
      </c>
      <c r="K1322" s="337">
        <f t="shared" si="124"/>
        <v>5</v>
      </c>
      <c r="L1322" s="337">
        <f t="shared" si="125"/>
        <v>5</v>
      </c>
      <c r="M1322" s="337">
        <f t="shared" si="126"/>
        <v>5</v>
      </c>
      <c r="N1322" s="338" t="s">
        <v>1336</v>
      </c>
      <c r="O1322" s="167">
        <f t="shared" si="128"/>
        <v>375</v>
      </c>
      <c r="P1322" s="362" t="s">
        <v>1551</v>
      </c>
    </row>
    <row r="1323" spans="1:16" ht="31.5" customHeight="1" x14ac:dyDescent="0.2">
      <c r="A1323" s="296" t="s">
        <v>1550</v>
      </c>
      <c r="B1323" s="166" t="s">
        <v>1551</v>
      </c>
      <c r="C1323" s="132" t="s">
        <v>1551</v>
      </c>
      <c r="D1323" s="133" t="s">
        <v>1443</v>
      </c>
      <c r="E1323" s="133" t="s">
        <v>1115</v>
      </c>
      <c r="F1323" s="127">
        <v>291</v>
      </c>
      <c r="G1323" s="127">
        <v>2025</v>
      </c>
      <c r="H1323" s="127">
        <v>11</v>
      </c>
      <c r="I1323" s="167">
        <v>30</v>
      </c>
      <c r="J1323" s="167">
        <v>30</v>
      </c>
      <c r="K1323" s="337">
        <f t="shared" si="124"/>
        <v>3.3333333333333335</v>
      </c>
      <c r="L1323" s="337">
        <f t="shared" si="125"/>
        <v>3.3333333333333335</v>
      </c>
      <c r="M1323" s="337">
        <f t="shared" si="126"/>
        <v>3.3333333333333335</v>
      </c>
      <c r="N1323" s="338" t="s">
        <v>1361</v>
      </c>
      <c r="O1323" s="167">
        <f t="shared" si="128"/>
        <v>300</v>
      </c>
      <c r="P1323" s="362" t="s">
        <v>1551</v>
      </c>
    </row>
    <row r="1324" spans="1:16" ht="31.5" customHeight="1" x14ac:dyDescent="0.2">
      <c r="A1324" s="296" t="s">
        <v>1550</v>
      </c>
      <c r="B1324" s="166" t="s">
        <v>1551</v>
      </c>
      <c r="C1324" s="132" t="s">
        <v>1551</v>
      </c>
      <c r="D1324" s="133" t="s">
        <v>1460</v>
      </c>
      <c r="E1324" s="133" t="s">
        <v>1115</v>
      </c>
      <c r="F1324" s="127">
        <v>291</v>
      </c>
      <c r="G1324" s="127">
        <v>2092</v>
      </c>
      <c r="H1324" s="127">
        <v>11</v>
      </c>
      <c r="I1324" s="167">
        <v>12</v>
      </c>
      <c r="J1324" s="167">
        <v>12</v>
      </c>
      <c r="K1324" s="337">
        <f t="shared" si="124"/>
        <v>5</v>
      </c>
      <c r="L1324" s="337">
        <f t="shared" si="125"/>
        <v>5</v>
      </c>
      <c r="M1324" s="337">
        <f t="shared" si="126"/>
        <v>5</v>
      </c>
      <c r="N1324" s="338" t="s">
        <v>1336</v>
      </c>
      <c r="O1324" s="167">
        <f t="shared" si="128"/>
        <v>180</v>
      </c>
      <c r="P1324" s="362" t="s">
        <v>1551</v>
      </c>
    </row>
    <row r="1325" spans="1:16" ht="31.5" customHeight="1" x14ac:dyDescent="0.2">
      <c r="A1325" s="296" t="s">
        <v>1550</v>
      </c>
      <c r="B1325" s="166" t="s">
        <v>1551</v>
      </c>
      <c r="C1325" s="132" t="s">
        <v>1551</v>
      </c>
      <c r="D1325" s="133" t="s">
        <v>1368</v>
      </c>
      <c r="E1325" s="133" t="s">
        <v>202</v>
      </c>
      <c r="F1325" s="127">
        <v>291</v>
      </c>
      <c r="G1325" s="127">
        <v>22424</v>
      </c>
      <c r="H1325" s="127">
        <v>11</v>
      </c>
      <c r="I1325" s="167">
        <v>10</v>
      </c>
      <c r="J1325" s="167">
        <v>10</v>
      </c>
      <c r="K1325" s="337">
        <f t="shared" si="124"/>
        <v>5</v>
      </c>
      <c r="L1325" s="337">
        <f t="shared" si="125"/>
        <v>5</v>
      </c>
      <c r="M1325" s="337">
        <f t="shared" si="126"/>
        <v>5</v>
      </c>
      <c r="N1325" s="338" t="s">
        <v>1336</v>
      </c>
      <c r="O1325" s="167">
        <f t="shared" si="128"/>
        <v>150</v>
      </c>
      <c r="P1325" s="362" t="s">
        <v>1551</v>
      </c>
    </row>
    <row r="1326" spans="1:16" ht="31.5" customHeight="1" x14ac:dyDescent="0.2">
      <c r="A1326" s="296" t="s">
        <v>1550</v>
      </c>
      <c r="B1326" s="166" t="s">
        <v>1551</v>
      </c>
      <c r="C1326" s="132" t="s">
        <v>1551</v>
      </c>
      <c r="D1326" s="133" t="s">
        <v>1445</v>
      </c>
      <c r="E1326" s="133" t="s">
        <v>1115</v>
      </c>
      <c r="F1326" s="127">
        <v>291</v>
      </c>
      <c r="G1326" s="127">
        <v>30345</v>
      </c>
      <c r="H1326" s="127">
        <v>11</v>
      </c>
      <c r="I1326" s="167">
        <v>20</v>
      </c>
      <c r="J1326" s="167">
        <v>20</v>
      </c>
      <c r="K1326" s="337">
        <f t="shared" si="124"/>
        <v>3</v>
      </c>
      <c r="L1326" s="337">
        <f t="shared" si="125"/>
        <v>3</v>
      </c>
      <c r="M1326" s="337">
        <f t="shared" si="126"/>
        <v>3</v>
      </c>
      <c r="N1326" s="338" t="s">
        <v>1365</v>
      </c>
      <c r="O1326" s="167">
        <f t="shared" si="128"/>
        <v>180</v>
      </c>
      <c r="P1326" s="362" t="s">
        <v>1551</v>
      </c>
    </row>
    <row r="1327" spans="1:16" ht="31.5" customHeight="1" x14ac:dyDescent="0.2">
      <c r="A1327" s="296" t="s">
        <v>1550</v>
      </c>
      <c r="B1327" s="166" t="s">
        <v>1551</v>
      </c>
      <c r="C1327" s="132" t="s">
        <v>1551</v>
      </c>
      <c r="D1327" s="133" t="s">
        <v>1446</v>
      </c>
      <c r="E1327" s="133" t="s">
        <v>1115</v>
      </c>
      <c r="F1327" s="127">
        <v>291</v>
      </c>
      <c r="G1327" s="127">
        <v>30628</v>
      </c>
      <c r="H1327" s="127">
        <v>11</v>
      </c>
      <c r="I1327" s="167">
        <v>10</v>
      </c>
      <c r="J1327" s="167">
        <v>10</v>
      </c>
      <c r="K1327" s="337">
        <f t="shared" si="124"/>
        <v>5</v>
      </c>
      <c r="L1327" s="337">
        <f t="shared" si="125"/>
        <v>5</v>
      </c>
      <c r="M1327" s="337">
        <f t="shared" si="126"/>
        <v>5</v>
      </c>
      <c r="N1327" s="338" t="s">
        <v>1336</v>
      </c>
      <c r="O1327" s="167">
        <f t="shared" si="128"/>
        <v>150</v>
      </c>
      <c r="P1327" s="362" t="s">
        <v>1551</v>
      </c>
    </row>
    <row r="1328" spans="1:16" ht="31.5" customHeight="1" x14ac:dyDescent="0.2">
      <c r="A1328" s="296" t="s">
        <v>1550</v>
      </c>
      <c r="B1328" s="166" t="s">
        <v>1551</v>
      </c>
      <c r="C1328" s="132" t="s">
        <v>1551</v>
      </c>
      <c r="D1328" s="133" t="s">
        <v>1461</v>
      </c>
      <c r="E1328" s="133" t="s">
        <v>1115</v>
      </c>
      <c r="F1328" s="127">
        <v>291</v>
      </c>
      <c r="G1328" s="127">
        <v>31139</v>
      </c>
      <c r="H1328" s="127">
        <v>11</v>
      </c>
      <c r="I1328" s="167">
        <v>50</v>
      </c>
      <c r="J1328" s="167">
        <v>50</v>
      </c>
      <c r="K1328" s="337">
        <f t="shared" si="124"/>
        <v>5</v>
      </c>
      <c r="L1328" s="337">
        <f t="shared" si="125"/>
        <v>5</v>
      </c>
      <c r="M1328" s="337">
        <f t="shared" si="126"/>
        <v>5</v>
      </c>
      <c r="N1328" s="338" t="s">
        <v>1336</v>
      </c>
      <c r="O1328" s="167">
        <f t="shared" si="128"/>
        <v>750</v>
      </c>
      <c r="P1328" s="362" t="s">
        <v>1551</v>
      </c>
    </row>
    <row r="1329" spans="1:16" ht="31.5" customHeight="1" x14ac:dyDescent="0.2">
      <c r="A1329" s="296" t="s">
        <v>1550</v>
      </c>
      <c r="B1329" s="166" t="s">
        <v>1551</v>
      </c>
      <c r="C1329" s="132" t="s">
        <v>1551</v>
      </c>
      <c r="D1329" s="133" t="s">
        <v>1462</v>
      </c>
      <c r="E1329" s="133" t="s">
        <v>777</v>
      </c>
      <c r="F1329" s="127">
        <v>291</v>
      </c>
      <c r="G1329" s="127">
        <v>78615</v>
      </c>
      <c r="H1329" s="127">
        <v>11</v>
      </c>
      <c r="I1329" s="167">
        <v>5</v>
      </c>
      <c r="J1329" s="167">
        <v>5</v>
      </c>
      <c r="K1329" s="337">
        <f t="shared" si="124"/>
        <v>7</v>
      </c>
      <c r="L1329" s="337">
        <f t="shared" si="125"/>
        <v>7</v>
      </c>
      <c r="M1329" s="337">
        <f t="shared" si="126"/>
        <v>7</v>
      </c>
      <c r="N1329" s="338" t="s">
        <v>1374</v>
      </c>
      <c r="O1329" s="167">
        <f t="shared" si="128"/>
        <v>105</v>
      </c>
      <c r="P1329" s="362" t="s">
        <v>1551</v>
      </c>
    </row>
    <row r="1330" spans="1:16" ht="31.5" customHeight="1" x14ac:dyDescent="0.2">
      <c r="A1330" s="296" t="s">
        <v>1550</v>
      </c>
      <c r="B1330" s="166" t="s">
        <v>1551</v>
      </c>
      <c r="C1330" s="132" t="s">
        <v>1551</v>
      </c>
      <c r="D1330" s="133" t="s">
        <v>1375</v>
      </c>
      <c r="E1330" s="133" t="s">
        <v>202</v>
      </c>
      <c r="F1330" s="127">
        <v>291</v>
      </c>
      <c r="G1330" s="127">
        <v>134509</v>
      </c>
      <c r="H1330" s="127">
        <v>11</v>
      </c>
      <c r="I1330" s="167">
        <v>5</v>
      </c>
      <c r="J1330" s="167">
        <v>5</v>
      </c>
      <c r="K1330" s="337">
        <f t="shared" si="124"/>
        <v>5</v>
      </c>
      <c r="L1330" s="337">
        <f t="shared" si="125"/>
        <v>5</v>
      </c>
      <c r="M1330" s="337">
        <f t="shared" si="126"/>
        <v>5</v>
      </c>
      <c r="N1330" s="338" t="s">
        <v>1336</v>
      </c>
      <c r="O1330" s="167">
        <f t="shared" si="128"/>
        <v>75</v>
      </c>
      <c r="P1330" s="362" t="s">
        <v>1551</v>
      </c>
    </row>
    <row r="1331" spans="1:16" ht="31.5" customHeight="1" x14ac:dyDescent="0.2">
      <c r="A1331" s="296" t="s">
        <v>1550</v>
      </c>
      <c r="B1331" s="166" t="s">
        <v>1551</v>
      </c>
      <c r="C1331" s="132" t="s">
        <v>1551</v>
      </c>
      <c r="D1331" s="133" t="s">
        <v>1427</v>
      </c>
      <c r="E1331" s="133" t="s">
        <v>804</v>
      </c>
      <c r="F1331" s="127">
        <v>292</v>
      </c>
      <c r="G1331" s="127">
        <v>2858</v>
      </c>
      <c r="H1331" s="127">
        <v>11</v>
      </c>
      <c r="I1331" s="167">
        <v>12</v>
      </c>
      <c r="J1331" s="167">
        <v>12</v>
      </c>
      <c r="K1331" s="337">
        <f t="shared" si="124"/>
        <v>6.666666666666667</v>
      </c>
      <c r="L1331" s="337">
        <f t="shared" si="125"/>
        <v>6.666666666666667</v>
      </c>
      <c r="M1331" s="337">
        <f t="shared" si="126"/>
        <v>6.666666666666667</v>
      </c>
      <c r="N1331" s="338" t="s">
        <v>1343</v>
      </c>
      <c r="O1331" s="167">
        <f t="shared" si="128"/>
        <v>240</v>
      </c>
      <c r="P1331" s="362" t="s">
        <v>1551</v>
      </c>
    </row>
    <row r="1332" spans="1:16" ht="31.5" customHeight="1" x14ac:dyDescent="0.2">
      <c r="A1332" s="296" t="s">
        <v>1550</v>
      </c>
      <c r="B1332" s="166" t="s">
        <v>1551</v>
      </c>
      <c r="C1332" s="132" t="s">
        <v>1551</v>
      </c>
      <c r="D1332" s="133" t="s">
        <v>1450</v>
      </c>
      <c r="E1332" s="133" t="s">
        <v>1059</v>
      </c>
      <c r="F1332" s="127">
        <v>292</v>
      </c>
      <c r="G1332" s="127">
        <v>2859</v>
      </c>
      <c r="H1332" s="127">
        <v>11</v>
      </c>
      <c r="I1332" s="167">
        <v>35</v>
      </c>
      <c r="J1332" s="167">
        <v>35</v>
      </c>
      <c r="K1332" s="337">
        <f t="shared" si="124"/>
        <v>5</v>
      </c>
      <c r="L1332" s="337">
        <f t="shared" si="125"/>
        <v>5</v>
      </c>
      <c r="M1332" s="337">
        <f t="shared" si="126"/>
        <v>5</v>
      </c>
      <c r="N1332" s="338" t="s">
        <v>1336</v>
      </c>
      <c r="O1332" s="167">
        <f t="shared" si="128"/>
        <v>525</v>
      </c>
      <c r="P1332" s="362" t="s">
        <v>1551</v>
      </c>
    </row>
    <row r="1333" spans="1:16" ht="31.5" customHeight="1" x14ac:dyDescent="0.2">
      <c r="A1333" s="296" t="s">
        <v>1550</v>
      </c>
      <c r="B1333" s="166" t="s">
        <v>1551</v>
      </c>
      <c r="C1333" s="132" t="s">
        <v>1551</v>
      </c>
      <c r="D1333" s="133" t="s">
        <v>1451</v>
      </c>
      <c r="E1333" s="133" t="s">
        <v>202</v>
      </c>
      <c r="F1333" s="127">
        <v>292</v>
      </c>
      <c r="G1333" s="127">
        <v>5732</v>
      </c>
      <c r="H1333" s="127">
        <v>11</v>
      </c>
      <c r="I1333" s="167">
        <v>4</v>
      </c>
      <c r="J1333" s="167">
        <v>4</v>
      </c>
      <c r="K1333" s="337">
        <f t="shared" si="124"/>
        <v>10</v>
      </c>
      <c r="L1333" s="337">
        <f t="shared" si="125"/>
        <v>10</v>
      </c>
      <c r="M1333" s="337">
        <f t="shared" si="126"/>
        <v>10</v>
      </c>
      <c r="N1333" s="338" t="s">
        <v>1379</v>
      </c>
      <c r="O1333" s="167">
        <f t="shared" si="128"/>
        <v>120</v>
      </c>
      <c r="P1333" s="362" t="s">
        <v>1551</v>
      </c>
    </row>
    <row r="1334" spans="1:16" ht="31.5" customHeight="1" x14ac:dyDescent="0.2">
      <c r="A1334" s="296" t="s">
        <v>1550</v>
      </c>
      <c r="B1334" s="166" t="s">
        <v>1551</v>
      </c>
      <c r="C1334" s="132" t="s">
        <v>1551</v>
      </c>
      <c r="D1334" s="133" t="s">
        <v>1380</v>
      </c>
      <c r="E1334" s="133" t="s">
        <v>202</v>
      </c>
      <c r="F1334" s="127">
        <v>292</v>
      </c>
      <c r="G1334" s="127">
        <v>38221</v>
      </c>
      <c r="H1334" s="127">
        <v>11</v>
      </c>
      <c r="I1334" s="167">
        <v>20</v>
      </c>
      <c r="J1334" s="167">
        <v>20</v>
      </c>
      <c r="K1334" s="337">
        <f t="shared" si="124"/>
        <v>8</v>
      </c>
      <c r="L1334" s="337">
        <f t="shared" si="125"/>
        <v>8</v>
      </c>
      <c r="M1334" s="337">
        <f t="shared" si="126"/>
        <v>8</v>
      </c>
      <c r="N1334" s="338" t="s">
        <v>1381</v>
      </c>
      <c r="O1334" s="167">
        <f t="shared" si="128"/>
        <v>480</v>
      </c>
      <c r="P1334" s="362" t="s">
        <v>1551</v>
      </c>
    </row>
    <row r="1335" spans="1:16" ht="31.5" customHeight="1" x14ac:dyDescent="0.2">
      <c r="A1335" s="296" t="s">
        <v>1550</v>
      </c>
      <c r="B1335" s="166" t="s">
        <v>1551</v>
      </c>
      <c r="C1335" s="132" t="s">
        <v>1551</v>
      </c>
      <c r="D1335" s="133" t="s">
        <v>1452</v>
      </c>
      <c r="E1335" s="133" t="s">
        <v>1383</v>
      </c>
      <c r="F1335" s="127">
        <v>292</v>
      </c>
      <c r="G1335" s="127">
        <v>2860</v>
      </c>
      <c r="H1335" s="127">
        <v>11</v>
      </c>
      <c r="I1335" s="167">
        <v>12</v>
      </c>
      <c r="J1335" s="167">
        <v>12</v>
      </c>
      <c r="K1335" s="337">
        <f t="shared" si="124"/>
        <v>6.666666666666667</v>
      </c>
      <c r="L1335" s="337">
        <f t="shared" si="125"/>
        <v>6.666666666666667</v>
      </c>
      <c r="M1335" s="337">
        <f t="shared" si="126"/>
        <v>6.666666666666667</v>
      </c>
      <c r="N1335" s="338" t="s">
        <v>1343</v>
      </c>
      <c r="O1335" s="167">
        <f t="shared" si="128"/>
        <v>240</v>
      </c>
      <c r="P1335" s="362" t="s">
        <v>1551</v>
      </c>
    </row>
    <row r="1336" spans="1:16" ht="31.5" customHeight="1" thickBot="1" x14ac:dyDescent="0.25">
      <c r="A1336" s="302" t="s">
        <v>1550</v>
      </c>
      <c r="B1336" s="172" t="s">
        <v>1551</v>
      </c>
      <c r="C1336" s="386" t="s">
        <v>1551</v>
      </c>
      <c r="D1336" s="146" t="s">
        <v>1384</v>
      </c>
      <c r="E1336" s="146" t="s">
        <v>202</v>
      </c>
      <c r="F1336" s="142">
        <v>298</v>
      </c>
      <c r="G1336" s="142" t="s">
        <v>605</v>
      </c>
      <c r="H1336" s="142">
        <v>11</v>
      </c>
      <c r="I1336" s="173">
        <v>800</v>
      </c>
      <c r="J1336" s="173">
        <v>800</v>
      </c>
      <c r="K1336" s="341">
        <f t="shared" si="124"/>
        <v>4</v>
      </c>
      <c r="L1336" s="341">
        <f t="shared" si="125"/>
        <v>4</v>
      </c>
      <c r="M1336" s="341">
        <f t="shared" si="126"/>
        <v>4</v>
      </c>
      <c r="N1336" s="342" t="s">
        <v>1338</v>
      </c>
      <c r="O1336" s="173">
        <f t="shared" si="128"/>
        <v>9600</v>
      </c>
      <c r="P1336" s="395" t="s">
        <v>1551</v>
      </c>
    </row>
    <row r="1337" spans="1:16" s="187" customFormat="1" ht="15.75" thickBot="1" x14ac:dyDescent="0.25">
      <c r="A1337" s="281"/>
      <c r="B1337" s="282"/>
      <c r="C1337" s="283"/>
      <c r="D1337" s="468" t="s">
        <v>1552</v>
      </c>
      <c r="E1337" s="468"/>
      <c r="F1337" s="469"/>
      <c r="G1337" s="469"/>
      <c r="H1337" s="469"/>
      <c r="I1337" s="469"/>
      <c r="J1337" s="469"/>
      <c r="K1337" s="469"/>
      <c r="L1337" s="469"/>
      <c r="M1337" s="469"/>
      <c r="N1337" s="469"/>
      <c r="O1337" s="195">
        <f>SUM(O1302:O1336)</f>
        <v>224415</v>
      </c>
      <c r="P1337" s="196"/>
    </row>
    <row r="1338" spans="1:16" x14ac:dyDescent="0.2">
      <c r="A1338" s="471"/>
      <c r="B1338" s="471"/>
      <c r="D1338" s="472"/>
      <c r="E1338" s="472"/>
      <c r="F1338" s="473"/>
      <c r="G1338" s="473"/>
      <c r="H1338" s="473"/>
      <c r="I1338" s="473"/>
      <c r="J1338" s="473"/>
      <c r="K1338" s="474"/>
      <c r="L1338" s="474"/>
      <c r="M1338" s="474"/>
      <c r="N1338" s="473"/>
      <c r="O1338" s="312"/>
    </row>
    <row r="1339" spans="1:16" x14ac:dyDescent="0.2">
      <c r="C1339" s="263"/>
      <c r="D1339" s="471"/>
      <c r="E1339" s="471"/>
      <c r="F1339" s="263"/>
      <c r="G1339" s="263"/>
      <c r="H1339" s="263"/>
      <c r="I1339" s="263"/>
      <c r="J1339" s="263"/>
      <c r="K1339" s="263"/>
      <c r="L1339" s="263"/>
      <c r="M1339" s="263"/>
      <c r="N1339" s="263"/>
      <c r="O1339" s="263"/>
      <c r="P1339" s="263"/>
    </row>
    <row r="1340" spans="1:16" s="187" customFormat="1" ht="15.75" thickBot="1" x14ac:dyDescent="0.25">
      <c r="A1340" s="497" t="s">
        <v>1553</v>
      </c>
      <c r="B1340" s="497"/>
      <c r="C1340" s="497"/>
      <c r="D1340" s="418"/>
      <c r="E1340" s="418"/>
      <c r="F1340" s="355"/>
      <c r="G1340" s="355"/>
      <c r="H1340" s="355"/>
      <c r="I1340" s="355"/>
      <c r="J1340" s="355"/>
      <c r="K1340" s="355"/>
      <c r="L1340" s="355"/>
      <c r="M1340" s="355"/>
      <c r="N1340" s="355"/>
      <c r="O1340" s="355"/>
      <c r="P1340" s="355"/>
    </row>
    <row r="1341" spans="1:16" ht="28.5" customHeight="1" x14ac:dyDescent="0.2">
      <c r="A1341" s="288" t="s">
        <v>1554</v>
      </c>
      <c r="B1341" s="289" t="s">
        <v>1555</v>
      </c>
      <c r="C1341" s="290" t="s">
        <v>1555</v>
      </c>
      <c r="D1341" s="357" t="s">
        <v>1391</v>
      </c>
      <c r="E1341" s="357" t="s">
        <v>604</v>
      </c>
      <c r="F1341" s="293">
        <v>111</v>
      </c>
      <c r="G1341" s="293" t="s">
        <v>605</v>
      </c>
      <c r="H1341" s="293">
        <v>11</v>
      </c>
      <c r="I1341" s="294">
        <v>850</v>
      </c>
      <c r="J1341" s="294">
        <v>850</v>
      </c>
      <c r="K1341" s="359">
        <f>N1341/3</f>
        <v>4</v>
      </c>
      <c r="L1341" s="359">
        <f>N1341/3</f>
        <v>4</v>
      </c>
      <c r="M1341" s="359">
        <f>N1341/3</f>
        <v>4</v>
      </c>
      <c r="N1341" s="295" t="s">
        <v>1338</v>
      </c>
      <c r="O1341" s="294">
        <f>I1341*N1341</f>
        <v>10200</v>
      </c>
      <c r="P1341" s="360" t="s">
        <v>1555</v>
      </c>
    </row>
    <row r="1342" spans="1:16" ht="28.5" customHeight="1" x14ac:dyDescent="0.2">
      <c r="A1342" s="296" t="s">
        <v>1554</v>
      </c>
      <c r="B1342" s="166" t="s">
        <v>1555</v>
      </c>
      <c r="C1342" s="132" t="s">
        <v>1555</v>
      </c>
      <c r="D1342" s="133" t="s">
        <v>1393</v>
      </c>
      <c r="E1342" s="133" t="s">
        <v>604</v>
      </c>
      <c r="F1342" s="127">
        <v>113</v>
      </c>
      <c r="G1342" s="127" t="s">
        <v>605</v>
      </c>
      <c r="H1342" s="127">
        <v>11</v>
      </c>
      <c r="I1342" s="167">
        <v>625</v>
      </c>
      <c r="J1342" s="167">
        <v>625</v>
      </c>
      <c r="K1342" s="337">
        <f t="shared" ref="K1342:K1373" si="129">N1342/3</f>
        <v>4</v>
      </c>
      <c r="L1342" s="337">
        <f t="shared" ref="L1342:L1373" si="130">N1342/3</f>
        <v>4</v>
      </c>
      <c r="M1342" s="337">
        <f t="shared" ref="M1342:M1373" si="131">N1342/3</f>
        <v>4</v>
      </c>
      <c r="N1342" s="190" t="s">
        <v>1338</v>
      </c>
      <c r="O1342" s="167">
        <f t="shared" ref="O1342:O1348" si="132">I1342*N1342</f>
        <v>7500</v>
      </c>
      <c r="P1342" s="362" t="s">
        <v>1555</v>
      </c>
    </row>
    <row r="1343" spans="1:16" ht="28.5" customHeight="1" x14ac:dyDescent="0.2">
      <c r="A1343" s="296" t="s">
        <v>1554</v>
      </c>
      <c r="B1343" s="166" t="s">
        <v>1555</v>
      </c>
      <c r="C1343" s="132" t="s">
        <v>1555</v>
      </c>
      <c r="D1343" s="133" t="s">
        <v>1394</v>
      </c>
      <c r="E1343" s="133" t="s">
        <v>604</v>
      </c>
      <c r="F1343" s="127">
        <v>115</v>
      </c>
      <c r="G1343" s="127" t="s">
        <v>605</v>
      </c>
      <c r="H1343" s="127">
        <v>11</v>
      </c>
      <c r="I1343" s="167">
        <v>100</v>
      </c>
      <c r="J1343" s="167">
        <v>100</v>
      </c>
      <c r="K1343" s="337">
        <f t="shared" si="129"/>
        <v>4</v>
      </c>
      <c r="L1343" s="337">
        <f t="shared" si="130"/>
        <v>4</v>
      </c>
      <c r="M1343" s="337">
        <f t="shared" si="131"/>
        <v>4</v>
      </c>
      <c r="N1343" s="190" t="s">
        <v>1338</v>
      </c>
      <c r="O1343" s="167">
        <f t="shared" si="132"/>
        <v>1200</v>
      </c>
      <c r="P1343" s="362" t="s">
        <v>1555</v>
      </c>
    </row>
    <row r="1344" spans="1:16" ht="28.5" customHeight="1" x14ac:dyDescent="0.2">
      <c r="A1344" s="296" t="s">
        <v>1554</v>
      </c>
      <c r="B1344" s="166" t="s">
        <v>1555</v>
      </c>
      <c r="C1344" s="132" t="s">
        <v>1555</v>
      </c>
      <c r="D1344" s="133" t="s">
        <v>1434</v>
      </c>
      <c r="E1344" s="133" t="s">
        <v>604</v>
      </c>
      <c r="F1344" s="127">
        <v>113</v>
      </c>
      <c r="G1344" s="127" t="s">
        <v>605</v>
      </c>
      <c r="H1344" s="127">
        <v>11</v>
      </c>
      <c r="I1344" s="167">
        <v>420</v>
      </c>
      <c r="J1344" s="167">
        <v>420</v>
      </c>
      <c r="K1344" s="337">
        <f t="shared" si="129"/>
        <v>1.6666666666666667</v>
      </c>
      <c r="L1344" s="337">
        <f t="shared" si="130"/>
        <v>1.6666666666666667</v>
      </c>
      <c r="M1344" s="337">
        <f t="shared" si="131"/>
        <v>1.6666666666666667</v>
      </c>
      <c r="N1344" s="190" t="s">
        <v>1369</v>
      </c>
      <c r="O1344" s="167">
        <f t="shared" si="132"/>
        <v>2100</v>
      </c>
      <c r="P1344" s="362" t="s">
        <v>1555</v>
      </c>
    </row>
    <row r="1345" spans="1:16" ht="28.5" customHeight="1" x14ac:dyDescent="0.2">
      <c r="A1345" s="296" t="s">
        <v>1554</v>
      </c>
      <c r="B1345" s="166" t="s">
        <v>1555</v>
      </c>
      <c r="C1345" s="132" t="s">
        <v>1555</v>
      </c>
      <c r="D1345" s="133" t="s">
        <v>1337</v>
      </c>
      <c r="E1345" s="133" t="s">
        <v>604</v>
      </c>
      <c r="F1345" s="127">
        <v>151</v>
      </c>
      <c r="G1345" s="127" t="s">
        <v>605</v>
      </c>
      <c r="H1345" s="127">
        <v>11</v>
      </c>
      <c r="I1345" s="167">
        <v>6000</v>
      </c>
      <c r="J1345" s="167">
        <v>6000</v>
      </c>
      <c r="K1345" s="337">
        <f t="shared" si="129"/>
        <v>4</v>
      </c>
      <c r="L1345" s="337">
        <f t="shared" si="130"/>
        <v>4</v>
      </c>
      <c r="M1345" s="337">
        <f t="shared" si="131"/>
        <v>4</v>
      </c>
      <c r="N1345" s="190" t="s">
        <v>1338</v>
      </c>
      <c r="O1345" s="167">
        <f t="shared" si="132"/>
        <v>72000</v>
      </c>
      <c r="P1345" s="362" t="s">
        <v>1555</v>
      </c>
    </row>
    <row r="1346" spans="1:16" ht="28.5" customHeight="1" x14ac:dyDescent="0.2">
      <c r="A1346" s="296" t="s">
        <v>1554</v>
      </c>
      <c r="B1346" s="166" t="s">
        <v>1555</v>
      </c>
      <c r="C1346" s="132" t="s">
        <v>1555</v>
      </c>
      <c r="D1346" s="133" t="s">
        <v>1397</v>
      </c>
      <c r="E1346" s="133" t="s">
        <v>604</v>
      </c>
      <c r="F1346" s="127">
        <v>165</v>
      </c>
      <c r="G1346" s="127" t="s">
        <v>605</v>
      </c>
      <c r="H1346" s="127">
        <v>11</v>
      </c>
      <c r="I1346" s="167">
        <v>1800</v>
      </c>
      <c r="J1346" s="167">
        <v>1800</v>
      </c>
      <c r="K1346" s="337">
        <f t="shared" si="129"/>
        <v>1</v>
      </c>
      <c r="L1346" s="337">
        <f t="shared" si="130"/>
        <v>1</v>
      </c>
      <c r="M1346" s="337">
        <f t="shared" si="131"/>
        <v>1</v>
      </c>
      <c r="N1346" s="190" t="s">
        <v>1395</v>
      </c>
      <c r="O1346" s="167">
        <f t="shared" si="132"/>
        <v>5400</v>
      </c>
      <c r="P1346" s="362" t="s">
        <v>1555</v>
      </c>
    </row>
    <row r="1347" spans="1:16" ht="28.5" customHeight="1" x14ac:dyDescent="0.2">
      <c r="A1347" s="296" t="s">
        <v>1554</v>
      </c>
      <c r="B1347" s="166" t="s">
        <v>1555</v>
      </c>
      <c r="C1347" s="132" t="s">
        <v>1555</v>
      </c>
      <c r="D1347" s="133" t="s">
        <v>1341</v>
      </c>
      <c r="E1347" s="133" t="s">
        <v>604</v>
      </c>
      <c r="F1347" s="127">
        <v>195</v>
      </c>
      <c r="G1347" s="127" t="s">
        <v>605</v>
      </c>
      <c r="H1347" s="127">
        <v>11</v>
      </c>
      <c r="I1347" s="167">
        <v>500</v>
      </c>
      <c r="J1347" s="167">
        <v>500</v>
      </c>
      <c r="K1347" s="337">
        <f t="shared" si="129"/>
        <v>1</v>
      </c>
      <c r="L1347" s="337">
        <f t="shared" si="130"/>
        <v>1</v>
      </c>
      <c r="M1347" s="337">
        <f t="shared" si="131"/>
        <v>1</v>
      </c>
      <c r="N1347" s="190" t="s">
        <v>1395</v>
      </c>
      <c r="O1347" s="167">
        <f t="shared" si="132"/>
        <v>1500</v>
      </c>
      <c r="P1347" s="362" t="s">
        <v>1555</v>
      </c>
    </row>
    <row r="1348" spans="1:16" ht="28.5" customHeight="1" x14ac:dyDescent="0.2">
      <c r="A1348" s="296" t="s">
        <v>1554</v>
      </c>
      <c r="B1348" s="166" t="s">
        <v>1555</v>
      </c>
      <c r="C1348" s="132" t="s">
        <v>1555</v>
      </c>
      <c r="D1348" s="133" t="s">
        <v>1342</v>
      </c>
      <c r="E1348" s="133" t="s">
        <v>604</v>
      </c>
      <c r="F1348" s="127">
        <v>199</v>
      </c>
      <c r="G1348" s="127" t="s">
        <v>605</v>
      </c>
      <c r="H1348" s="127">
        <v>11</v>
      </c>
      <c r="I1348" s="167">
        <v>2400</v>
      </c>
      <c r="J1348" s="167">
        <v>2400</v>
      </c>
      <c r="K1348" s="337">
        <f t="shared" si="129"/>
        <v>1.3333333333333333</v>
      </c>
      <c r="L1348" s="337">
        <f t="shared" si="130"/>
        <v>1.3333333333333333</v>
      </c>
      <c r="M1348" s="337">
        <f t="shared" si="131"/>
        <v>1.3333333333333333</v>
      </c>
      <c r="N1348" s="190" t="s">
        <v>1435</v>
      </c>
      <c r="O1348" s="167">
        <f t="shared" si="132"/>
        <v>9600</v>
      </c>
      <c r="P1348" s="362" t="s">
        <v>1555</v>
      </c>
    </row>
    <row r="1349" spans="1:16" ht="28.5" customHeight="1" x14ac:dyDescent="0.2">
      <c r="A1349" s="296" t="s">
        <v>1554</v>
      </c>
      <c r="B1349" s="166" t="s">
        <v>1555</v>
      </c>
      <c r="C1349" s="132" t="s">
        <v>1555</v>
      </c>
      <c r="D1349" s="133" t="s">
        <v>1556</v>
      </c>
      <c r="E1349" s="133" t="s">
        <v>1505</v>
      </c>
      <c r="F1349" s="127">
        <v>211</v>
      </c>
      <c r="G1349" s="127">
        <v>2405</v>
      </c>
      <c r="H1349" s="127">
        <v>11</v>
      </c>
      <c r="I1349" s="167">
        <v>25</v>
      </c>
      <c r="J1349" s="167">
        <v>25</v>
      </c>
      <c r="K1349" s="337">
        <f t="shared" si="129"/>
        <v>4</v>
      </c>
      <c r="L1349" s="337">
        <f t="shared" si="130"/>
        <v>4</v>
      </c>
      <c r="M1349" s="337">
        <f t="shared" si="131"/>
        <v>4</v>
      </c>
      <c r="N1349" s="190" t="s">
        <v>1338</v>
      </c>
      <c r="O1349" s="167">
        <f>I1349*N1349</f>
        <v>300</v>
      </c>
      <c r="P1349" s="362" t="s">
        <v>1555</v>
      </c>
    </row>
    <row r="1350" spans="1:16" ht="28.5" customHeight="1" x14ac:dyDescent="0.2">
      <c r="A1350" s="296" t="s">
        <v>1554</v>
      </c>
      <c r="B1350" s="166" t="s">
        <v>1555</v>
      </c>
      <c r="C1350" s="132" t="s">
        <v>1555</v>
      </c>
      <c r="D1350" s="133" t="s">
        <v>182</v>
      </c>
      <c r="E1350" s="133" t="s">
        <v>1506</v>
      </c>
      <c r="F1350" s="127">
        <v>211</v>
      </c>
      <c r="G1350" s="127">
        <v>3602</v>
      </c>
      <c r="H1350" s="127">
        <v>11</v>
      </c>
      <c r="I1350" s="167">
        <v>75</v>
      </c>
      <c r="J1350" s="167">
        <v>75</v>
      </c>
      <c r="K1350" s="337">
        <f t="shared" si="129"/>
        <v>3.3333333333333335</v>
      </c>
      <c r="L1350" s="337">
        <f t="shared" si="130"/>
        <v>3.3333333333333335</v>
      </c>
      <c r="M1350" s="337">
        <f t="shared" si="131"/>
        <v>3.3333333333333335</v>
      </c>
      <c r="N1350" s="190" t="s">
        <v>1361</v>
      </c>
      <c r="O1350" s="167">
        <f t="shared" ref="O1350:O1373" si="133">I1350*N1350</f>
        <v>750</v>
      </c>
      <c r="P1350" s="362" t="s">
        <v>1555</v>
      </c>
    </row>
    <row r="1351" spans="1:16" ht="28.5" customHeight="1" x14ac:dyDescent="0.2">
      <c r="A1351" s="296" t="s">
        <v>1554</v>
      </c>
      <c r="B1351" s="166" t="s">
        <v>1555</v>
      </c>
      <c r="C1351" s="132" t="s">
        <v>1555</v>
      </c>
      <c r="D1351" s="133" t="s">
        <v>1557</v>
      </c>
      <c r="E1351" s="133" t="s">
        <v>1484</v>
      </c>
      <c r="F1351" s="127">
        <v>211</v>
      </c>
      <c r="G1351" s="127">
        <v>28004</v>
      </c>
      <c r="H1351" s="127">
        <v>11</v>
      </c>
      <c r="I1351" s="167">
        <v>55</v>
      </c>
      <c r="J1351" s="167">
        <v>55</v>
      </c>
      <c r="K1351" s="337">
        <f t="shared" si="129"/>
        <v>4</v>
      </c>
      <c r="L1351" s="337">
        <f t="shared" si="130"/>
        <v>4</v>
      </c>
      <c r="M1351" s="337">
        <f t="shared" si="131"/>
        <v>4</v>
      </c>
      <c r="N1351" s="190" t="s">
        <v>1338</v>
      </c>
      <c r="O1351" s="167">
        <f t="shared" si="133"/>
        <v>660</v>
      </c>
      <c r="P1351" s="362" t="s">
        <v>1555</v>
      </c>
    </row>
    <row r="1352" spans="1:16" ht="28.5" customHeight="1" x14ac:dyDescent="0.2">
      <c r="A1352" s="296" t="s">
        <v>1554</v>
      </c>
      <c r="B1352" s="166" t="s">
        <v>1555</v>
      </c>
      <c r="C1352" s="132" t="s">
        <v>1555</v>
      </c>
      <c r="D1352" s="133" t="s">
        <v>1558</v>
      </c>
      <c r="E1352" s="133" t="s">
        <v>1507</v>
      </c>
      <c r="F1352" s="127">
        <v>211</v>
      </c>
      <c r="G1352" s="127">
        <v>4877</v>
      </c>
      <c r="H1352" s="127">
        <v>11</v>
      </c>
      <c r="I1352" s="167">
        <v>3</v>
      </c>
      <c r="J1352" s="167">
        <v>3</v>
      </c>
      <c r="K1352" s="337">
        <f t="shared" si="129"/>
        <v>33.333333333333336</v>
      </c>
      <c r="L1352" s="337">
        <f t="shared" si="130"/>
        <v>33.333333333333336</v>
      </c>
      <c r="M1352" s="337">
        <f t="shared" si="131"/>
        <v>33.333333333333336</v>
      </c>
      <c r="N1352" s="190" t="s">
        <v>1399</v>
      </c>
      <c r="O1352" s="167">
        <f t="shared" si="133"/>
        <v>300</v>
      </c>
      <c r="P1352" s="362" t="s">
        <v>1555</v>
      </c>
    </row>
    <row r="1353" spans="1:16" ht="28.5" customHeight="1" x14ac:dyDescent="0.2">
      <c r="A1353" s="296" t="s">
        <v>1554</v>
      </c>
      <c r="B1353" s="166" t="s">
        <v>1555</v>
      </c>
      <c r="C1353" s="132" t="s">
        <v>1555</v>
      </c>
      <c r="D1353" s="133" t="s">
        <v>1558</v>
      </c>
      <c r="E1353" s="133" t="s">
        <v>1508</v>
      </c>
      <c r="F1353" s="127">
        <v>211</v>
      </c>
      <c r="G1353" s="127">
        <v>4877</v>
      </c>
      <c r="H1353" s="127">
        <v>11</v>
      </c>
      <c r="I1353" s="167">
        <v>14</v>
      </c>
      <c r="J1353" s="167">
        <v>14</v>
      </c>
      <c r="K1353" s="337">
        <f t="shared" si="129"/>
        <v>34</v>
      </c>
      <c r="L1353" s="337">
        <f t="shared" si="130"/>
        <v>34</v>
      </c>
      <c r="M1353" s="337">
        <f t="shared" si="131"/>
        <v>34</v>
      </c>
      <c r="N1353" s="190" t="s">
        <v>1353</v>
      </c>
      <c r="O1353" s="167">
        <f t="shared" si="133"/>
        <v>1428</v>
      </c>
      <c r="P1353" s="362" t="s">
        <v>1555</v>
      </c>
    </row>
    <row r="1354" spans="1:16" ht="28.5" customHeight="1" x14ac:dyDescent="0.2">
      <c r="A1354" s="296" t="s">
        <v>1554</v>
      </c>
      <c r="B1354" s="166" t="s">
        <v>1555</v>
      </c>
      <c r="C1354" s="132" t="s">
        <v>1555</v>
      </c>
      <c r="D1354" s="133" t="s">
        <v>1559</v>
      </c>
      <c r="E1354" s="133" t="s">
        <v>1509</v>
      </c>
      <c r="F1354" s="127">
        <v>241</v>
      </c>
      <c r="G1354" s="127">
        <v>1592</v>
      </c>
      <c r="H1354" s="127">
        <v>11</v>
      </c>
      <c r="I1354" s="167">
        <v>45</v>
      </c>
      <c r="J1354" s="167">
        <v>45</v>
      </c>
      <c r="K1354" s="337">
        <f t="shared" si="129"/>
        <v>8.3333333333333339</v>
      </c>
      <c r="L1354" s="337">
        <f t="shared" si="130"/>
        <v>8.3333333333333339</v>
      </c>
      <c r="M1354" s="337">
        <f t="shared" si="131"/>
        <v>8.3333333333333339</v>
      </c>
      <c r="N1354" s="190" t="s">
        <v>1350</v>
      </c>
      <c r="O1354" s="167">
        <f t="shared" si="133"/>
        <v>1125</v>
      </c>
      <c r="P1354" s="362" t="s">
        <v>1555</v>
      </c>
    </row>
    <row r="1355" spans="1:16" ht="28.5" customHeight="1" x14ac:dyDescent="0.2">
      <c r="A1355" s="296" t="s">
        <v>1554</v>
      </c>
      <c r="B1355" s="166" t="s">
        <v>1555</v>
      </c>
      <c r="C1355" s="132" t="s">
        <v>1555</v>
      </c>
      <c r="D1355" s="133" t="s">
        <v>1560</v>
      </c>
      <c r="E1355" s="133" t="s">
        <v>1509</v>
      </c>
      <c r="F1355" s="127">
        <v>241</v>
      </c>
      <c r="G1355" s="127">
        <v>1593</v>
      </c>
      <c r="H1355" s="127">
        <v>11</v>
      </c>
      <c r="I1355" s="167">
        <v>55</v>
      </c>
      <c r="J1355" s="167">
        <v>55</v>
      </c>
      <c r="K1355" s="337">
        <f t="shared" si="129"/>
        <v>9</v>
      </c>
      <c r="L1355" s="337">
        <f t="shared" si="130"/>
        <v>9</v>
      </c>
      <c r="M1355" s="337">
        <f t="shared" si="131"/>
        <v>9</v>
      </c>
      <c r="N1355" s="190" t="s">
        <v>1561</v>
      </c>
      <c r="O1355" s="167">
        <f t="shared" si="133"/>
        <v>1485</v>
      </c>
      <c r="P1355" s="362" t="s">
        <v>1555</v>
      </c>
    </row>
    <row r="1356" spans="1:16" ht="28.5" customHeight="1" x14ac:dyDescent="0.2">
      <c r="A1356" s="296" t="s">
        <v>1554</v>
      </c>
      <c r="B1356" s="166" t="s">
        <v>1555</v>
      </c>
      <c r="C1356" s="132" t="s">
        <v>1555</v>
      </c>
      <c r="D1356" s="133" t="s">
        <v>1562</v>
      </c>
      <c r="E1356" s="133" t="s">
        <v>1510</v>
      </c>
      <c r="F1356" s="127">
        <v>243</v>
      </c>
      <c r="G1356" s="127">
        <v>61337</v>
      </c>
      <c r="H1356" s="127">
        <v>11</v>
      </c>
      <c r="I1356" s="167">
        <v>175</v>
      </c>
      <c r="J1356" s="167">
        <v>175</v>
      </c>
      <c r="K1356" s="337">
        <f t="shared" si="129"/>
        <v>4</v>
      </c>
      <c r="L1356" s="337">
        <f t="shared" si="130"/>
        <v>4</v>
      </c>
      <c r="M1356" s="337">
        <f t="shared" si="131"/>
        <v>4</v>
      </c>
      <c r="N1356" s="190" t="s">
        <v>1338</v>
      </c>
      <c r="O1356" s="167">
        <f t="shared" si="133"/>
        <v>2100</v>
      </c>
      <c r="P1356" s="362" t="s">
        <v>1555</v>
      </c>
    </row>
    <row r="1357" spans="1:16" ht="28.5" customHeight="1" x14ac:dyDescent="0.2">
      <c r="A1357" s="296" t="s">
        <v>1554</v>
      </c>
      <c r="B1357" s="166" t="s">
        <v>1555</v>
      </c>
      <c r="C1357" s="132" t="s">
        <v>1555</v>
      </c>
      <c r="D1357" s="133" t="s">
        <v>1360</v>
      </c>
      <c r="E1357" s="133" t="s">
        <v>202</v>
      </c>
      <c r="F1357" s="127">
        <v>253</v>
      </c>
      <c r="G1357" s="127">
        <v>9888</v>
      </c>
      <c r="H1357" s="127">
        <v>11</v>
      </c>
      <c r="I1357" s="167">
        <v>1200</v>
      </c>
      <c r="J1357" s="167">
        <v>1200</v>
      </c>
      <c r="K1357" s="337">
        <f t="shared" si="129"/>
        <v>1.3333333333333333</v>
      </c>
      <c r="L1357" s="337">
        <f t="shared" si="130"/>
        <v>1.3333333333333333</v>
      </c>
      <c r="M1357" s="337">
        <f t="shared" si="131"/>
        <v>1.3333333333333333</v>
      </c>
      <c r="N1357" s="190" t="s">
        <v>1435</v>
      </c>
      <c r="O1357" s="167">
        <f t="shared" si="133"/>
        <v>4800</v>
      </c>
      <c r="P1357" s="362" t="s">
        <v>1555</v>
      </c>
    </row>
    <row r="1358" spans="1:16" ht="28.5" customHeight="1" x14ac:dyDescent="0.2">
      <c r="A1358" s="296" t="s">
        <v>1554</v>
      </c>
      <c r="B1358" s="166" t="s">
        <v>1555</v>
      </c>
      <c r="C1358" s="132" t="s">
        <v>1555</v>
      </c>
      <c r="D1358" s="133" t="s">
        <v>1362</v>
      </c>
      <c r="E1358" s="133" t="s">
        <v>202</v>
      </c>
      <c r="F1358" s="127">
        <v>268</v>
      </c>
      <c r="G1358" s="127">
        <v>22327</v>
      </c>
      <c r="H1358" s="127">
        <v>11</v>
      </c>
      <c r="I1358" s="167">
        <v>30</v>
      </c>
      <c r="J1358" s="167">
        <v>30</v>
      </c>
      <c r="K1358" s="337">
        <f t="shared" si="129"/>
        <v>4</v>
      </c>
      <c r="L1358" s="337">
        <f t="shared" si="130"/>
        <v>4</v>
      </c>
      <c r="M1358" s="337">
        <f t="shared" si="131"/>
        <v>4</v>
      </c>
      <c r="N1358" s="190" t="s">
        <v>1338</v>
      </c>
      <c r="O1358" s="167">
        <f t="shared" si="133"/>
        <v>360</v>
      </c>
      <c r="P1358" s="362" t="s">
        <v>1555</v>
      </c>
    </row>
    <row r="1359" spans="1:16" ht="28.5" customHeight="1" x14ac:dyDescent="0.2">
      <c r="A1359" s="296" t="s">
        <v>1554</v>
      </c>
      <c r="B1359" s="166" t="s">
        <v>1555</v>
      </c>
      <c r="C1359" s="132" t="s">
        <v>1555</v>
      </c>
      <c r="D1359" s="133" t="s">
        <v>1563</v>
      </c>
      <c r="E1359" s="133" t="s">
        <v>1510</v>
      </c>
      <c r="F1359" s="127">
        <v>291</v>
      </c>
      <c r="G1359" s="127">
        <v>2014</v>
      </c>
      <c r="H1359" s="127">
        <v>11</v>
      </c>
      <c r="I1359" s="167">
        <v>25</v>
      </c>
      <c r="J1359" s="167">
        <v>25</v>
      </c>
      <c r="K1359" s="337">
        <f t="shared" si="129"/>
        <v>5</v>
      </c>
      <c r="L1359" s="337">
        <f t="shared" si="130"/>
        <v>5</v>
      </c>
      <c r="M1359" s="337">
        <f t="shared" si="131"/>
        <v>5</v>
      </c>
      <c r="N1359" s="190" t="s">
        <v>1336</v>
      </c>
      <c r="O1359" s="167">
        <f t="shared" si="133"/>
        <v>375</v>
      </c>
      <c r="P1359" s="362" t="s">
        <v>1555</v>
      </c>
    </row>
    <row r="1360" spans="1:16" ht="28.5" customHeight="1" x14ac:dyDescent="0.2">
      <c r="A1360" s="296" t="s">
        <v>1554</v>
      </c>
      <c r="B1360" s="166" t="s">
        <v>1555</v>
      </c>
      <c r="C1360" s="132" t="s">
        <v>1555</v>
      </c>
      <c r="D1360" s="133" t="s">
        <v>1564</v>
      </c>
      <c r="E1360" s="133" t="s">
        <v>1510</v>
      </c>
      <c r="F1360" s="127">
        <v>291</v>
      </c>
      <c r="G1360" s="127">
        <v>2025</v>
      </c>
      <c r="H1360" s="127">
        <v>11</v>
      </c>
      <c r="I1360" s="167">
        <v>30</v>
      </c>
      <c r="J1360" s="167">
        <v>30</v>
      </c>
      <c r="K1360" s="337">
        <f t="shared" si="129"/>
        <v>3.3333333333333335</v>
      </c>
      <c r="L1360" s="337">
        <f t="shared" si="130"/>
        <v>3.3333333333333335</v>
      </c>
      <c r="M1360" s="337">
        <f t="shared" si="131"/>
        <v>3.3333333333333335</v>
      </c>
      <c r="N1360" s="190" t="s">
        <v>1361</v>
      </c>
      <c r="O1360" s="167">
        <f t="shared" si="133"/>
        <v>300</v>
      </c>
      <c r="P1360" s="362" t="s">
        <v>1555</v>
      </c>
    </row>
    <row r="1361" spans="1:16" ht="28.5" customHeight="1" x14ac:dyDescent="0.2">
      <c r="A1361" s="296" t="s">
        <v>1554</v>
      </c>
      <c r="B1361" s="166" t="s">
        <v>1555</v>
      </c>
      <c r="C1361" s="132" t="s">
        <v>1555</v>
      </c>
      <c r="D1361" s="133" t="s">
        <v>1565</v>
      </c>
      <c r="E1361" s="133" t="s">
        <v>1511</v>
      </c>
      <c r="F1361" s="127">
        <v>291</v>
      </c>
      <c r="G1361" s="127">
        <v>2092</v>
      </c>
      <c r="H1361" s="127">
        <v>11</v>
      </c>
      <c r="I1361" s="167">
        <v>12</v>
      </c>
      <c r="J1361" s="167">
        <v>12</v>
      </c>
      <c r="K1361" s="337">
        <f t="shared" si="129"/>
        <v>5</v>
      </c>
      <c r="L1361" s="337">
        <f t="shared" si="130"/>
        <v>5</v>
      </c>
      <c r="M1361" s="337">
        <f t="shared" si="131"/>
        <v>5</v>
      </c>
      <c r="N1361" s="190" t="s">
        <v>1336</v>
      </c>
      <c r="O1361" s="167">
        <f t="shared" si="133"/>
        <v>180</v>
      </c>
      <c r="P1361" s="362" t="s">
        <v>1555</v>
      </c>
    </row>
    <row r="1362" spans="1:16" ht="28.5" customHeight="1" x14ac:dyDescent="0.2">
      <c r="A1362" s="296" t="s">
        <v>1554</v>
      </c>
      <c r="B1362" s="166" t="s">
        <v>1555</v>
      </c>
      <c r="C1362" s="132" t="s">
        <v>1555</v>
      </c>
      <c r="D1362" s="133" t="s">
        <v>1368</v>
      </c>
      <c r="E1362" s="133" t="s">
        <v>202</v>
      </c>
      <c r="F1362" s="127">
        <v>291</v>
      </c>
      <c r="G1362" s="127">
        <v>22424</v>
      </c>
      <c r="H1362" s="127">
        <v>11</v>
      </c>
      <c r="I1362" s="167">
        <v>10</v>
      </c>
      <c r="J1362" s="167">
        <v>10</v>
      </c>
      <c r="K1362" s="337">
        <f t="shared" si="129"/>
        <v>6</v>
      </c>
      <c r="L1362" s="337">
        <f t="shared" si="130"/>
        <v>6</v>
      </c>
      <c r="M1362" s="337">
        <f t="shared" si="131"/>
        <v>6</v>
      </c>
      <c r="N1362" s="190" t="s">
        <v>1535</v>
      </c>
      <c r="O1362" s="167">
        <f t="shared" si="133"/>
        <v>180</v>
      </c>
      <c r="P1362" s="362" t="s">
        <v>1555</v>
      </c>
    </row>
    <row r="1363" spans="1:16" ht="28.5" customHeight="1" x14ac:dyDescent="0.2">
      <c r="A1363" s="296" t="s">
        <v>1554</v>
      </c>
      <c r="B1363" s="166" t="s">
        <v>1555</v>
      </c>
      <c r="C1363" s="132" t="s">
        <v>1555</v>
      </c>
      <c r="D1363" s="133" t="s">
        <v>1566</v>
      </c>
      <c r="E1363" s="133" t="s">
        <v>1510</v>
      </c>
      <c r="F1363" s="127">
        <v>291</v>
      </c>
      <c r="G1363" s="127">
        <v>30345</v>
      </c>
      <c r="H1363" s="127">
        <v>11</v>
      </c>
      <c r="I1363" s="167">
        <v>20</v>
      </c>
      <c r="J1363" s="167">
        <v>20</v>
      </c>
      <c r="K1363" s="337">
        <f t="shared" si="129"/>
        <v>4</v>
      </c>
      <c r="L1363" s="337">
        <f t="shared" si="130"/>
        <v>4</v>
      </c>
      <c r="M1363" s="337">
        <f t="shared" si="131"/>
        <v>4</v>
      </c>
      <c r="N1363" s="190" t="s">
        <v>1338</v>
      </c>
      <c r="O1363" s="167">
        <f t="shared" si="133"/>
        <v>240</v>
      </c>
      <c r="P1363" s="362" t="s">
        <v>1555</v>
      </c>
    </row>
    <row r="1364" spans="1:16" ht="28.5" customHeight="1" x14ac:dyDescent="0.2">
      <c r="A1364" s="296" t="s">
        <v>1554</v>
      </c>
      <c r="B1364" s="166" t="s">
        <v>1555</v>
      </c>
      <c r="C1364" s="132" t="s">
        <v>1555</v>
      </c>
      <c r="D1364" s="133" t="s">
        <v>1567</v>
      </c>
      <c r="E1364" s="133" t="s">
        <v>1510</v>
      </c>
      <c r="F1364" s="127">
        <v>291</v>
      </c>
      <c r="G1364" s="127">
        <v>30628</v>
      </c>
      <c r="H1364" s="127">
        <v>11</v>
      </c>
      <c r="I1364" s="167">
        <v>10</v>
      </c>
      <c r="J1364" s="167">
        <v>10</v>
      </c>
      <c r="K1364" s="337">
        <f t="shared" si="129"/>
        <v>5</v>
      </c>
      <c r="L1364" s="337">
        <f t="shared" si="130"/>
        <v>5</v>
      </c>
      <c r="M1364" s="337">
        <f t="shared" si="131"/>
        <v>5</v>
      </c>
      <c r="N1364" s="190" t="s">
        <v>1336</v>
      </c>
      <c r="O1364" s="167">
        <f t="shared" si="133"/>
        <v>150</v>
      </c>
      <c r="P1364" s="362" t="s">
        <v>1555</v>
      </c>
    </row>
    <row r="1365" spans="1:16" ht="28.5" customHeight="1" x14ac:dyDescent="0.2">
      <c r="A1365" s="296" t="s">
        <v>1554</v>
      </c>
      <c r="B1365" s="166" t="s">
        <v>1555</v>
      </c>
      <c r="C1365" s="132" t="s">
        <v>1555</v>
      </c>
      <c r="D1365" s="133" t="s">
        <v>1568</v>
      </c>
      <c r="E1365" s="133" t="s">
        <v>1512</v>
      </c>
      <c r="F1365" s="127">
        <v>291</v>
      </c>
      <c r="G1365" s="127">
        <v>31139</v>
      </c>
      <c r="H1365" s="127">
        <v>11</v>
      </c>
      <c r="I1365" s="167">
        <v>50</v>
      </c>
      <c r="J1365" s="167">
        <v>50</v>
      </c>
      <c r="K1365" s="337">
        <f t="shared" si="129"/>
        <v>5</v>
      </c>
      <c r="L1365" s="337">
        <f t="shared" si="130"/>
        <v>5</v>
      </c>
      <c r="M1365" s="337">
        <f t="shared" si="131"/>
        <v>5</v>
      </c>
      <c r="N1365" s="190" t="s">
        <v>1336</v>
      </c>
      <c r="O1365" s="167">
        <f t="shared" si="133"/>
        <v>750</v>
      </c>
      <c r="P1365" s="362" t="s">
        <v>1555</v>
      </c>
    </row>
    <row r="1366" spans="1:16" ht="28.5" customHeight="1" x14ac:dyDescent="0.2">
      <c r="A1366" s="296" t="s">
        <v>1554</v>
      </c>
      <c r="B1366" s="166" t="s">
        <v>1555</v>
      </c>
      <c r="C1366" s="132" t="s">
        <v>1555</v>
      </c>
      <c r="D1366" s="133" t="s">
        <v>1569</v>
      </c>
      <c r="E1366" s="133" t="s">
        <v>1513</v>
      </c>
      <c r="F1366" s="127">
        <v>291</v>
      </c>
      <c r="G1366" s="127">
        <v>78615</v>
      </c>
      <c r="H1366" s="127">
        <v>11</v>
      </c>
      <c r="I1366" s="167">
        <v>5</v>
      </c>
      <c r="J1366" s="167">
        <v>5</v>
      </c>
      <c r="K1366" s="337">
        <f t="shared" si="129"/>
        <v>7</v>
      </c>
      <c r="L1366" s="337">
        <f t="shared" si="130"/>
        <v>7</v>
      </c>
      <c r="M1366" s="337">
        <f t="shared" si="131"/>
        <v>7</v>
      </c>
      <c r="N1366" s="190" t="s">
        <v>1374</v>
      </c>
      <c r="O1366" s="167">
        <f t="shared" si="133"/>
        <v>105</v>
      </c>
      <c r="P1366" s="362" t="s">
        <v>1555</v>
      </c>
    </row>
    <row r="1367" spans="1:16" ht="28.5" customHeight="1" x14ac:dyDescent="0.2">
      <c r="A1367" s="296" t="s">
        <v>1554</v>
      </c>
      <c r="B1367" s="166" t="s">
        <v>1555</v>
      </c>
      <c r="C1367" s="132" t="s">
        <v>1555</v>
      </c>
      <c r="D1367" s="133" t="s">
        <v>1375</v>
      </c>
      <c r="E1367" s="133" t="s">
        <v>202</v>
      </c>
      <c r="F1367" s="127">
        <v>291</v>
      </c>
      <c r="G1367" s="127">
        <v>134509</v>
      </c>
      <c r="H1367" s="127">
        <v>11</v>
      </c>
      <c r="I1367" s="167">
        <v>5</v>
      </c>
      <c r="J1367" s="167">
        <v>5</v>
      </c>
      <c r="K1367" s="337">
        <f t="shared" si="129"/>
        <v>6</v>
      </c>
      <c r="L1367" s="337">
        <f t="shared" si="130"/>
        <v>6</v>
      </c>
      <c r="M1367" s="337">
        <f t="shared" si="131"/>
        <v>6</v>
      </c>
      <c r="N1367" s="190" t="s">
        <v>1535</v>
      </c>
      <c r="O1367" s="167">
        <f t="shared" si="133"/>
        <v>90</v>
      </c>
      <c r="P1367" s="362" t="s">
        <v>1555</v>
      </c>
    </row>
    <row r="1368" spans="1:16" ht="28.5" customHeight="1" x14ac:dyDescent="0.2">
      <c r="A1368" s="296" t="s">
        <v>1554</v>
      </c>
      <c r="B1368" s="166" t="s">
        <v>1555</v>
      </c>
      <c r="C1368" s="132" t="s">
        <v>1555</v>
      </c>
      <c r="D1368" s="133" t="s">
        <v>1570</v>
      </c>
      <c r="E1368" s="133" t="s">
        <v>1514</v>
      </c>
      <c r="F1368" s="127">
        <v>292</v>
      </c>
      <c r="G1368" s="127">
        <v>2858</v>
      </c>
      <c r="H1368" s="127">
        <v>11</v>
      </c>
      <c r="I1368" s="167">
        <v>12</v>
      </c>
      <c r="J1368" s="167">
        <v>12</v>
      </c>
      <c r="K1368" s="337">
        <f t="shared" si="129"/>
        <v>6.666666666666667</v>
      </c>
      <c r="L1368" s="337">
        <f t="shared" si="130"/>
        <v>6.666666666666667</v>
      </c>
      <c r="M1368" s="337">
        <f t="shared" si="131"/>
        <v>6.666666666666667</v>
      </c>
      <c r="N1368" s="190" t="s">
        <v>1343</v>
      </c>
      <c r="O1368" s="167">
        <f t="shared" si="133"/>
        <v>240</v>
      </c>
      <c r="P1368" s="362" t="s">
        <v>1555</v>
      </c>
    </row>
    <row r="1369" spans="1:16" ht="28.5" customHeight="1" x14ac:dyDescent="0.2">
      <c r="A1369" s="296" t="s">
        <v>1554</v>
      </c>
      <c r="B1369" s="166" t="s">
        <v>1555</v>
      </c>
      <c r="C1369" s="132" t="s">
        <v>1555</v>
      </c>
      <c r="D1369" s="133" t="s">
        <v>1571</v>
      </c>
      <c r="E1369" s="133" t="s">
        <v>1515</v>
      </c>
      <c r="F1369" s="127">
        <v>292</v>
      </c>
      <c r="G1369" s="127">
        <v>2859</v>
      </c>
      <c r="H1369" s="127">
        <v>11</v>
      </c>
      <c r="I1369" s="167">
        <v>35</v>
      </c>
      <c r="J1369" s="167">
        <v>35</v>
      </c>
      <c r="K1369" s="337">
        <f t="shared" si="129"/>
        <v>5</v>
      </c>
      <c r="L1369" s="337">
        <f t="shared" si="130"/>
        <v>5</v>
      </c>
      <c r="M1369" s="337">
        <f t="shared" si="131"/>
        <v>5</v>
      </c>
      <c r="N1369" s="190" t="s">
        <v>1336</v>
      </c>
      <c r="O1369" s="167">
        <f t="shared" si="133"/>
        <v>525</v>
      </c>
      <c r="P1369" s="362" t="s">
        <v>1555</v>
      </c>
    </row>
    <row r="1370" spans="1:16" ht="28.5" customHeight="1" x14ac:dyDescent="0.2">
      <c r="A1370" s="296" t="s">
        <v>1554</v>
      </c>
      <c r="B1370" s="166" t="s">
        <v>1555</v>
      </c>
      <c r="C1370" s="132" t="s">
        <v>1555</v>
      </c>
      <c r="D1370" s="133" t="s">
        <v>1572</v>
      </c>
      <c r="E1370" s="133" t="s">
        <v>1516</v>
      </c>
      <c r="F1370" s="127">
        <v>292</v>
      </c>
      <c r="G1370" s="127">
        <v>5732</v>
      </c>
      <c r="H1370" s="127">
        <v>11</v>
      </c>
      <c r="I1370" s="167">
        <v>4</v>
      </c>
      <c r="J1370" s="167">
        <v>4</v>
      </c>
      <c r="K1370" s="337">
        <f t="shared" si="129"/>
        <v>10</v>
      </c>
      <c r="L1370" s="337">
        <f t="shared" si="130"/>
        <v>10</v>
      </c>
      <c r="M1370" s="337">
        <f t="shared" si="131"/>
        <v>10</v>
      </c>
      <c r="N1370" s="190" t="s">
        <v>1379</v>
      </c>
      <c r="O1370" s="167">
        <f t="shared" si="133"/>
        <v>120</v>
      </c>
      <c r="P1370" s="362" t="s">
        <v>1555</v>
      </c>
    </row>
    <row r="1371" spans="1:16" ht="28.5" customHeight="1" x14ac:dyDescent="0.2">
      <c r="A1371" s="296" t="s">
        <v>1554</v>
      </c>
      <c r="B1371" s="166" t="s">
        <v>1555</v>
      </c>
      <c r="C1371" s="132" t="s">
        <v>1555</v>
      </c>
      <c r="D1371" s="133" t="s">
        <v>1380</v>
      </c>
      <c r="E1371" s="133" t="s">
        <v>202</v>
      </c>
      <c r="F1371" s="127">
        <v>292</v>
      </c>
      <c r="G1371" s="127">
        <v>38221</v>
      </c>
      <c r="H1371" s="127">
        <v>11</v>
      </c>
      <c r="I1371" s="167">
        <v>20</v>
      </c>
      <c r="J1371" s="167">
        <v>20</v>
      </c>
      <c r="K1371" s="337">
        <f t="shared" si="129"/>
        <v>8</v>
      </c>
      <c r="L1371" s="337">
        <f t="shared" si="130"/>
        <v>8</v>
      </c>
      <c r="M1371" s="337">
        <f t="shared" si="131"/>
        <v>8</v>
      </c>
      <c r="N1371" s="190" t="s">
        <v>1381</v>
      </c>
      <c r="O1371" s="167">
        <f t="shared" si="133"/>
        <v>480</v>
      </c>
      <c r="P1371" s="362" t="s">
        <v>1555</v>
      </c>
    </row>
    <row r="1372" spans="1:16" ht="28.5" customHeight="1" x14ac:dyDescent="0.2">
      <c r="A1372" s="296" t="s">
        <v>1554</v>
      </c>
      <c r="B1372" s="166" t="s">
        <v>1555</v>
      </c>
      <c r="C1372" s="132" t="s">
        <v>1555</v>
      </c>
      <c r="D1372" s="133" t="s">
        <v>1573</v>
      </c>
      <c r="E1372" s="133" t="s">
        <v>1517</v>
      </c>
      <c r="F1372" s="127">
        <v>292</v>
      </c>
      <c r="G1372" s="127">
        <v>2860</v>
      </c>
      <c r="H1372" s="127">
        <v>11</v>
      </c>
      <c r="I1372" s="167">
        <v>12</v>
      </c>
      <c r="J1372" s="167">
        <v>12</v>
      </c>
      <c r="K1372" s="337">
        <f t="shared" si="129"/>
        <v>6.666666666666667</v>
      </c>
      <c r="L1372" s="337">
        <f t="shared" si="130"/>
        <v>6.666666666666667</v>
      </c>
      <c r="M1372" s="337">
        <f t="shared" si="131"/>
        <v>6.666666666666667</v>
      </c>
      <c r="N1372" s="190" t="s">
        <v>1343</v>
      </c>
      <c r="O1372" s="167">
        <f t="shared" si="133"/>
        <v>240</v>
      </c>
      <c r="P1372" s="362" t="s">
        <v>1555</v>
      </c>
    </row>
    <row r="1373" spans="1:16" ht="28.5" customHeight="1" thickBot="1" x14ac:dyDescent="0.25">
      <c r="A1373" s="302" t="s">
        <v>1554</v>
      </c>
      <c r="B1373" s="172" t="s">
        <v>1555</v>
      </c>
      <c r="C1373" s="386" t="s">
        <v>1555</v>
      </c>
      <c r="D1373" s="146" t="s">
        <v>1384</v>
      </c>
      <c r="E1373" s="146" t="s">
        <v>202</v>
      </c>
      <c r="F1373" s="142">
        <v>298</v>
      </c>
      <c r="G1373" s="142" t="s">
        <v>605</v>
      </c>
      <c r="H1373" s="142">
        <v>11</v>
      </c>
      <c r="I1373" s="173">
        <v>900</v>
      </c>
      <c r="J1373" s="173">
        <v>900</v>
      </c>
      <c r="K1373" s="341">
        <f t="shared" si="129"/>
        <v>3.3333333333333335</v>
      </c>
      <c r="L1373" s="341">
        <f t="shared" si="130"/>
        <v>3.3333333333333335</v>
      </c>
      <c r="M1373" s="341">
        <f t="shared" si="131"/>
        <v>3.3333333333333335</v>
      </c>
      <c r="N1373" s="192" t="s">
        <v>1361</v>
      </c>
      <c r="O1373" s="173">
        <f t="shared" si="133"/>
        <v>9000</v>
      </c>
      <c r="P1373" s="395" t="s">
        <v>1555</v>
      </c>
    </row>
    <row r="1374" spans="1:16" s="187" customFormat="1" ht="15.75" thickBot="1" x14ac:dyDescent="0.25">
      <c r="A1374" s="303"/>
      <c r="B1374" s="304"/>
      <c r="C1374" s="305"/>
      <c r="D1374" s="493" t="s">
        <v>1574</v>
      </c>
      <c r="E1374" s="493"/>
      <c r="F1374" s="494"/>
      <c r="G1374" s="494"/>
      <c r="H1374" s="494"/>
      <c r="I1374" s="494"/>
      <c r="J1374" s="494"/>
      <c r="K1374" s="494"/>
      <c r="L1374" s="494"/>
      <c r="M1374" s="494"/>
      <c r="N1374" s="496"/>
      <c r="O1374" s="154">
        <f>SUM(O1341:O1373)</f>
        <v>135783</v>
      </c>
      <c r="P1374" s="262"/>
    </row>
    <row r="1375" spans="1:16" ht="12.75" x14ac:dyDescent="0.2">
      <c r="A1375" s="499"/>
      <c r="B1375" s="499"/>
      <c r="C1375" s="403"/>
      <c r="D1375" s="491"/>
      <c r="E1375" s="491"/>
      <c r="F1375" s="492"/>
      <c r="G1375" s="492"/>
      <c r="H1375" s="492"/>
      <c r="I1375" s="492"/>
      <c r="J1375" s="492"/>
      <c r="K1375" s="492"/>
      <c r="L1375" s="492"/>
      <c r="M1375" s="492"/>
      <c r="N1375" s="492"/>
      <c r="O1375" s="402"/>
    </row>
    <row r="1376" spans="1:16" s="187" customFormat="1" ht="15.75" thickBot="1" x14ac:dyDescent="0.25">
      <c r="A1376" s="353" t="s">
        <v>1575</v>
      </c>
      <c r="B1376" s="353"/>
      <c r="C1376" s="353"/>
      <c r="D1376" s="354"/>
      <c r="E1376" s="354"/>
      <c r="F1376" s="353"/>
      <c r="G1376" s="353"/>
      <c r="H1376" s="353"/>
      <c r="I1376" s="353"/>
      <c r="J1376" s="353"/>
      <c r="K1376" s="355"/>
      <c r="L1376" s="355"/>
      <c r="M1376" s="355"/>
      <c r="N1376" s="353"/>
      <c r="O1376" s="353"/>
      <c r="P1376" s="353"/>
    </row>
    <row r="1377" spans="1:16" ht="39" customHeight="1" x14ac:dyDescent="0.2">
      <c r="A1377" s="288" t="s">
        <v>1576</v>
      </c>
      <c r="B1377" s="289" t="s">
        <v>1577</v>
      </c>
      <c r="C1377" s="290" t="s">
        <v>1577</v>
      </c>
      <c r="D1377" s="501" t="s">
        <v>1391</v>
      </c>
      <c r="E1377" s="501" t="s">
        <v>604</v>
      </c>
      <c r="F1377" s="502">
        <v>111</v>
      </c>
      <c r="G1377" s="502" t="s">
        <v>605</v>
      </c>
      <c r="H1377" s="502">
        <v>11</v>
      </c>
      <c r="I1377" s="503">
        <v>500</v>
      </c>
      <c r="J1377" s="503"/>
      <c r="K1377" s="504">
        <f>N1377/3</f>
        <v>4</v>
      </c>
      <c r="L1377" s="504">
        <f>N1377/3</f>
        <v>4</v>
      </c>
      <c r="M1377" s="504">
        <f>N1377/3</f>
        <v>4</v>
      </c>
      <c r="N1377" s="404" t="s">
        <v>1338</v>
      </c>
      <c r="O1377" s="505">
        <f>I1377*N1377</f>
        <v>6000</v>
      </c>
      <c r="P1377" s="360" t="s">
        <v>1577</v>
      </c>
    </row>
    <row r="1378" spans="1:16" ht="39" customHeight="1" x14ac:dyDescent="0.2">
      <c r="A1378" s="296" t="s">
        <v>1576</v>
      </c>
      <c r="B1378" s="166" t="s">
        <v>1577</v>
      </c>
      <c r="C1378" s="132" t="s">
        <v>1577</v>
      </c>
      <c r="D1378" s="506" t="s">
        <v>1392</v>
      </c>
      <c r="E1378" s="506" t="s">
        <v>604</v>
      </c>
      <c r="F1378" s="128">
        <v>112</v>
      </c>
      <c r="G1378" s="128" t="s">
        <v>605</v>
      </c>
      <c r="H1378" s="128">
        <v>11</v>
      </c>
      <c r="I1378" s="126">
        <v>25</v>
      </c>
      <c r="J1378" s="126"/>
      <c r="K1378" s="507">
        <f t="shared" ref="K1378:K1411" si="134">N1378/3</f>
        <v>4</v>
      </c>
      <c r="L1378" s="507">
        <f t="shared" ref="L1378:L1411" si="135">N1378/3</f>
        <v>4</v>
      </c>
      <c r="M1378" s="507">
        <f t="shared" ref="M1378:M1411" si="136">N1378/3</f>
        <v>4</v>
      </c>
      <c r="N1378" s="393" t="s">
        <v>1338</v>
      </c>
      <c r="O1378" s="129">
        <f t="shared" ref="O1378:O1386" si="137">I1378*N1378</f>
        <v>300</v>
      </c>
      <c r="P1378" s="362" t="s">
        <v>1577</v>
      </c>
    </row>
    <row r="1379" spans="1:16" ht="39" customHeight="1" x14ac:dyDescent="0.2">
      <c r="A1379" s="296" t="s">
        <v>1576</v>
      </c>
      <c r="B1379" s="166" t="s">
        <v>1577</v>
      </c>
      <c r="C1379" s="132" t="s">
        <v>1577</v>
      </c>
      <c r="D1379" s="506" t="s">
        <v>1393</v>
      </c>
      <c r="E1379" s="506" t="s">
        <v>604</v>
      </c>
      <c r="F1379" s="128">
        <v>113</v>
      </c>
      <c r="G1379" s="128" t="s">
        <v>605</v>
      </c>
      <c r="H1379" s="128">
        <v>11</v>
      </c>
      <c r="I1379" s="126">
        <v>450</v>
      </c>
      <c r="J1379" s="126"/>
      <c r="K1379" s="507">
        <f t="shared" si="134"/>
        <v>4</v>
      </c>
      <c r="L1379" s="507">
        <f t="shared" si="135"/>
        <v>4</v>
      </c>
      <c r="M1379" s="507">
        <f t="shared" si="136"/>
        <v>4</v>
      </c>
      <c r="N1379" s="393" t="s">
        <v>1338</v>
      </c>
      <c r="O1379" s="129">
        <f t="shared" si="137"/>
        <v>5400</v>
      </c>
      <c r="P1379" s="362" t="s">
        <v>1577</v>
      </c>
    </row>
    <row r="1380" spans="1:16" ht="39" customHeight="1" x14ac:dyDescent="0.2">
      <c r="A1380" s="296" t="s">
        <v>1576</v>
      </c>
      <c r="B1380" s="166" t="s">
        <v>1577</v>
      </c>
      <c r="C1380" s="132" t="s">
        <v>1577</v>
      </c>
      <c r="D1380" s="506" t="s">
        <v>1333</v>
      </c>
      <c r="E1380" s="506" t="s">
        <v>604</v>
      </c>
      <c r="F1380" s="128">
        <v>114</v>
      </c>
      <c r="G1380" s="128" t="s">
        <v>605</v>
      </c>
      <c r="H1380" s="128">
        <v>11</v>
      </c>
      <c r="I1380" s="126">
        <v>50</v>
      </c>
      <c r="J1380" s="126"/>
      <c r="K1380" s="507">
        <f t="shared" si="134"/>
        <v>16</v>
      </c>
      <c r="L1380" s="507">
        <f t="shared" si="135"/>
        <v>16</v>
      </c>
      <c r="M1380" s="507">
        <f t="shared" si="136"/>
        <v>16</v>
      </c>
      <c r="N1380" s="393" t="s">
        <v>1578</v>
      </c>
      <c r="O1380" s="129">
        <f t="shared" si="137"/>
        <v>2400</v>
      </c>
      <c r="P1380" s="362" t="s">
        <v>1577</v>
      </c>
    </row>
    <row r="1381" spans="1:16" ht="39" customHeight="1" x14ac:dyDescent="0.2">
      <c r="A1381" s="296" t="s">
        <v>1576</v>
      </c>
      <c r="B1381" s="166" t="s">
        <v>1577</v>
      </c>
      <c r="C1381" s="132" t="s">
        <v>1577</v>
      </c>
      <c r="D1381" s="506" t="s">
        <v>1394</v>
      </c>
      <c r="E1381" s="506" t="s">
        <v>604</v>
      </c>
      <c r="F1381" s="128">
        <v>115</v>
      </c>
      <c r="G1381" s="128" t="s">
        <v>605</v>
      </c>
      <c r="H1381" s="128">
        <v>11</v>
      </c>
      <c r="I1381" s="126">
        <v>0</v>
      </c>
      <c r="J1381" s="126"/>
      <c r="K1381" s="507">
        <f t="shared" si="134"/>
        <v>0</v>
      </c>
      <c r="L1381" s="507">
        <f t="shared" si="135"/>
        <v>0</v>
      </c>
      <c r="M1381" s="507">
        <f t="shared" si="136"/>
        <v>0</v>
      </c>
      <c r="N1381" s="393" t="s">
        <v>1396</v>
      </c>
      <c r="O1381" s="129">
        <f t="shared" si="137"/>
        <v>0</v>
      </c>
      <c r="P1381" s="362" t="s">
        <v>1577</v>
      </c>
    </row>
    <row r="1382" spans="1:16" ht="39" customHeight="1" x14ac:dyDescent="0.2">
      <c r="A1382" s="296" t="s">
        <v>1576</v>
      </c>
      <c r="B1382" s="166" t="s">
        <v>1577</v>
      </c>
      <c r="C1382" s="132" t="s">
        <v>1577</v>
      </c>
      <c r="D1382" s="506" t="s">
        <v>1579</v>
      </c>
      <c r="E1382" s="506" t="s">
        <v>604</v>
      </c>
      <c r="F1382" s="128">
        <v>122</v>
      </c>
      <c r="G1382" s="128" t="s">
        <v>605</v>
      </c>
      <c r="H1382" s="128">
        <v>11</v>
      </c>
      <c r="I1382" s="126">
        <v>420</v>
      </c>
      <c r="J1382" s="126"/>
      <c r="K1382" s="507">
        <f t="shared" si="134"/>
        <v>2</v>
      </c>
      <c r="L1382" s="507">
        <f t="shared" si="135"/>
        <v>2</v>
      </c>
      <c r="M1382" s="507">
        <f t="shared" si="136"/>
        <v>2</v>
      </c>
      <c r="N1382" s="393" t="s">
        <v>1340</v>
      </c>
      <c r="O1382" s="129">
        <f t="shared" si="137"/>
        <v>2520</v>
      </c>
      <c r="P1382" s="362" t="s">
        <v>1577</v>
      </c>
    </row>
    <row r="1383" spans="1:16" ht="39" customHeight="1" x14ac:dyDescent="0.2">
      <c r="A1383" s="296" t="s">
        <v>1576</v>
      </c>
      <c r="B1383" s="166" t="s">
        <v>1577</v>
      </c>
      <c r="C1383" s="132" t="s">
        <v>1577</v>
      </c>
      <c r="D1383" s="506" t="s">
        <v>1337</v>
      </c>
      <c r="E1383" s="506" t="s">
        <v>604</v>
      </c>
      <c r="F1383" s="128">
        <v>151</v>
      </c>
      <c r="G1383" s="128" t="s">
        <v>605</v>
      </c>
      <c r="H1383" s="128">
        <v>11</v>
      </c>
      <c r="I1383" s="126">
        <v>8500</v>
      </c>
      <c r="J1383" s="126"/>
      <c r="K1383" s="507">
        <f t="shared" si="134"/>
        <v>4</v>
      </c>
      <c r="L1383" s="507">
        <f t="shared" si="135"/>
        <v>4</v>
      </c>
      <c r="M1383" s="507">
        <f t="shared" si="136"/>
        <v>4</v>
      </c>
      <c r="N1383" s="393" t="s">
        <v>1338</v>
      </c>
      <c r="O1383" s="129">
        <f t="shared" si="137"/>
        <v>102000</v>
      </c>
      <c r="P1383" s="362" t="s">
        <v>1577</v>
      </c>
    </row>
    <row r="1384" spans="1:16" ht="39" customHeight="1" x14ac:dyDescent="0.2">
      <c r="A1384" s="296" t="s">
        <v>1576</v>
      </c>
      <c r="B1384" s="166" t="s">
        <v>1577</v>
      </c>
      <c r="C1384" s="132" t="s">
        <v>1577</v>
      </c>
      <c r="D1384" s="506" t="s">
        <v>1397</v>
      </c>
      <c r="E1384" s="506" t="s">
        <v>604</v>
      </c>
      <c r="F1384" s="128">
        <v>165</v>
      </c>
      <c r="G1384" s="128" t="s">
        <v>605</v>
      </c>
      <c r="H1384" s="128">
        <v>11</v>
      </c>
      <c r="I1384" s="126">
        <v>3000</v>
      </c>
      <c r="J1384" s="126"/>
      <c r="K1384" s="507">
        <f t="shared" si="134"/>
        <v>1</v>
      </c>
      <c r="L1384" s="507">
        <f t="shared" si="135"/>
        <v>1</v>
      </c>
      <c r="M1384" s="507">
        <f t="shared" si="136"/>
        <v>1</v>
      </c>
      <c r="N1384" s="393" t="s">
        <v>1395</v>
      </c>
      <c r="O1384" s="129">
        <f t="shared" si="137"/>
        <v>9000</v>
      </c>
      <c r="P1384" s="362" t="s">
        <v>1577</v>
      </c>
    </row>
    <row r="1385" spans="1:16" ht="39" customHeight="1" x14ac:dyDescent="0.2">
      <c r="A1385" s="296" t="s">
        <v>1576</v>
      </c>
      <c r="B1385" s="166" t="s">
        <v>1577</v>
      </c>
      <c r="C1385" s="132" t="s">
        <v>1577</v>
      </c>
      <c r="D1385" s="506" t="s">
        <v>1341</v>
      </c>
      <c r="E1385" s="506" t="s">
        <v>604</v>
      </c>
      <c r="F1385" s="128">
        <v>195</v>
      </c>
      <c r="G1385" s="128" t="s">
        <v>605</v>
      </c>
      <c r="H1385" s="128">
        <v>11</v>
      </c>
      <c r="I1385" s="126">
        <v>500</v>
      </c>
      <c r="J1385" s="126"/>
      <c r="K1385" s="507">
        <f t="shared" si="134"/>
        <v>1</v>
      </c>
      <c r="L1385" s="507">
        <f t="shared" si="135"/>
        <v>1</v>
      </c>
      <c r="M1385" s="507">
        <f t="shared" si="136"/>
        <v>1</v>
      </c>
      <c r="N1385" s="393" t="s">
        <v>1395</v>
      </c>
      <c r="O1385" s="129">
        <f t="shared" si="137"/>
        <v>1500</v>
      </c>
      <c r="P1385" s="362" t="s">
        <v>1577</v>
      </c>
    </row>
    <row r="1386" spans="1:16" ht="39" customHeight="1" x14ac:dyDescent="0.2">
      <c r="A1386" s="296" t="s">
        <v>1576</v>
      </c>
      <c r="B1386" s="166" t="s">
        <v>1577</v>
      </c>
      <c r="C1386" s="132" t="s">
        <v>1577</v>
      </c>
      <c r="D1386" s="506" t="s">
        <v>1342</v>
      </c>
      <c r="E1386" s="506" t="s">
        <v>604</v>
      </c>
      <c r="F1386" s="128">
        <v>199</v>
      </c>
      <c r="G1386" s="128" t="s">
        <v>605</v>
      </c>
      <c r="H1386" s="128">
        <v>11</v>
      </c>
      <c r="I1386" s="126">
        <v>2400</v>
      </c>
      <c r="J1386" s="126"/>
      <c r="K1386" s="507">
        <f t="shared" si="134"/>
        <v>1.3333333333333333</v>
      </c>
      <c r="L1386" s="507">
        <f t="shared" si="135"/>
        <v>1.3333333333333333</v>
      </c>
      <c r="M1386" s="507">
        <f t="shared" si="136"/>
        <v>1.3333333333333333</v>
      </c>
      <c r="N1386" s="393" t="s">
        <v>1435</v>
      </c>
      <c r="O1386" s="129">
        <f t="shared" si="137"/>
        <v>9600</v>
      </c>
      <c r="P1386" s="362" t="s">
        <v>1577</v>
      </c>
    </row>
    <row r="1387" spans="1:16" ht="39" customHeight="1" x14ac:dyDescent="0.2">
      <c r="A1387" s="296" t="s">
        <v>1576</v>
      </c>
      <c r="B1387" s="166" t="s">
        <v>1577</v>
      </c>
      <c r="C1387" s="132" t="s">
        <v>1577</v>
      </c>
      <c r="D1387" s="506" t="s">
        <v>1344</v>
      </c>
      <c r="E1387" s="506" t="s">
        <v>1059</v>
      </c>
      <c r="F1387" s="128">
        <v>211</v>
      </c>
      <c r="G1387" s="128">
        <v>2405</v>
      </c>
      <c r="H1387" s="128">
        <v>11</v>
      </c>
      <c r="I1387" s="126">
        <v>25</v>
      </c>
      <c r="J1387" s="126"/>
      <c r="K1387" s="507">
        <f t="shared" si="134"/>
        <v>4</v>
      </c>
      <c r="L1387" s="507">
        <f t="shared" si="135"/>
        <v>4</v>
      </c>
      <c r="M1387" s="507">
        <f t="shared" si="136"/>
        <v>4</v>
      </c>
      <c r="N1387" s="393" t="s">
        <v>1338</v>
      </c>
      <c r="O1387" s="129">
        <f>I1387*N1387</f>
        <v>300</v>
      </c>
      <c r="P1387" s="362" t="s">
        <v>1577</v>
      </c>
    </row>
    <row r="1388" spans="1:16" ht="39" customHeight="1" x14ac:dyDescent="0.2">
      <c r="A1388" s="296" t="s">
        <v>1576</v>
      </c>
      <c r="B1388" s="166" t="s">
        <v>1577</v>
      </c>
      <c r="C1388" s="132" t="s">
        <v>1577</v>
      </c>
      <c r="D1388" s="506" t="s">
        <v>1345</v>
      </c>
      <c r="E1388" s="506" t="s">
        <v>1347</v>
      </c>
      <c r="F1388" s="128">
        <v>211</v>
      </c>
      <c r="G1388" s="128">
        <v>3602</v>
      </c>
      <c r="H1388" s="128">
        <v>11</v>
      </c>
      <c r="I1388" s="126">
        <v>75</v>
      </c>
      <c r="J1388" s="126"/>
      <c r="K1388" s="507">
        <f t="shared" si="134"/>
        <v>3.3333333333333335</v>
      </c>
      <c r="L1388" s="507">
        <f t="shared" si="135"/>
        <v>3.3333333333333335</v>
      </c>
      <c r="M1388" s="507">
        <f t="shared" si="136"/>
        <v>3.3333333333333335</v>
      </c>
      <c r="N1388" s="393" t="s">
        <v>1361</v>
      </c>
      <c r="O1388" s="129">
        <f t="shared" ref="O1388:O1411" si="138">I1388*N1388</f>
        <v>750</v>
      </c>
      <c r="P1388" s="362" t="s">
        <v>1577</v>
      </c>
    </row>
    <row r="1389" spans="1:16" ht="39" customHeight="1" x14ac:dyDescent="0.2">
      <c r="A1389" s="296" t="s">
        <v>1576</v>
      </c>
      <c r="B1389" s="166" t="s">
        <v>1577</v>
      </c>
      <c r="C1389" s="132" t="s">
        <v>1577</v>
      </c>
      <c r="D1389" s="506" t="s">
        <v>1346</v>
      </c>
      <c r="E1389" s="506" t="s">
        <v>1347</v>
      </c>
      <c r="F1389" s="128">
        <v>211</v>
      </c>
      <c r="G1389" s="128">
        <v>28004</v>
      </c>
      <c r="H1389" s="128">
        <v>11</v>
      </c>
      <c r="I1389" s="126">
        <v>55</v>
      </c>
      <c r="J1389" s="126"/>
      <c r="K1389" s="507">
        <f t="shared" si="134"/>
        <v>4</v>
      </c>
      <c r="L1389" s="507">
        <f t="shared" si="135"/>
        <v>4</v>
      </c>
      <c r="M1389" s="507">
        <f t="shared" si="136"/>
        <v>4</v>
      </c>
      <c r="N1389" s="393" t="s">
        <v>1338</v>
      </c>
      <c r="O1389" s="129">
        <f t="shared" si="138"/>
        <v>660</v>
      </c>
      <c r="P1389" s="362" t="s">
        <v>1577</v>
      </c>
    </row>
    <row r="1390" spans="1:16" ht="39" customHeight="1" x14ac:dyDescent="0.2">
      <c r="A1390" s="296" t="s">
        <v>1576</v>
      </c>
      <c r="B1390" s="166" t="s">
        <v>1577</v>
      </c>
      <c r="C1390" s="132" t="s">
        <v>1577</v>
      </c>
      <c r="D1390" s="506" t="s">
        <v>1417</v>
      </c>
      <c r="E1390" s="506" t="s">
        <v>1349</v>
      </c>
      <c r="F1390" s="128">
        <v>211</v>
      </c>
      <c r="G1390" s="128">
        <v>4877</v>
      </c>
      <c r="H1390" s="128">
        <v>11</v>
      </c>
      <c r="I1390" s="126">
        <v>3</v>
      </c>
      <c r="J1390" s="126"/>
      <c r="K1390" s="507">
        <f t="shared" si="134"/>
        <v>41.666666666666664</v>
      </c>
      <c r="L1390" s="507">
        <f t="shared" si="135"/>
        <v>41.666666666666664</v>
      </c>
      <c r="M1390" s="507">
        <f t="shared" si="136"/>
        <v>41.666666666666664</v>
      </c>
      <c r="N1390" s="393" t="s">
        <v>1485</v>
      </c>
      <c r="O1390" s="129">
        <f t="shared" si="138"/>
        <v>375</v>
      </c>
      <c r="P1390" s="362" t="s">
        <v>1577</v>
      </c>
    </row>
    <row r="1391" spans="1:16" ht="39" customHeight="1" x14ac:dyDescent="0.2">
      <c r="A1391" s="296" t="s">
        <v>1576</v>
      </c>
      <c r="B1391" s="166" t="s">
        <v>1577</v>
      </c>
      <c r="C1391" s="132" t="s">
        <v>1577</v>
      </c>
      <c r="D1391" s="506" t="s">
        <v>1418</v>
      </c>
      <c r="E1391" s="506" t="s">
        <v>1400</v>
      </c>
      <c r="F1391" s="128">
        <v>211</v>
      </c>
      <c r="G1391" s="128">
        <v>4877</v>
      </c>
      <c r="H1391" s="128">
        <v>11</v>
      </c>
      <c r="I1391" s="126">
        <v>14</v>
      </c>
      <c r="J1391" s="126"/>
      <c r="K1391" s="507">
        <f t="shared" si="134"/>
        <v>34</v>
      </c>
      <c r="L1391" s="507">
        <f t="shared" si="135"/>
        <v>34</v>
      </c>
      <c r="M1391" s="507">
        <f t="shared" si="136"/>
        <v>34</v>
      </c>
      <c r="N1391" s="393" t="s">
        <v>1353</v>
      </c>
      <c r="O1391" s="129">
        <f t="shared" si="138"/>
        <v>1428</v>
      </c>
      <c r="P1391" s="362" t="s">
        <v>1577</v>
      </c>
    </row>
    <row r="1392" spans="1:16" ht="39" customHeight="1" x14ac:dyDescent="0.2">
      <c r="A1392" s="296" t="s">
        <v>1576</v>
      </c>
      <c r="B1392" s="166" t="s">
        <v>1577</v>
      </c>
      <c r="C1392" s="132" t="s">
        <v>1577</v>
      </c>
      <c r="D1392" s="506" t="s">
        <v>1580</v>
      </c>
      <c r="E1392" s="506" t="s">
        <v>766</v>
      </c>
      <c r="F1392" s="128">
        <v>241</v>
      </c>
      <c r="G1392" s="128">
        <v>1592</v>
      </c>
      <c r="H1392" s="128">
        <v>11</v>
      </c>
      <c r="I1392" s="126">
        <v>45</v>
      </c>
      <c r="J1392" s="126"/>
      <c r="K1392" s="507">
        <f t="shared" si="134"/>
        <v>6</v>
      </c>
      <c r="L1392" s="507">
        <f t="shared" si="135"/>
        <v>6</v>
      </c>
      <c r="M1392" s="507">
        <f t="shared" si="136"/>
        <v>6</v>
      </c>
      <c r="N1392" s="393" t="s">
        <v>1535</v>
      </c>
      <c r="O1392" s="129">
        <f t="shared" si="138"/>
        <v>810</v>
      </c>
      <c r="P1392" s="362" t="s">
        <v>1577</v>
      </c>
    </row>
    <row r="1393" spans="1:16" ht="39" customHeight="1" x14ac:dyDescent="0.2">
      <c r="A1393" s="296" t="s">
        <v>1576</v>
      </c>
      <c r="B1393" s="166" t="s">
        <v>1577</v>
      </c>
      <c r="C1393" s="132" t="s">
        <v>1577</v>
      </c>
      <c r="D1393" s="506" t="s">
        <v>1419</v>
      </c>
      <c r="E1393" s="506" t="s">
        <v>766</v>
      </c>
      <c r="F1393" s="128">
        <v>241</v>
      </c>
      <c r="G1393" s="128">
        <v>1593</v>
      </c>
      <c r="H1393" s="128">
        <v>11</v>
      </c>
      <c r="I1393" s="126">
        <v>55</v>
      </c>
      <c r="J1393" s="126"/>
      <c r="K1393" s="507">
        <f t="shared" si="134"/>
        <v>6</v>
      </c>
      <c r="L1393" s="507">
        <f t="shared" si="135"/>
        <v>6</v>
      </c>
      <c r="M1393" s="507">
        <f t="shared" si="136"/>
        <v>6</v>
      </c>
      <c r="N1393" s="393" t="s">
        <v>1535</v>
      </c>
      <c r="O1393" s="129">
        <f t="shared" si="138"/>
        <v>990</v>
      </c>
      <c r="P1393" s="362" t="s">
        <v>1577</v>
      </c>
    </row>
    <row r="1394" spans="1:16" ht="39" customHeight="1" x14ac:dyDescent="0.2">
      <c r="A1394" s="296" t="s">
        <v>1576</v>
      </c>
      <c r="B1394" s="166" t="s">
        <v>1577</v>
      </c>
      <c r="C1394" s="132" t="s">
        <v>1577</v>
      </c>
      <c r="D1394" s="506" t="s">
        <v>1358</v>
      </c>
      <c r="E1394" s="506" t="s">
        <v>1115</v>
      </c>
      <c r="F1394" s="128">
        <v>243</v>
      </c>
      <c r="G1394" s="128">
        <v>61337</v>
      </c>
      <c r="H1394" s="128">
        <v>11</v>
      </c>
      <c r="I1394" s="126">
        <v>175</v>
      </c>
      <c r="J1394" s="126"/>
      <c r="K1394" s="507">
        <f t="shared" si="134"/>
        <v>4</v>
      </c>
      <c r="L1394" s="507">
        <f t="shared" si="135"/>
        <v>4</v>
      </c>
      <c r="M1394" s="507">
        <f t="shared" si="136"/>
        <v>4</v>
      </c>
      <c r="N1394" s="393" t="s">
        <v>1338</v>
      </c>
      <c r="O1394" s="129">
        <f t="shared" si="138"/>
        <v>2100</v>
      </c>
      <c r="P1394" s="362" t="s">
        <v>1577</v>
      </c>
    </row>
    <row r="1395" spans="1:16" ht="39" customHeight="1" x14ac:dyDescent="0.2">
      <c r="A1395" s="296" t="s">
        <v>1576</v>
      </c>
      <c r="B1395" s="166" t="s">
        <v>1577</v>
      </c>
      <c r="C1395" s="132" t="s">
        <v>1577</v>
      </c>
      <c r="D1395" s="506" t="s">
        <v>1360</v>
      </c>
      <c r="E1395" s="506" t="s">
        <v>202</v>
      </c>
      <c r="F1395" s="128">
        <v>253</v>
      </c>
      <c r="G1395" s="128">
        <v>9888</v>
      </c>
      <c r="H1395" s="128">
        <v>11</v>
      </c>
      <c r="I1395" s="126">
        <v>1200</v>
      </c>
      <c r="J1395" s="126"/>
      <c r="K1395" s="507">
        <f t="shared" si="134"/>
        <v>0.66666666666666663</v>
      </c>
      <c r="L1395" s="507">
        <f t="shared" si="135"/>
        <v>0.66666666666666663</v>
      </c>
      <c r="M1395" s="507">
        <f t="shared" si="136"/>
        <v>0.66666666666666663</v>
      </c>
      <c r="N1395" s="393" t="s">
        <v>1363</v>
      </c>
      <c r="O1395" s="129">
        <f t="shared" si="138"/>
        <v>2400</v>
      </c>
      <c r="P1395" s="362" t="s">
        <v>1577</v>
      </c>
    </row>
    <row r="1396" spans="1:16" ht="39" customHeight="1" x14ac:dyDescent="0.2">
      <c r="A1396" s="296" t="s">
        <v>1576</v>
      </c>
      <c r="B1396" s="166" t="s">
        <v>1577</v>
      </c>
      <c r="C1396" s="132" t="s">
        <v>1577</v>
      </c>
      <c r="D1396" s="506" t="s">
        <v>1362</v>
      </c>
      <c r="E1396" s="506" t="s">
        <v>202</v>
      </c>
      <c r="F1396" s="128">
        <v>268</v>
      </c>
      <c r="G1396" s="128">
        <v>22327</v>
      </c>
      <c r="H1396" s="128">
        <v>11</v>
      </c>
      <c r="I1396" s="126">
        <v>30</v>
      </c>
      <c r="J1396" s="126"/>
      <c r="K1396" s="507">
        <f t="shared" si="134"/>
        <v>4</v>
      </c>
      <c r="L1396" s="507">
        <f t="shared" si="135"/>
        <v>4</v>
      </c>
      <c r="M1396" s="507">
        <f t="shared" si="136"/>
        <v>4</v>
      </c>
      <c r="N1396" s="393" t="s">
        <v>1338</v>
      </c>
      <c r="O1396" s="129">
        <f t="shared" si="138"/>
        <v>360</v>
      </c>
      <c r="P1396" s="362" t="s">
        <v>1577</v>
      </c>
    </row>
    <row r="1397" spans="1:16" ht="39" customHeight="1" x14ac:dyDescent="0.2">
      <c r="A1397" s="296" t="s">
        <v>1576</v>
      </c>
      <c r="B1397" s="166" t="s">
        <v>1577</v>
      </c>
      <c r="C1397" s="132" t="s">
        <v>1577</v>
      </c>
      <c r="D1397" s="506" t="s">
        <v>1364</v>
      </c>
      <c r="E1397" s="506" t="s">
        <v>1115</v>
      </c>
      <c r="F1397" s="128">
        <v>291</v>
      </c>
      <c r="G1397" s="128">
        <v>2014</v>
      </c>
      <c r="H1397" s="128">
        <v>11</v>
      </c>
      <c r="I1397" s="126">
        <v>25</v>
      </c>
      <c r="J1397" s="126"/>
      <c r="K1397" s="507">
        <f t="shared" si="134"/>
        <v>5</v>
      </c>
      <c r="L1397" s="507">
        <f t="shared" si="135"/>
        <v>5</v>
      </c>
      <c r="M1397" s="507">
        <f t="shared" si="136"/>
        <v>5</v>
      </c>
      <c r="N1397" s="393" t="s">
        <v>1336</v>
      </c>
      <c r="O1397" s="129">
        <f t="shared" si="138"/>
        <v>375</v>
      </c>
      <c r="P1397" s="362" t="s">
        <v>1577</v>
      </c>
    </row>
    <row r="1398" spans="1:16" ht="39" customHeight="1" x14ac:dyDescent="0.2">
      <c r="A1398" s="296" t="s">
        <v>1576</v>
      </c>
      <c r="B1398" s="166" t="s">
        <v>1577</v>
      </c>
      <c r="C1398" s="132" t="s">
        <v>1577</v>
      </c>
      <c r="D1398" s="506" t="s">
        <v>1581</v>
      </c>
      <c r="E1398" s="506" t="s">
        <v>1115</v>
      </c>
      <c r="F1398" s="128">
        <v>291</v>
      </c>
      <c r="G1398" s="128">
        <v>2025</v>
      </c>
      <c r="H1398" s="128">
        <v>11</v>
      </c>
      <c r="I1398" s="126">
        <v>30</v>
      </c>
      <c r="J1398" s="126"/>
      <c r="K1398" s="507">
        <f t="shared" si="134"/>
        <v>3.3333333333333335</v>
      </c>
      <c r="L1398" s="507">
        <f t="shared" si="135"/>
        <v>3.3333333333333335</v>
      </c>
      <c r="M1398" s="507">
        <f t="shared" si="136"/>
        <v>3.3333333333333335</v>
      </c>
      <c r="N1398" s="393" t="s">
        <v>1361</v>
      </c>
      <c r="O1398" s="129">
        <f t="shared" si="138"/>
        <v>300</v>
      </c>
      <c r="P1398" s="362" t="s">
        <v>1577</v>
      </c>
    </row>
    <row r="1399" spans="1:16" ht="39" customHeight="1" x14ac:dyDescent="0.2">
      <c r="A1399" s="296" t="s">
        <v>1576</v>
      </c>
      <c r="B1399" s="166" t="s">
        <v>1577</v>
      </c>
      <c r="C1399" s="132" t="s">
        <v>1577</v>
      </c>
      <c r="D1399" s="506" t="s">
        <v>1582</v>
      </c>
      <c r="E1399" s="506" t="s">
        <v>1511</v>
      </c>
      <c r="F1399" s="128">
        <v>291</v>
      </c>
      <c r="G1399" s="128">
        <v>2092</v>
      </c>
      <c r="H1399" s="128">
        <v>11</v>
      </c>
      <c r="I1399" s="126">
        <v>12</v>
      </c>
      <c r="J1399" s="126"/>
      <c r="K1399" s="507">
        <f t="shared" si="134"/>
        <v>5</v>
      </c>
      <c r="L1399" s="507">
        <f t="shared" si="135"/>
        <v>5</v>
      </c>
      <c r="M1399" s="507">
        <f t="shared" si="136"/>
        <v>5</v>
      </c>
      <c r="N1399" s="393" t="s">
        <v>1336</v>
      </c>
      <c r="O1399" s="129">
        <f t="shared" si="138"/>
        <v>180</v>
      </c>
      <c r="P1399" s="362" t="s">
        <v>1577</v>
      </c>
    </row>
    <row r="1400" spans="1:16" ht="39" customHeight="1" x14ac:dyDescent="0.2">
      <c r="A1400" s="296" t="s">
        <v>1576</v>
      </c>
      <c r="B1400" s="166" t="s">
        <v>1577</v>
      </c>
      <c r="C1400" s="132" t="s">
        <v>1577</v>
      </c>
      <c r="D1400" s="506" t="s">
        <v>1368</v>
      </c>
      <c r="E1400" s="506" t="s">
        <v>202</v>
      </c>
      <c r="F1400" s="128">
        <v>291</v>
      </c>
      <c r="G1400" s="128">
        <v>22424</v>
      </c>
      <c r="H1400" s="128">
        <v>11</v>
      </c>
      <c r="I1400" s="126">
        <v>10</v>
      </c>
      <c r="J1400" s="126"/>
      <c r="K1400" s="507">
        <f t="shared" si="134"/>
        <v>5.666666666666667</v>
      </c>
      <c r="L1400" s="507">
        <f t="shared" si="135"/>
        <v>5.666666666666667</v>
      </c>
      <c r="M1400" s="507">
        <f t="shared" si="136"/>
        <v>5.666666666666667</v>
      </c>
      <c r="N1400" s="393">
        <v>17</v>
      </c>
      <c r="O1400" s="129">
        <f t="shared" si="138"/>
        <v>170</v>
      </c>
      <c r="P1400" s="362" t="s">
        <v>1577</v>
      </c>
    </row>
    <row r="1401" spans="1:16" ht="39" customHeight="1" x14ac:dyDescent="0.2">
      <c r="A1401" s="296" t="s">
        <v>1576</v>
      </c>
      <c r="B1401" s="166" t="s">
        <v>1577</v>
      </c>
      <c r="C1401" s="132" t="s">
        <v>1577</v>
      </c>
      <c r="D1401" s="506" t="s">
        <v>1370</v>
      </c>
      <c r="E1401" s="506" t="s">
        <v>1115</v>
      </c>
      <c r="F1401" s="128">
        <v>291</v>
      </c>
      <c r="G1401" s="128">
        <v>30345</v>
      </c>
      <c r="H1401" s="128">
        <v>11</v>
      </c>
      <c r="I1401" s="126">
        <v>20</v>
      </c>
      <c r="J1401" s="126"/>
      <c r="K1401" s="507">
        <f t="shared" si="134"/>
        <v>3.3333333333333335</v>
      </c>
      <c r="L1401" s="507">
        <f t="shared" si="135"/>
        <v>3.3333333333333335</v>
      </c>
      <c r="M1401" s="507">
        <f t="shared" si="136"/>
        <v>3.3333333333333335</v>
      </c>
      <c r="N1401" s="393" t="s">
        <v>1361</v>
      </c>
      <c r="O1401" s="129">
        <f t="shared" si="138"/>
        <v>200</v>
      </c>
      <c r="P1401" s="362" t="s">
        <v>1577</v>
      </c>
    </row>
    <row r="1402" spans="1:16" ht="39" customHeight="1" x14ac:dyDescent="0.2">
      <c r="A1402" s="296" t="s">
        <v>1576</v>
      </c>
      <c r="B1402" s="166" t="s">
        <v>1577</v>
      </c>
      <c r="C1402" s="132" t="s">
        <v>1577</v>
      </c>
      <c r="D1402" s="506" t="s">
        <v>1408</v>
      </c>
      <c r="E1402" s="506" t="s">
        <v>1115</v>
      </c>
      <c r="F1402" s="128">
        <v>291</v>
      </c>
      <c r="G1402" s="128">
        <v>30628</v>
      </c>
      <c r="H1402" s="128">
        <v>11</v>
      </c>
      <c r="I1402" s="126">
        <v>10</v>
      </c>
      <c r="J1402" s="126"/>
      <c r="K1402" s="507">
        <f t="shared" si="134"/>
        <v>5</v>
      </c>
      <c r="L1402" s="507">
        <f t="shared" si="135"/>
        <v>5</v>
      </c>
      <c r="M1402" s="507">
        <f t="shared" si="136"/>
        <v>5</v>
      </c>
      <c r="N1402" s="393" t="s">
        <v>1336</v>
      </c>
      <c r="O1402" s="129">
        <f t="shared" si="138"/>
        <v>150</v>
      </c>
      <c r="P1402" s="362" t="s">
        <v>1577</v>
      </c>
    </row>
    <row r="1403" spans="1:16" ht="39" customHeight="1" x14ac:dyDescent="0.2">
      <c r="A1403" s="296" t="s">
        <v>1576</v>
      </c>
      <c r="B1403" s="166" t="s">
        <v>1577</v>
      </c>
      <c r="C1403" s="132" t="s">
        <v>1577</v>
      </c>
      <c r="D1403" s="506" t="s">
        <v>1583</v>
      </c>
      <c r="E1403" s="506" t="s">
        <v>1115</v>
      </c>
      <c r="F1403" s="128">
        <v>291</v>
      </c>
      <c r="G1403" s="128">
        <v>31139</v>
      </c>
      <c r="H1403" s="128">
        <v>11</v>
      </c>
      <c r="I1403" s="126">
        <v>50</v>
      </c>
      <c r="J1403" s="126"/>
      <c r="K1403" s="507">
        <f t="shared" si="134"/>
        <v>5</v>
      </c>
      <c r="L1403" s="507">
        <f t="shared" si="135"/>
        <v>5</v>
      </c>
      <c r="M1403" s="507">
        <f t="shared" si="136"/>
        <v>5</v>
      </c>
      <c r="N1403" s="393" t="s">
        <v>1336</v>
      </c>
      <c r="O1403" s="129">
        <f t="shared" si="138"/>
        <v>750</v>
      </c>
      <c r="P1403" s="362" t="s">
        <v>1577</v>
      </c>
    </row>
    <row r="1404" spans="1:16" ht="39" customHeight="1" x14ac:dyDescent="0.2">
      <c r="A1404" s="296" t="s">
        <v>1576</v>
      </c>
      <c r="B1404" s="166" t="s">
        <v>1577</v>
      </c>
      <c r="C1404" s="132" t="s">
        <v>1577</v>
      </c>
      <c r="D1404" s="506" t="s">
        <v>1478</v>
      </c>
      <c r="E1404" s="506" t="s">
        <v>777</v>
      </c>
      <c r="F1404" s="128">
        <v>291</v>
      </c>
      <c r="G1404" s="128">
        <v>78615</v>
      </c>
      <c r="H1404" s="128">
        <v>11</v>
      </c>
      <c r="I1404" s="126">
        <v>5</v>
      </c>
      <c r="J1404" s="126"/>
      <c r="K1404" s="507">
        <f t="shared" si="134"/>
        <v>7</v>
      </c>
      <c r="L1404" s="507">
        <f t="shared" si="135"/>
        <v>7</v>
      </c>
      <c r="M1404" s="507">
        <f t="shared" si="136"/>
        <v>7</v>
      </c>
      <c r="N1404" s="393" t="s">
        <v>1374</v>
      </c>
      <c r="O1404" s="129">
        <f t="shared" si="138"/>
        <v>105</v>
      </c>
      <c r="P1404" s="362" t="s">
        <v>1577</v>
      </c>
    </row>
    <row r="1405" spans="1:16" ht="39" customHeight="1" x14ac:dyDescent="0.2">
      <c r="A1405" s="296" t="s">
        <v>1576</v>
      </c>
      <c r="B1405" s="166" t="s">
        <v>1577</v>
      </c>
      <c r="C1405" s="132" t="s">
        <v>1577</v>
      </c>
      <c r="D1405" s="506" t="s">
        <v>1375</v>
      </c>
      <c r="E1405" s="506" t="s">
        <v>202</v>
      </c>
      <c r="F1405" s="128">
        <v>291</v>
      </c>
      <c r="G1405" s="128">
        <v>134509</v>
      </c>
      <c r="H1405" s="128">
        <v>11</v>
      </c>
      <c r="I1405" s="126">
        <v>5</v>
      </c>
      <c r="J1405" s="126"/>
      <c r="K1405" s="507">
        <f t="shared" si="134"/>
        <v>8</v>
      </c>
      <c r="L1405" s="507">
        <f t="shared" si="135"/>
        <v>8</v>
      </c>
      <c r="M1405" s="507">
        <f t="shared" si="136"/>
        <v>8</v>
      </c>
      <c r="N1405" s="393" t="s">
        <v>1381</v>
      </c>
      <c r="O1405" s="129">
        <f t="shared" si="138"/>
        <v>120</v>
      </c>
      <c r="P1405" s="362" t="s">
        <v>1577</v>
      </c>
    </row>
    <row r="1406" spans="1:16" ht="39" customHeight="1" x14ac:dyDescent="0.2">
      <c r="A1406" s="296" t="s">
        <v>1576</v>
      </c>
      <c r="B1406" s="166" t="s">
        <v>1577</v>
      </c>
      <c r="C1406" s="132" t="s">
        <v>1577</v>
      </c>
      <c r="D1406" s="506" t="s">
        <v>1584</v>
      </c>
      <c r="E1406" s="506" t="s">
        <v>804</v>
      </c>
      <c r="F1406" s="128">
        <v>292</v>
      </c>
      <c r="G1406" s="128">
        <v>2858</v>
      </c>
      <c r="H1406" s="128">
        <v>11</v>
      </c>
      <c r="I1406" s="126">
        <v>12</v>
      </c>
      <c r="J1406" s="126"/>
      <c r="K1406" s="507">
        <f t="shared" si="134"/>
        <v>6.666666666666667</v>
      </c>
      <c r="L1406" s="507">
        <f t="shared" si="135"/>
        <v>6.666666666666667</v>
      </c>
      <c r="M1406" s="507">
        <f t="shared" si="136"/>
        <v>6.666666666666667</v>
      </c>
      <c r="N1406" s="393" t="s">
        <v>1343</v>
      </c>
      <c r="O1406" s="129">
        <f t="shared" si="138"/>
        <v>240</v>
      </c>
      <c r="P1406" s="362" t="s">
        <v>1577</v>
      </c>
    </row>
    <row r="1407" spans="1:16" ht="39" customHeight="1" x14ac:dyDescent="0.2">
      <c r="A1407" s="296" t="s">
        <v>1576</v>
      </c>
      <c r="B1407" s="166" t="s">
        <v>1577</v>
      </c>
      <c r="C1407" s="132" t="s">
        <v>1577</v>
      </c>
      <c r="D1407" s="506" t="s">
        <v>1428</v>
      </c>
      <c r="E1407" s="506" t="s">
        <v>1059</v>
      </c>
      <c r="F1407" s="128">
        <v>292</v>
      </c>
      <c r="G1407" s="128">
        <v>2859</v>
      </c>
      <c r="H1407" s="128">
        <v>11</v>
      </c>
      <c r="I1407" s="126">
        <v>35</v>
      </c>
      <c r="J1407" s="126"/>
      <c r="K1407" s="507">
        <f t="shared" si="134"/>
        <v>5</v>
      </c>
      <c r="L1407" s="507">
        <f t="shared" si="135"/>
        <v>5</v>
      </c>
      <c r="M1407" s="507">
        <f t="shared" si="136"/>
        <v>5</v>
      </c>
      <c r="N1407" s="393" t="s">
        <v>1336</v>
      </c>
      <c r="O1407" s="129">
        <f t="shared" si="138"/>
        <v>525</v>
      </c>
      <c r="P1407" s="362" t="s">
        <v>1577</v>
      </c>
    </row>
    <row r="1408" spans="1:16" ht="39" customHeight="1" x14ac:dyDescent="0.2">
      <c r="A1408" s="296" t="s">
        <v>1576</v>
      </c>
      <c r="B1408" s="166" t="s">
        <v>1577</v>
      </c>
      <c r="C1408" s="132" t="s">
        <v>1577</v>
      </c>
      <c r="D1408" s="506" t="s">
        <v>1378</v>
      </c>
      <c r="E1408" s="506" t="s">
        <v>202</v>
      </c>
      <c r="F1408" s="128">
        <v>292</v>
      </c>
      <c r="G1408" s="128">
        <v>5732</v>
      </c>
      <c r="H1408" s="128">
        <v>11</v>
      </c>
      <c r="I1408" s="126">
        <v>4</v>
      </c>
      <c r="J1408" s="126"/>
      <c r="K1408" s="507">
        <f t="shared" si="134"/>
        <v>10</v>
      </c>
      <c r="L1408" s="507">
        <f t="shared" si="135"/>
        <v>10</v>
      </c>
      <c r="M1408" s="507">
        <f t="shared" si="136"/>
        <v>10</v>
      </c>
      <c r="N1408" s="393" t="s">
        <v>1379</v>
      </c>
      <c r="O1408" s="129">
        <f t="shared" si="138"/>
        <v>120</v>
      </c>
      <c r="P1408" s="362" t="s">
        <v>1577</v>
      </c>
    </row>
    <row r="1409" spans="1:16" ht="39" customHeight="1" x14ac:dyDescent="0.2">
      <c r="A1409" s="296" t="s">
        <v>1576</v>
      </c>
      <c r="B1409" s="166" t="s">
        <v>1577</v>
      </c>
      <c r="C1409" s="132" t="s">
        <v>1577</v>
      </c>
      <c r="D1409" s="506" t="s">
        <v>1380</v>
      </c>
      <c r="E1409" s="506" t="s">
        <v>202</v>
      </c>
      <c r="F1409" s="128">
        <v>292</v>
      </c>
      <c r="G1409" s="128">
        <v>38221</v>
      </c>
      <c r="H1409" s="128">
        <v>11</v>
      </c>
      <c r="I1409" s="126">
        <v>20</v>
      </c>
      <c r="J1409" s="126"/>
      <c r="K1409" s="507">
        <f t="shared" si="134"/>
        <v>8</v>
      </c>
      <c r="L1409" s="507">
        <f t="shared" si="135"/>
        <v>8</v>
      </c>
      <c r="M1409" s="507">
        <f t="shared" si="136"/>
        <v>8</v>
      </c>
      <c r="N1409" s="393" t="s">
        <v>1381</v>
      </c>
      <c r="O1409" s="129">
        <f t="shared" si="138"/>
        <v>480</v>
      </c>
      <c r="P1409" s="362" t="s">
        <v>1577</v>
      </c>
    </row>
    <row r="1410" spans="1:16" ht="39" customHeight="1" x14ac:dyDescent="0.2">
      <c r="A1410" s="296" t="s">
        <v>1576</v>
      </c>
      <c r="B1410" s="166" t="s">
        <v>1577</v>
      </c>
      <c r="C1410" s="132" t="s">
        <v>1577</v>
      </c>
      <c r="D1410" s="506" t="s">
        <v>1382</v>
      </c>
      <c r="E1410" s="506" t="s">
        <v>1383</v>
      </c>
      <c r="F1410" s="128">
        <v>292</v>
      </c>
      <c r="G1410" s="128">
        <v>2860</v>
      </c>
      <c r="H1410" s="128">
        <v>11</v>
      </c>
      <c r="I1410" s="126">
        <v>12</v>
      </c>
      <c r="J1410" s="126"/>
      <c r="K1410" s="507">
        <f t="shared" si="134"/>
        <v>6.666666666666667</v>
      </c>
      <c r="L1410" s="507">
        <f t="shared" si="135"/>
        <v>6.666666666666667</v>
      </c>
      <c r="M1410" s="507">
        <f t="shared" si="136"/>
        <v>6.666666666666667</v>
      </c>
      <c r="N1410" s="393" t="s">
        <v>1343</v>
      </c>
      <c r="O1410" s="129">
        <f t="shared" si="138"/>
        <v>240</v>
      </c>
      <c r="P1410" s="362" t="s">
        <v>1577</v>
      </c>
    </row>
    <row r="1411" spans="1:16" ht="39" customHeight="1" thickBot="1" x14ac:dyDescent="0.25">
      <c r="A1411" s="302" t="s">
        <v>1576</v>
      </c>
      <c r="B1411" s="172" t="s">
        <v>1577</v>
      </c>
      <c r="C1411" s="386" t="s">
        <v>1577</v>
      </c>
      <c r="D1411" s="508" t="s">
        <v>1384</v>
      </c>
      <c r="E1411" s="508" t="s">
        <v>202</v>
      </c>
      <c r="F1411" s="147">
        <v>298</v>
      </c>
      <c r="G1411" s="147" t="s">
        <v>605</v>
      </c>
      <c r="H1411" s="147">
        <v>11</v>
      </c>
      <c r="I1411" s="141">
        <v>900</v>
      </c>
      <c r="J1411" s="141"/>
      <c r="K1411" s="509">
        <f t="shared" si="134"/>
        <v>3.3333333333333335</v>
      </c>
      <c r="L1411" s="509">
        <f t="shared" si="135"/>
        <v>3.3333333333333335</v>
      </c>
      <c r="M1411" s="509">
        <f t="shared" si="136"/>
        <v>3.3333333333333335</v>
      </c>
      <c r="N1411" s="394" t="s">
        <v>1361</v>
      </c>
      <c r="O1411" s="148">
        <f t="shared" si="138"/>
        <v>9000</v>
      </c>
      <c r="P1411" s="395" t="s">
        <v>1577</v>
      </c>
    </row>
    <row r="1412" spans="1:16" s="187" customFormat="1" ht="15.75" thickBot="1" x14ac:dyDescent="0.25">
      <c r="A1412" s="344" t="s">
        <v>1585</v>
      </c>
      <c r="B1412" s="282"/>
      <c r="C1412" s="283"/>
      <c r="D1412" s="468"/>
      <c r="E1412" s="468"/>
      <c r="F1412" s="469"/>
      <c r="G1412" s="469"/>
      <c r="H1412" s="469"/>
      <c r="I1412" s="469"/>
      <c r="J1412" s="469"/>
      <c r="K1412" s="510"/>
      <c r="L1412" s="510"/>
      <c r="M1412" s="510"/>
      <c r="N1412" s="511"/>
      <c r="O1412" s="195">
        <f>SUM(O1377:O1411)</f>
        <v>161848</v>
      </c>
      <c r="P1412" s="196"/>
    </row>
    <row r="1413" spans="1:16" ht="15" x14ac:dyDescent="0.2">
      <c r="A1413" s="380"/>
      <c r="B1413" s="471"/>
      <c r="D1413" s="512"/>
      <c r="E1413" s="512"/>
      <c r="F1413" s="474"/>
      <c r="G1413" s="474"/>
      <c r="H1413" s="474"/>
      <c r="I1413" s="474"/>
      <c r="J1413" s="474"/>
      <c r="K1413" s="513"/>
      <c r="L1413" s="513"/>
      <c r="M1413" s="513"/>
      <c r="N1413" s="514"/>
      <c r="O1413" s="312"/>
    </row>
    <row r="1414" spans="1:16" s="187" customFormat="1" ht="21.75" customHeight="1" thickBot="1" x14ac:dyDescent="0.25">
      <c r="A1414" s="417" t="s">
        <v>1586</v>
      </c>
      <c r="B1414" s="417"/>
      <c r="C1414" s="417"/>
      <c r="D1414" s="417"/>
      <c r="E1414" s="354"/>
      <c r="F1414" s="354"/>
      <c r="G1414" s="354"/>
      <c r="H1414" s="354"/>
      <c r="I1414" s="354"/>
      <c r="J1414" s="354"/>
      <c r="K1414" s="354"/>
      <c r="L1414" s="354"/>
      <c r="M1414" s="354"/>
      <c r="N1414" s="354"/>
      <c r="O1414" s="354"/>
      <c r="P1414" s="354"/>
    </row>
    <row r="1415" spans="1:16" ht="32.25" customHeight="1" x14ac:dyDescent="0.2">
      <c r="A1415" s="288" t="s">
        <v>1587</v>
      </c>
      <c r="B1415" s="289" t="s">
        <v>1588</v>
      </c>
      <c r="C1415" s="290" t="s">
        <v>1588</v>
      </c>
      <c r="D1415" s="515" t="s">
        <v>1391</v>
      </c>
      <c r="E1415" s="515" t="s">
        <v>604</v>
      </c>
      <c r="F1415" s="293">
        <v>111</v>
      </c>
      <c r="G1415" s="293" t="s">
        <v>605</v>
      </c>
      <c r="H1415" s="293">
        <v>11</v>
      </c>
      <c r="I1415" s="294">
        <v>2100</v>
      </c>
      <c r="J1415" s="294">
        <v>2100</v>
      </c>
      <c r="K1415" s="359">
        <f>N1415/3</f>
        <v>4</v>
      </c>
      <c r="L1415" s="359">
        <f>N1415/3</f>
        <v>4</v>
      </c>
      <c r="M1415" s="359">
        <f>N1415/3</f>
        <v>4</v>
      </c>
      <c r="N1415" s="383" t="s">
        <v>1338</v>
      </c>
      <c r="O1415" s="516">
        <f>I1415*N1415</f>
        <v>25200</v>
      </c>
      <c r="P1415" s="360" t="s">
        <v>1588</v>
      </c>
    </row>
    <row r="1416" spans="1:16" ht="32.25" customHeight="1" x14ac:dyDescent="0.2">
      <c r="A1416" s="296" t="s">
        <v>1587</v>
      </c>
      <c r="B1416" s="166" t="s">
        <v>1588</v>
      </c>
      <c r="C1416" s="132" t="s">
        <v>2955</v>
      </c>
      <c r="D1416" s="279" t="s">
        <v>1392</v>
      </c>
      <c r="E1416" s="279" t="s">
        <v>604</v>
      </c>
      <c r="F1416" s="127">
        <v>112</v>
      </c>
      <c r="G1416" s="127" t="s">
        <v>605</v>
      </c>
      <c r="H1416" s="127">
        <v>11</v>
      </c>
      <c r="I1416" s="167">
        <v>0</v>
      </c>
      <c r="J1416" s="167">
        <v>0</v>
      </c>
      <c r="K1416" s="337">
        <f t="shared" ref="K1416:K1449" si="139">N1416/3</f>
        <v>0</v>
      </c>
      <c r="L1416" s="337">
        <f t="shared" ref="L1416:L1449" si="140">N1416/3</f>
        <v>0</v>
      </c>
      <c r="M1416" s="337">
        <f t="shared" ref="M1416:M1449" si="141">N1416/3</f>
        <v>0</v>
      </c>
      <c r="N1416" s="338" t="s">
        <v>1396</v>
      </c>
      <c r="O1416" s="517">
        <f t="shared" ref="O1416:O1424" si="142">I1416*N1416</f>
        <v>0</v>
      </c>
      <c r="P1416" s="362" t="s">
        <v>1588</v>
      </c>
    </row>
    <row r="1417" spans="1:16" ht="32.25" customHeight="1" x14ac:dyDescent="0.2">
      <c r="A1417" s="296" t="s">
        <v>1587</v>
      </c>
      <c r="B1417" s="166" t="s">
        <v>1588</v>
      </c>
      <c r="C1417" s="132" t="s">
        <v>2955</v>
      </c>
      <c r="D1417" s="279" t="s">
        <v>1393</v>
      </c>
      <c r="E1417" s="279" t="s">
        <v>604</v>
      </c>
      <c r="F1417" s="127">
        <v>113</v>
      </c>
      <c r="G1417" s="127" t="s">
        <v>605</v>
      </c>
      <c r="H1417" s="127">
        <v>11</v>
      </c>
      <c r="I1417" s="167">
        <v>1000</v>
      </c>
      <c r="J1417" s="167">
        <v>1000</v>
      </c>
      <c r="K1417" s="337">
        <f t="shared" si="139"/>
        <v>4</v>
      </c>
      <c r="L1417" s="337">
        <f t="shared" si="140"/>
        <v>4</v>
      </c>
      <c r="M1417" s="337">
        <f t="shared" si="141"/>
        <v>4</v>
      </c>
      <c r="N1417" s="338" t="s">
        <v>1338</v>
      </c>
      <c r="O1417" s="517">
        <f t="shared" si="142"/>
        <v>12000</v>
      </c>
      <c r="P1417" s="362" t="s">
        <v>1588</v>
      </c>
    </row>
    <row r="1418" spans="1:16" ht="32.25" customHeight="1" x14ac:dyDescent="0.2">
      <c r="A1418" s="296" t="s">
        <v>1587</v>
      </c>
      <c r="B1418" s="166" t="s">
        <v>1588</v>
      </c>
      <c r="C1418" s="132" t="s">
        <v>2955</v>
      </c>
      <c r="D1418" s="279" t="s">
        <v>1333</v>
      </c>
      <c r="E1418" s="279" t="s">
        <v>604</v>
      </c>
      <c r="F1418" s="127">
        <v>114</v>
      </c>
      <c r="G1418" s="127" t="s">
        <v>605</v>
      </c>
      <c r="H1418" s="127">
        <v>11</v>
      </c>
      <c r="I1418" s="167">
        <v>50</v>
      </c>
      <c r="J1418" s="167">
        <v>50</v>
      </c>
      <c r="K1418" s="337">
        <f t="shared" si="139"/>
        <v>4</v>
      </c>
      <c r="L1418" s="337">
        <f t="shared" si="140"/>
        <v>4</v>
      </c>
      <c r="M1418" s="337">
        <f t="shared" si="141"/>
        <v>4</v>
      </c>
      <c r="N1418" s="338" t="s">
        <v>1338</v>
      </c>
      <c r="O1418" s="517">
        <f t="shared" si="142"/>
        <v>600</v>
      </c>
      <c r="P1418" s="362" t="s">
        <v>1588</v>
      </c>
    </row>
    <row r="1419" spans="1:16" ht="32.25" customHeight="1" x14ac:dyDescent="0.2">
      <c r="A1419" s="296" t="s">
        <v>1587</v>
      </c>
      <c r="B1419" s="166" t="s">
        <v>1588</v>
      </c>
      <c r="C1419" s="132" t="s">
        <v>2955</v>
      </c>
      <c r="D1419" s="279" t="s">
        <v>1394</v>
      </c>
      <c r="E1419" s="279" t="s">
        <v>604</v>
      </c>
      <c r="F1419" s="127">
        <v>115</v>
      </c>
      <c r="G1419" s="127" t="s">
        <v>605</v>
      </c>
      <c r="H1419" s="127">
        <v>11</v>
      </c>
      <c r="I1419" s="167">
        <v>50</v>
      </c>
      <c r="J1419" s="167">
        <v>50</v>
      </c>
      <c r="K1419" s="337">
        <f t="shared" si="139"/>
        <v>4</v>
      </c>
      <c r="L1419" s="337">
        <f t="shared" si="140"/>
        <v>4</v>
      </c>
      <c r="M1419" s="337">
        <f t="shared" si="141"/>
        <v>4</v>
      </c>
      <c r="N1419" s="338" t="s">
        <v>1338</v>
      </c>
      <c r="O1419" s="517">
        <f t="shared" si="142"/>
        <v>600</v>
      </c>
      <c r="P1419" s="362" t="s">
        <v>1588</v>
      </c>
    </row>
    <row r="1420" spans="1:16" ht="32.25" customHeight="1" x14ac:dyDescent="0.2">
      <c r="A1420" s="296" t="s">
        <v>1587</v>
      </c>
      <c r="B1420" s="166" t="s">
        <v>1588</v>
      </c>
      <c r="C1420" s="132" t="s">
        <v>2955</v>
      </c>
      <c r="D1420" s="279" t="s">
        <v>1434</v>
      </c>
      <c r="E1420" s="279" t="s">
        <v>604</v>
      </c>
      <c r="F1420" s="127">
        <v>113</v>
      </c>
      <c r="G1420" s="127" t="s">
        <v>605</v>
      </c>
      <c r="H1420" s="127">
        <v>11</v>
      </c>
      <c r="I1420" s="167">
        <v>420</v>
      </c>
      <c r="J1420" s="167">
        <v>420</v>
      </c>
      <c r="K1420" s="337">
        <f t="shared" si="139"/>
        <v>1.3333333333333333</v>
      </c>
      <c r="L1420" s="337">
        <f t="shared" si="140"/>
        <v>1.3333333333333333</v>
      </c>
      <c r="M1420" s="337">
        <f t="shared" si="141"/>
        <v>1.3333333333333333</v>
      </c>
      <c r="N1420" s="338" t="s">
        <v>1435</v>
      </c>
      <c r="O1420" s="517">
        <f t="shared" si="142"/>
        <v>1680</v>
      </c>
      <c r="P1420" s="362" t="s">
        <v>1588</v>
      </c>
    </row>
    <row r="1421" spans="1:16" ht="32.25" customHeight="1" x14ac:dyDescent="0.2">
      <c r="A1421" s="296" t="s">
        <v>1587</v>
      </c>
      <c r="B1421" s="166" t="s">
        <v>1588</v>
      </c>
      <c r="C1421" s="132" t="s">
        <v>2955</v>
      </c>
      <c r="D1421" s="279" t="s">
        <v>1337</v>
      </c>
      <c r="E1421" s="279" t="s">
        <v>604</v>
      </c>
      <c r="F1421" s="127">
        <v>151</v>
      </c>
      <c r="G1421" s="127" t="s">
        <v>605</v>
      </c>
      <c r="H1421" s="127">
        <v>11</v>
      </c>
      <c r="I1421" s="167">
        <v>9000</v>
      </c>
      <c r="J1421" s="167">
        <v>9000</v>
      </c>
      <c r="K1421" s="337">
        <f t="shared" si="139"/>
        <v>4</v>
      </c>
      <c r="L1421" s="337">
        <f t="shared" si="140"/>
        <v>4</v>
      </c>
      <c r="M1421" s="337">
        <f t="shared" si="141"/>
        <v>4</v>
      </c>
      <c r="N1421" s="338" t="s">
        <v>1338</v>
      </c>
      <c r="O1421" s="517">
        <f t="shared" si="142"/>
        <v>108000</v>
      </c>
      <c r="P1421" s="362" t="s">
        <v>1588</v>
      </c>
    </row>
    <row r="1422" spans="1:16" ht="32.25" customHeight="1" x14ac:dyDescent="0.2">
      <c r="A1422" s="296" t="s">
        <v>1587</v>
      </c>
      <c r="B1422" s="166" t="s">
        <v>1588</v>
      </c>
      <c r="C1422" s="132" t="s">
        <v>2955</v>
      </c>
      <c r="D1422" s="279" t="s">
        <v>1397</v>
      </c>
      <c r="E1422" s="279" t="s">
        <v>604</v>
      </c>
      <c r="F1422" s="127">
        <v>165</v>
      </c>
      <c r="G1422" s="127" t="s">
        <v>605</v>
      </c>
      <c r="H1422" s="127">
        <v>11</v>
      </c>
      <c r="I1422" s="167">
        <v>3000</v>
      </c>
      <c r="J1422" s="167">
        <v>3000</v>
      </c>
      <c r="K1422" s="337">
        <f t="shared" si="139"/>
        <v>1</v>
      </c>
      <c r="L1422" s="337">
        <f t="shared" si="140"/>
        <v>1</v>
      </c>
      <c r="M1422" s="337">
        <f t="shared" si="141"/>
        <v>1</v>
      </c>
      <c r="N1422" s="338" t="s">
        <v>1395</v>
      </c>
      <c r="O1422" s="517">
        <f t="shared" si="142"/>
        <v>9000</v>
      </c>
      <c r="P1422" s="362" t="s">
        <v>1588</v>
      </c>
    </row>
    <row r="1423" spans="1:16" ht="32.25" customHeight="1" x14ac:dyDescent="0.2">
      <c r="A1423" s="296" t="s">
        <v>1587</v>
      </c>
      <c r="B1423" s="166" t="s">
        <v>1588</v>
      </c>
      <c r="C1423" s="132" t="s">
        <v>2955</v>
      </c>
      <c r="D1423" s="279" t="s">
        <v>1341</v>
      </c>
      <c r="E1423" s="279" t="s">
        <v>604</v>
      </c>
      <c r="F1423" s="127">
        <v>195</v>
      </c>
      <c r="G1423" s="127" t="s">
        <v>605</v>
      </c>
      <c r="H1423" s="127">
        <v>11</v>
      </c>
      <c r="I1423" s="167">
        <v>500</v>
      </c>
      <c r="J1423" s="167">
        <v>500</v>
      </c>
      <c r="K1423" s="337">
        <f t="shared" si="139"/>
        <v>1</v>
      </c>
      <c r="L1423" s="337">
        <f t="shared" si="140"/>
        <v>1</v>
      </c>
      <c r="M1423" s="337">
        <f t="shared" si="141"/>
        <v>1</v>
      </c>
      <c r="N1423" s="338" t="s">
        <v>1395</v>
      </c>
      <c r="O1423" s="517">
        <f t="shared" si="142"/>
        <v>1500</v>
      </c>
      <c r="P1423" s="362" t="s">
        <v>1588</v>
      </c>
    </row>
    <row r="1424" spans="1:16" ht="32.25" customHeight="1" x14ac:dyDescent="0.2">
      <c r="A1424" s="296" t="s">
        <v>1587</v>
      </c>
      <c r="B1424" s="166" t="s">
        <v>1588</v>
      </c>
      <c r="C1424" s="132" t="s">
        <v>2955</v>
      </c>
      <c r="D1424" s="279" t="s">
        <v>1342</v>
      </c>
      <c r="E1424" s="279" t="s">
        <v>604</v>
      </c>
      <c r="F1424" s="127">
        <v>199</v>
      </c>
      <c r="G1424" s="127" t="s">
        <v>605</v>
      </c>
      <c r="H1424" s="127">
        <v>11</v>
      </c>
      <c r="I1424" s="167">
        <v>1200</v>
      </c>
      <c r="J1424" s="167">
        <v>1200</v>
      </c>
      <c r="K1424" s="337">
        <f t="shared" si="139"/>
        <v>1.3333333333333333</v>
      </c>
      <c r="L1424" s="337">
        <f t="shared" si="140"/>
        <v>1.3333333333333333</v>
      </c>
      <c r="M1424" s="337">
        <f t="shared" si="141"/>
        <v>1.3333333333333333</v>
      </c>
      <c r="N1424" s="338" t="s">
        <v>1435</v>
      </c>
      <c r="O1424" s="517">
        <f t="shared" si="142"/>
        <v>4800</v>
      </c>
      <c r="P1424" s="362" t="s">
        <v>1588</v>
      </c>
    </row>
    <row r="1425" spans="1:16" ht="32.25" customHeight="1" x14ac:dyDescent="0.2">
      <c r="A1425" s="296" t="s">
        <v>1587</v>
      </c>
      <c r="B1425" s="166" t="s">
        <v>1588</v>
      </c>
      <c r="C1425" s="132" t="s">
        <v>2955</v>
      </c>
      <c r="D1425" s="279" t="s">
        <v>1589</v>
      </c>
      <c r="E1425" s="279" t="s">
        <v>1059</v>
      </c>
      <c r="F1425" s="127">
        <v>211</v>
      </c>
      <c r="G1425" s="127">
        <v>2405</v>
      </c>
      <c r="H1425" s="127">
        <v>11</v>
      </c>
      <c r="I1425" s="167">
        <v>25</v>
      </c>
      <c r="J1425" s="167">
        <v>25</v>
      </c>
      <c r="K1425" s="337">
        <f t="shared" si="139"/>
        <v>4</v>
      </c>
      <c r="L1425" s="337">
        <f t="shared" si="140"/>
        <v>4</v>
      </c>
      <c r="M1425" s="337">
        <f t="shared" si="141"/>
        <v>4</v>
      </c>
      <c r="N1425" s="338" t="s">
        <v>1338</v>
      </c>
      <c r="O1425" s="517">
        <f>I1425*N1425</f>
        <v>300</v>
      </c>
      <c r="P1425" s="362" t="s">
        <v>1588</v>
      </c>
    </row>
    <row r="1426" spans="1:16" ht="32.25" customHeight="1" x14ac:dyDescent="0.2">
      <c r="A1426" s="296" t="s">
        <v>1587</v>
      </c>
      <c r="B1426" s="166" t="s">
        <v>1588</v>
      </c>
      <c r="C1426" s="132" t="s">
        <v>2955</v>
      </c>
      <c r="D1426" s="279" t="s">
        <v>1436</v>
      </c>
      <c r="E1426" s="279" t="s">
        <v>1347</v>
      </c>
      <c r="F1426" s="127">
        <v>211</v>
      </c>
      <c r="G1426" s="127">
        <v>3602</v>
      </c>
      <c r="H1426" s="127">
        <v>11</v>
      </c>
      <c r="I1426" s="167">
        <v>75</v>
      </c>
      <c r="J1426" s="167">
        <v>75</v>
      </c>
      <c r="K1426" s="337">
        <f t="shared" si="139"/>
        <v>4</v>
      </c>
      <c r="L1426" s="337">
        <f t="shared" si="140"/>
        <v>4</v>
      </c>
      <c r="M1426" s="337">
        <f t="shared" si="141"/>
        <v>4</v>
      </c>
      <c r="N1426" s="338" t="s">
        <v>1338</v>
      </c>
      <c r="O1426" s="517">
        <f t="shared" ref="O1426:O1449" si="143">I1426*N1426</f>
        <v>900</v>
      </c>
      <c r="P1426" s="362" t="s">
        <v>1588</v>
      </c>
    </row>
    <row r="1427" spans="1:16" ht="32.25" customHeight="1" x14ac:dyDescent="0.2">
      <c r="A1427" s="296" t="s">
        <v>1587</v>
      </c>
      <c r="B1427" s="166" t="s">
        <v>1588</v>
      </c>
      <c r="C1427" s="132" t="s">
        <v>2955</v>
      </c>
      <c r="D1427" s="279" t="s">
        <v>1457</v>
      </c>
      <c r="E1427" s="279" t="s">
        <v>1347</v>
      </c>
      <c r="F1427" s="127">
        <v>211</v>
      </c>
      <c r="G1427" s="127">
        <v>28004</v>
      </c>
      <c r="H1427" s="127">
        <v>11</v>
      </c>
      <c r="I1427" s="167">
        <v>55</v>
      </c>
      <c r="J1427" s="167">
        <v>55</v>
      </c>
      <c r="K1427" s="337">
        <f t="shared" si="139"/>
        <v>4</v>
      </c>
      <c r="L1427" s="337">
        <f t="shared" si="140"/>
        <v>4</v>
      </c>
      <c r="M1427" s="337">
        <f t="shared" si="141"/>
        <v>4</v>
      </c>
      <c r="N1427" s="338" t="s">
        <v>1338</v>
      </c>
      <c r="O1427" s="517">
        <f t="shared" si="143"/>
        <v>660</v>
      </c>
      <c r="P1427" s="362" t="s">
        <v>1588</v>
      </c>
    </row>
    <row r="1428" spans="1:16" ht="32.25" customHeight="1" x14ac:dyDescent="0.2">
      <c r="A1428" s="296" t="s">
        <v>1587</v>
      </c>
      <c r="B1428" s="166" t="s">
        <v>1588</v>
      </c>
      <c r="C1428" s="132" t="s">
        <v>2955</v>
      </c>
      <c r="D1428" s="279" t="s">
        <v>1437</v>
      </c>
      <c r="E1428" s="279" t="s">
        <v>1349</v>
      </c>
      <c r="F1428" s="127">
        <v>211</v>
      </c>
      <c r="G1428" s="127">
        <v>4877</v>
      </c>
      <c r="H1428" s="127">
        <v>11</v>
      </c>
      <c r="I1428" s="167">
        <v>3</v>
      </c>
      <c r="J1428" s="167">
        <v>3</v>
      </c>
      <c r="K1428" s="337">
        <f t="shared" si="139"/>
        <v>33.333333333333336</v>
      </c>
      <c r="L1428" s="337">
        <f t="shared" si="140"/>
        <v>33.333333333333336</v>
      </c>
      <c r="M1428" s="337">
        <f t="shared" si="141"/>
        <v>33.333333333333336</v>
      </c>
      <c r="N1428" s="338" t="s">
        <v>1399</v>
      </c>
      <c r="O1428" s="517">
        <f t="shared" si="143"/>
        <v>300</v>
      </c>
      <c r="P1428" s="362" t="s">
        <v>1588</v>
      </c>
    </row>
    <row r="1429" spans="1:16" ht="32.25" customHeight="1" x14ac:dyDescent="0.2">
      <c r="A1429" s="296" t="s">
        <v>1587</v>
      </c>
      <c r="B1429" s="166" t="s">
        <v>1588</v>
      </c>
      <c r="C1429" s="132" t="s">
        <v>2955</v>
      </c>
      <c r="D1429" s="279" t="s">
        <v>1438</v>
      </c>
      <c r="E1429" s="279" t="s">
        <v>1400</v>
      </c>
      <c r="F1429" s="127">
        <v>211</v>
      </c>
      <c r="G1429" s="127">
        <v>4877</v>
      </c>
      <c r="H1429" s="127">
        <v>11</v>
      </c>
      <c r="I1429" s="167">
        <v>14</v>
      </c>
      <c r="J1429" s="167">
        <v>14</v>
      </c>
      <c r="K1429" s="337">
        <f t="shared" si="139"/>
        <v>34</v>
      </c>
      <c r="L1429" s="337">
        <f t="shared" si="140"/>
        <v>34</v>
      </c>
      <c r="M1429" s="337">
        <f t="shared" si="141"/>
        <v>34</v>
      </c>
      <c r="N1429" s="338" t="s">
        <v>1353</v>
      </c>
      <c r="O1429" s="517">
        <f t="shared" si="143"/>
        <v>1428</v>
      </c>
      <c r="P1429" s="362" t="s">
        <v>1588</v>
      </c>
    </row>
    <row r="1430" spans="1:16" ht="32.25" customHeight="1" x14ac:dyDescent="0.2">
      <c r="A1430" s="296" t="s">
        <v>1587</v>
      </c>
      <c r="B1430" s="166" t="s">
        <v>1588</v>
      </c>
      <c r="C1430" s="132" t="s">
        <v>2955</v>
      </c>
      <c r="D1430" s="279" t="s">
        <v>1439</v>
      </c>
      <c r="E1430" s="279" t="s">
        <v>766</v>
      </c>
      <c r="F1430" s="127">
        <v>241</v>
      </c>
      <c r="G1430" s="127">
        <v>1592</v>
      </c>
      <c r="H1430" s="127">
        <v>11</v>
      </c>
      <c r="I1430" s="167">
        <v>45</v>
      </c>
      <c r="J1430" s="167">
        <v>45</v>
      </c>
      <c r="K1430" s="337">
        <f t="shared" si="139"/>
        <v>8.3333333333333339</v>
      </c>
      <c r="L1430" s="337">
        <f t="shared" si="140"/>
        <v>8.3333333333333339</v>
      </c>
      <c r="M1430" s="337">
        <f t="shared" si="141"/>
        <v>8.3333333333333339</v>
      </c>
      <c r="N1430" s="338" t="s">
        <v>1350</v>
      </c>
      <c r="O1430" s="517">
        <f t="shared" si="143"/>
        <v>1125</v>
      </c>
      <c r="P1430" s="362" t="s">
        <v>1588</v>
      </c>
    </row>
    <row r="1431" spans="1:16" ht="32.25" customHeight="1" x14ac:dyDescent="0.2">
      <c r="A1431" s="296" t="s">
        <v>1587</v>
      </c>
      <c r="B1431" s="166" t="s">
        <v>1588</v>
      </c>
      <c r="C1431" s="132" t="s">
        <v>2955</v>
      </c>
      <c r="D1431" s="279" t="s">
        <v>1440</v>
      </c>
      <c r="E1431" s="279" t="s">
        <v>766</v>
      </c>
      <c r="F1431" s="127">
        <v>241</v>
      </c>
      <c r="G1431" s="127">
        <v>1593</v>
      </c>
      <c r="H1431" s="127">
        <v>11</v>
      </c>
      <c r="I1431" s="167">
        <v>55</v>
      </c>
      <c r="J1431" s="167">
        <v>55</v>
      </c>
      <c r="K1431" s="337">
        <f t="shared" si="139"/>
        <v>8</v>
      </c>
      <c r="L1431" s="337">
        <f t="shared" si="140"/>
        <v>8</v>
      </c>
      <c r="M1431" s="337">
        <f t="shared" si="141"/>
        <v>8</v>
      </c>
      <c r="N1431" s="338" t="s">
        <v>1381</v>
      </c>
      <c r="O1431" s="517">
        <f t="shared" si="143"/>
        <v>1320</v>
      </c>
      <c r="P1431" s="362" t="s">
        <v>1588</v>
      </c>
    </row>
    <row r="1432" spans="1:16" ht="32.25" customHeight="1" x14ac:dyDescent="0.2">
      <c r="A1432" s="296" t="s">
        <v>1587</v>
      </c>
      <c r="B1432" s="166" t="s">
        <v>1588</v>
      </c>
      <c r="C1432" s="132" t="s">
        <v>2955</v>
      </c>
      <c r="D1432" s="279" t="s">
        <v>1441</v>
      </c>
      <c r="E1432" s="279" t="s">
        <v>1115</v>
      </c>
      <c r="F1432" s="127">
        <v>243</v>
      </c>
      <c r="G1432" s="127">
        <v>61337</v>
      </c>
      <c r="H1432" s="127">
        <v>11</v>
      </c>
      <c r="I1432" s="167">
        <v>175</v>
      </c>
      <c r="J1432" s="167">
        <v>175</v>
      </c>
      <c r="K1432" s="337">
        <f t="shared" si="139"/>
        <v>8</v>
      </c>
      <c r="L1432" s="337">
        <f t="shared" si="140"/>
        <v>8</v>
      </c>
      <c r="M1432" s="337">
        <f t="shared" si="141"/>
        <v>8</v>
      </c>
      <c r="N1432" s="338" t="s">
        <v>1381</v>
      </c>
      <c r="O1432" s="517">
        <f t="shared" si="143"/>
        <v>4200</v>
      </c>
      <c r="P1432" s="362" t="s">
        <v>1588</v>
      </c>
    </row>
    <row r="1433" spans="1:16" ht="32.25" customHeight="1" x14ac:dyDescent="0.2">
      <c r="A1433" s="296" t="s">
        <v>1587</v>
      </c>
      <c r="B1433" s="166" t="s">
        <v>1588</v>
      </c>
      <c r="C1433" s="132" t="s">
        <v>2955</v>
      </c>
      <c r="D1433" s="279" t="s">
        <v>1360</v>
      </c>
      <c r="E1433" s="279" t="s">
        <v>202</v>
      </c>
      <c r="F1433" s="127">
        <v>253</v>
      </c>
      <c r="G1433" s="127">
        <v>9888</v>
      </c>
      <c r="H1433" s="127">
        <v>11</v>
      </c>
      <c r="I1433" s="167">
        <v>1200</v>
      </c>
      <c r="J1433" s="167">
        <v>1200</v>
      </c>
      <c r="K1433" s="337">
        <f t="shared" si="139"/>
        <v>0.66666666666666663</v>
      </c>
      <c r="L1433" s="337">
        <f t="shared" si="140"/>
        <v>0.66666666666666663</v>
      </c>
      <c r="M1433" s="337">
        <f t="shared" si="141"/>
        <v>0.66666666666666663</v>
      </c>
      <c r="N1433" s="338" t="s">
        <v>1363</v>
      </c>
      <c r="O1433" s="517">
        <f t="shared" si="143"/>
        <v>2400</v>
      </c>
      <c r="P1433" s="362" t="s">
        <v>1588</v>
      </c>
    </row>
    <row r="1434" spans="1:16" ht="32.25" customHeight="1" x14ac:dyDescent="0.2">
      <c r="A1434" s="296" t="s">
        <v>1587</v>
      </c>
      <c r="B1434" s="166" t="s">
        <v>1588</v>
      </c>
      <c r="C1434" s="132" t="s">
        <v>2955</v>
      </c>
      <c r="D1434" s="279" t="s">
        <v>1362</v>
      </c>
      <c r="E1434" s="279" t="s">
        <v>202</v>
      </c>
      <c r="F1434" s="127">
        <v>268</v>
      </c>
      <c r="G1434" s="127">
        <v>22327</v>
      </c>
      <c r="H1434" s="127">
        <v>11</v>
      </c>
      <c r="I1434" s="167">
        <v>30</v>
      </c>
      <c r="J1434" s="167">
        <v>30</v>
      </c>
      <c r="K1434" s="337">
        <f t="shared" si="139"/>
        <v>4</v>
      </c>
      <c r="L1434" s="337">
        <f t="shared" si="140"/>
        <v>4</v>
      </c>
      <c r="M1434" s="337">
        <f t="shared" si="141"/>
        <v>4</v>
      </c>
      <c r="N1434" s="338" t="s">
        <v>1338</v>
      </c>
      <c r="O1434" s="517">
        <f t="shared" si="143"/>
        <v>360</v>
      </c>
      <c r="P1434" s="362" t="s">
        <v>1588</v>
      </c>
    </row>
    <row r="1435" spans="1:16" ht="32.25" customHeight="1" x14ac:dyDescent="0.2">
      <c r="A1435" s="296" t="s">
        <v>1587</v>
      </c>
      <c r="B1435" s="166" t="s">
        <v>1588</v>
      </c>
      <c r="C1435" s="132" t="s">
        <v>2955</v>
      </c>
      <c r="D1435" s="279" t="s">
        <v>1442</v>
      </c>
      <c r="E1435" s="279" t="s">
        <v>1115</v>
      </c>
      <c r="F1435" s="127">
        <v>291</v>
      </c>
      <c r="G1435" s="127">
        <v>2014</v>
      </c>
      <c r="H1435" s="127">
        <v>11</v>
      </c>
      <c r="I1435" s="167">
        <v>25</v>
      </c>
      <c r="J1435" s="167">
        <v>25</v>
      </c>
      <c r="K1435" s="337">
        <f t="shared" si="139"/>
        <v>5</v>
      </c>
      <c r="L1435" s="337">
        <f t="shared" si="140"/>
        <v>5</v>
      </c>
      <c r="M1435" s="337">
        <f t="shared" si="141"/>
        <v>5</v>
      </c>
      <c r="N1435" s="338" t="s">
        <v>1336</v>
      </c>
      <c r="O1435" s="517">
        <f t="shared" si="143"/>
        <v>375</v>
      </c>
      <c r="P1435" s="362" t="s">
        <v>1588</v>
      </c>
    </row>
    <row r="1436" spans="1:16" ht="32.25" customHeight="1" x14ac:dyDescent="0.2">
      <c r="A1436" s="296" t="s">
        <v>1587</v>
      </c>
      <c r="B1436" s="166" t="s">
        <v>1588</v>
      </c>
      <c r="C1436" s="132" t="s">
        <v>2955</v>
      </c>
      <c r="D1436" s="279" t="s">
        <v>1443</v>
      </c>
      <c r="E1436" s="279" t="s">
        <v>1115</v>
      </c>
      <c r="F1436" s="127">
        <v>291</v>
      </c>
      <c r="G1436" s="127">
        <v>2025</v>
      </c>
      <c r="H1436" s="127">
        <v>11</v>
      </c>
      <c r="I1436" s="167">
        <v>30</v>
      </c>
      <c r="J1436" s="167">
        <v>30</v>
      </c>
      <c r="K1436" s="337">
        <f t="shared" si="139"/>
        <v>3.3333333333333335</v>
      </c>
      <c r="L1436" s="337">
        <f t="shared" si="140"/>
        <v>3.3333333333333335</v>
      </c>
      <c r="M1436" s="337">
        <f t="shared" si="141"/>
        <v>3.3333333333333335</v>
      </c>
      <c r="N1436" s="338" t="s">
        <v>1361</v>
      </c>
      <c r="O1436" s="517">
        <f t="shared" si="143"/>
        <v>300</v>
      </c>
      <c r="P1436" s="362" t="s">
        <v>1588</v>
      </c>
    </row>
    <row r="1437" spans="1:16" ht="32.25" customHeight="1" x14ac:dyDescent="0.2">
      <c r="A1437" s="296" t="s">
        <v>1587</v>
      </c>
      <c r="B1437" s="166" t="s">
        <v>1588</v>
      </c>
      <c r="C1437" s="132" t="s">
        <v>2955</v>
      </c>
      <c r="D1437" s="279" t="s">
        <v>1460</v>
      </c>
      <c r="E1437" s="279" t="s">
        <v>1115</v>
      </c>
      <c r="F1437" s="127">
        <v>291</v>
      </c>
      <c r="G1437" s="127">
        <v>2092</v>
      </c>
      <c r="H1437" s="127">
        <v>11</v>
      </c>
      <c r="I1437" s="167">
        <v>12</v>
      </c>
      <c r="J1437" s="167">
        <v>12</v>
      </c>
      <c r="K1437" s="337">
        <f t="shared" si="139"/>
        <v>5</v>
      </c>
      <c r="L1437" s="337">
        <f t="shared" si="140"/>
        <v>5</v>
      </c>
      <c r="M1437" s="337">
        <f t="shared" si="141"/>
        <v>5</v>
      </c>
      <c r="N1437" s="338" t="s">
        <v>1336</v>
      </c>
      <c r="O1437" s="517">
        <f t="shared" si="143"/>
        <v>180</v>
      </c>
      <c r="P1437" s="362" t="s">
        <v>1588</v>
      </c>
    </row>
    <row r="1438" spans="1:16" ht="32.25" customHeight="1" x14ac:dyDescent="0.2">
      <c r="A1438" s="296" t="s">
        <v>1587</v>
      </c>
      <c r="B1438" s="166" t="s">
        <v>1588</v>
      </c>
      <c r="C1438" s="132" t="s">
        <v>2955</v>
      </c>
      <c r="D1438" s="279" t="s">
        <v>1368</v>
      </c>
      <c r="E1438" s="279" t="s">
        <v>202</v>
      </c>
      <c r="F1438" s="127">
        <v>291</v>
      </c>
      <c r="G1438" s="127">
        <v>22424</v>
      </c>
      <c r="H1438" s="127">
        <v>11</v>
      </c>
      <c r="I1438" s="167">
        <v>10</v>
      </c>
      <c r="J1438" s="167">
        <v>10</v>
      </c>
      <c r="K1438" s="337">
        <f t="shared" si="139"/>
        <v>6</v>
      </c>
      <c r="L1438" s="337">
        <f t="shared" si="140"/>
        <v>6</v>
      </c>
      <c r="M1438" s="337">
        <f t="shared" si="141"/>
        <v>6</v>
      </c>
      <c r="N1438" s="338" t="s">
        <v>1535</v>
      </c>
      <c r="O1438" s="517">
        <f t="shared" si="143"/>
        <v>180</v>
      </c>
      <c r="P1438" s="362" t="s">
        <v>1588</v>
      </c>
    </row>
    <row r="1439" spans="1:16" ht="32.25" customHeight="1" x14ac:dyDescent="0.2">
      <c r="A1439" s="296" t="s">
        <v>1587</v>
      </c>
      <c r="B1439" s="166" t="s">
        <v>1588</v>
      </c>
      <c r="C1439" s="132" t="s">
        <v>2955</v>
      </c>
      <c r="D1439" s="279" t="s">
        <v>1445</v>
      </c>
      <c r="E1439" s="279" t="s">
        <v>1115</v>
      </c>
      <c r="F1439" s="127">
        <v>291</v>
      </c>
      <c r="G1439" s="127">
        <v>30345</v>
      </c>
      <c r="H1439" s="127">
        <v>11</v>
      </c>
      <c r="I1439" s="167">
        <v>20</v>
      </c>
      <c r="J1439" s="167">
        <v>20</v>
      </c>
      <c r="K1439" s="337">
        <f t="shared" si="139"/>
        <v>6</v>
      </c>
      <c r="L1439" s="337">
        <f t="shared" si="140"/>
        <v>6</v>
      </c>
      <c r="M1439" s="337">
        <f t="shared" si="141"/>
        <v>6</v>
      </c>
      <c r="N1439" s="338" t="s">
        <v>1535</v>
      </c>
      <c r="O1439" s="517">
        <f t="shared" si="143"/>
        <v>360</v>
      </c>
      <c r="P1439" s="362" t="s">
        <v>1588</v>
      </c>
    </row>
    <row r="1440" spans="1:16" ht="32.25" customHeight="1" x14ac:dyDescent="0.2">
      <c r="A1440" s="296" t="s">
        <v>1587</v>
      </c>
      <c r="B1440" s="166" t="s">
        <v>1588</v>
      </c>
      <c r="C1440" s="132" t="s">
        <v>2955</v>
      </c>
      <c r="D1440" s="279" t="s">
        <v>1446</v>
      </c>
      <c r="E1440" s="279" t="s">
        <v>1115</v>
      </c>
      <c r="F1440" s="127">
        <v>291</v>
      </c>
      <c r="G1440" s="127">
        <v>30628</v>
      </c>
      <c r="H1440" s="127">
        <v>11</v>
      </c>
      <c r="I1440" s="167">
        <v>10</v>
      </c>
      <c r="J1440" s="167">
        <v>10</v>
      </c>
      <c r="K1440" s="337">
        <f t="shared" si="139"/>
        <v>5</v>
      </c>
      <c r="L1440" s="337">
        <f t="shared" si="140"/>
        <v>5</v>
      </c>
      <c r="M1440" s="337">
        <f t="shared" si="141"/>
        <v>5</v>
      </c>
      <c r="N1440" s="338" t="s">
        <v>1336</v>
      </c>
      <c r="O1440" s="517">
        <f t="shared" si="143"/>
        <v>150</v>
      </c>
      <c r="P1440" s="362" t="s">
        <v>1588</v>
      </c>
    </row>
    <row r="1441" spans="1:16" ht="32.25" customHeight="1" x14ac:dyDescent="0.2">
      <c r="A1441" s="296" t="s">
        <v>1587</v>
      </c>
      <c r="B1441" s="166" t="s">
        <v>1588</v>
      </c>
      <c r="C1441" s="132" t="s">
        <v>2955</v>
      </c>
      <c r="D1441" s="279" t="s">
        <v>1590</v>
      </c>
      <c r="E1441" s="279" t="s">
        <v>1115</v>
      </c>
      <c r="F1441" s="127">
        <v>291</v>
      </c>
      <c r="G1441" s="127">
        <v>31139</v>
      </c>
      <c r="H1441" s="127">
        <v>11</v>
      </c>
      <c r="I1441" s="167">
        <v>50</v>
      </c>
      <c r="J1441" s="167">
        <v>50</v>
      </c>
      <c r="K1441" s="337">
        <f t="shared" si="139"/>
        <v>5</v>
      </c>
      <c r="L1441" s="337">
        <f t="shared" si="140"/>
        <v>5</v>
      </c>
      <c r="M1441" s="337">
        <f t="shared" si="141"/>
        <v>5</v>
      </c>
      <c r="N1441" s="338" t="s">
        <v>1336</v>
      </c>
      <c r="O1441" s="517">
        <f t="shared" si="143"/>
        <v>750</v>
      </c>
      <c r="P1441" s="362" t="s">
        <v>1588</v>
      </c>
    </row>
    <row r="1442" spans="1:16" ht="32.25" customHeight="1" x14ac:dyDescent="0.2">
      <c r="A1442" s="296" t="s">
        <v>1587</v>
      </c>
      <c r="B1442" s="166" t="s">
        <v>1588</v>
      </c>
      <c r="C1442" s="132" t="s">
        <v>2955</v>
      </c>
      <c r="D1442" s="279" t="s">
        <v>1591</v>
      </c>
      <c r="E1442" s="279" t="s">
        <v>777</v>
      </c>
      <c r="F1442" s="127">
        <v>291</v>
      </c>
      <c r="G1442" s="127">
        <v>78615</v>
      </c>
      <c r="H1442" s="127">
        <v>11</v>
      </c>
      <c r="I1442" s="167">
        <v>5</v>
      </c>
      <c r="J1442" s="167">
        <v>5</v>
      </c>
      <c r="K1442" s="337">
        <f t="shared" si="139"/>
        <v>7</v>
      </c>
      <c r="L1442" s="337">
        <f t="shared" si="140"/>
        <v>7</v>
      </c>
      <c r="M1442" s="337">
        <f t="shared" si="141"/>
        <v>7</v>
      </c>
      <c r="N1442" s="338" t="s">
        <v>1374</v>
      </c>
      <c r="O1442" s="517">
        <f t="shared" si="143"/>
        <v>105</v>
      </c>
      <c r="P1442" s="362" t="s">
        <v>1588</v>
      </c>
    </row>
    <row r="1443" spans="1:16" ht="32.25" customHeight="1" x14ac:dyDescent="0.2">
      <c r="A1443" s="296" t="s">
        <v>1587</v>
      </c>
      <c r="B1443" s="166" t="s">
        <v>1588</v>
      </c>
      <c r="C1443" s="132" t="s">
        <v>2955</v>
      </c>
      <c r="D1443" s="279" t="s">
        <v>1375</v>
      </c>
      <c r="E1443" s="279" t="s">
        <v>202</v>
      </c>
      <c r="F1443" s="127">
        <v>291</v>
      </c>
      <c r="G1443" s="127">
        <v>134509</v>
      </c>
      <c r="H1443" s="127">
        <v>11</v>
      </c>
      <c r="I1443" s="167">
        <v>5</v>
      </c>
      <c r="J1443" s="167">
        <v>5</v>
      </c>
      <c r="K1443" s="337">
        <f t="shared" si="139"/>
        <v>6</v>
      </c>
      <c r="L1443" s="337">
        <f t="shared" si="140"/>
        <v>6</v>
      </c>
      <c r="M1443" s="337">
        <f t="shared" si="141"/>
        <v>6</v>
      </c>
      <c r="N1443" s="338" t="s">
        <v>1535</v>
      </c>
      <c r="O1443" s="517">
        <f t="shared" si="143"/>
        <v>90</v>
      </c>
      <c r="P1443" s="362" t="s">
        <v>1588</v>
      </c>
    </row>
    <row r="1444" spans="1:16" ht="32.25" customHeight="1" x14ac:dyDescent="0.2">
      <c r="A1444" s="296" t="s">
        <v>1587</v>
      </c>
      <c r="B1444" s="166" t="s">
        <v>1588</v>
      </c>
      <c r="C1444" s="132" t="s">
        <v>2955</v>
      </c>
      <c r="D1444" s="279" t="s">
        <v>1592</v>
      </c>
      <c r="E1444" s="279" t="s">
        <v>804</v>
      </c>
      <c r="F1444" s="127">
        <v>292</v>
      </c>
      <c r="G1444" s="127">
        <v>2858</v>
      </c>
      <c r="H1444" s="127">
        <v>11</v>
      </c>
      <c r="I1444" s="167">
        <v>12</v>
      </c>
      <c r="J1444" s="167">
        <v>12</v>
      </c>
      <c r="K1444" s="337">
        <f t="shared" si="139"/>
        <v>6.666666666666667</v>
      </c>
      <c r="L1444" s="337">
        <f t="shared" si="140"/>
        <v>6.666666666666667</v>
      </c>
      <c r="M1444" s="337">
        <f t="shared" si="141"/>
        <v>6.666666666666667</v>
      </c>
      <c r="N1444" s="338" t="s">
        <v>1343</v>
      </c>
      <c r="O1444" s="517">
        <f t="shared" si="143"/>
        <v>240</v>
      </c>
      <c r="P1444" s="362" t="s">
        <v>1588</v>
      </c>
    </row>
    <row r="1445" spans="1:16" ht="32.25" customHeight="1" x14ac:dyDescent="0.2">
      <c r="A1445" s="296" t="s">
        <v>1587</v>
      </c>
      <c r="B1445" s="166" t="s">
        <v>1588</v>
      </c>
      <c r="C1445" s="132" t="s">
        <v>2955</v>
      </c>
      <c r="D1445" s="279" t="s">
        <v>1450</v>
      </c>
      <c r="E1445" s="279" t="s">
        <v>1059</v>
      </c>
      <c r="F1445" s="127">
        <v>292</v>
      </c>
      <c r="G1445" s="127">
        <v>2859</v>
      </c>
      <c r="H1445" s="127">
        <v>11</v>
      </c>
      <c r="I1445" s="167">
        <v>35</v>
      </c>
      <c r="J1445" s="167">
        <v>35</v>
      </c>
      <c r="K1445" s="337">
        <f t="shared" si="139"/>
        <v>5</v>
      </c>
      <c r="L1445" s="337">
        <f t="shared" si="140"/>
        <v>5</v>
      </c>
      <c r="M1445" s="337">
        <f t="shared" si="141"/>
        <v>5</v>
      </c>
      <c r="N1445" s="338" t="s">
        <v>1336</v>
      </c>
      <c r="O1445" s="517">
        <f t="shared" si="143"/>
        <v>525</v>
      </c>
      <c r="P1445" s="362" t="s">
        <v>1588</v>
      </c>
    </row>
    <row r="1446" spans="1:16" ht="32.25" customHeight="1" x14ac:dyDescent="0.2">
      <c r="A1446" s="296" t="s">
        <v>1587</v>
      </c>
      <c r="B1446" s="166" t="s">
        <v>1588</v>
      </c>
      <c r="C1446" s="132" t="s">
        <v>2955</v>
      </c>
      <c r="D1446" s="279" t="s">
        <v>1451</v>
      </c>
      <c r="E1446" s="279" t="s">
        <v>202</v>
      </c>
      <c r="F1446" s="127">
        <v>292</v>
      </c>
      <c r="G1446" s="127">
        <v>5732</v>
      </c>
      <c r="H1446" s="127">
        <v>11</v>
      </c>
      <c r="I1446" s="167">
        <v>4</v>
      </c>
      <c r="J1446" s="167">
        <v>4</v>
      </c>
      <c r="K1446" s="337">
        <f t="shared" si="139"/>
        <v>10</v>
      </c>
      <c r="L1446" s="337">
        <f t="shared" si="140"/>
        <v>10</v>
      </c>
      <c r="M1446" s="337">
        <f t="shared" si="141"/>
        <v>10</v>
      </c>
      <c r="N1446" s="338" t="s">
        <v>1379</v>
      </c>
      <c r="O1446" s="517">
        <f t="shared" si="143"/>
        <v>120</v>
      </c>
      <c r="P1446" s="362" t="s">
        <v>1588</v>
      </c>
    </row>
    <row r="1447" spans="1:16" ht="32.25" customHeight="1" x14ac:dyDescent="0.2">
      <c r="A1447" s="296" t="s">
        <v>1587</v>
      </c>
      <c r="B1447" s="166" t="s">
        <v>1588</v>
      </c>
      <c r="C1447" s="132" t="s">
        <v>2955</v>
      </c>
      <c r="D1447" s="279" t="s">
        <v>1380</v>
      </c>
      <c r="E1447" s="279" t="s">
        <v>202</v>
      </c>
      <c r="F1447" s="127">
        <v>292</v>
      </c>
      <c r="G1447" s="127">
        <v>38221</v>
      </c>
      <c r="H1447" s="127">
        <v>11</v>
      </c>
      <c r="I1447" s="167">
        <v>20</v>
      </c>
      <c r="J1447" s="167">
        <v>20</v>
      </c>
      <c r="K1447" s="337">
        <f t="shared" si="139"/>
        <v>8</v>
      </c>
      <c r="L1447" s="337">
        <f t="shared" si="140"/>
        <v>8</v>
      </c>
      <c r="M1447" s="337">
        <f t="shared" si="141"/>
        <v>8</v>
      </c>
      <c r="N1447" s="338" t="s">
        <v>1381</v>
      </c>
      <c r="O1447" s="517">
        <f t="shared" si="143"/>
        <v>480</v>
      </c>
      <c r="P1447" s="362" t="s">
        <v>1588</v>
      </c>
    </row>
    <row r="1448" spans="1:16" ht="32.25" customHeight="1" x14ac:dyDescent="0.2">
      <c r="A1448" s="296" t="s">
        <v>1587</v>
      </c>
      <c r="B1448" s="166" t="s">
        <v>1588</v>
      </c>
      <c r="C1448" s="132" t="s">
        <v>2955</v>
      </c>
      <c r="D1448" s="279" t="s">
        <v>1593</v>
      </c>
      <c r="E1448" s="279" t="s">
        <v>1383</v>
      </c>
      <c r="F1448" s="127">
        <v>292</v>
      </c>
      <c r="G1448" s="127">
        <v>2860</v>
      </c>
      <c r="H1448" s="127">
        <v>11</v>
      </c>
      <c r="I1448" s="167">
        <v>12</v>
      </c>
      <c r="J1448" s="167">
        <v>12</v>
      </c>
      <c r="K1448" s="337">
        <f t="shared" si="139"/>
        <v>6.666666666666667</v>
      </c>
      <c r="L1448" s="337">
        <f t="shared" si="140"/>
        <v>6.666666666666667</v>
      </c>
      <c r="M1448" s="337">
        <f t="shared" si="141"/>
        <v>6.666666666666667</v>
      </c>
      <c r="N1448" s="338" t="s">
        <v>1343</v>
      </c>
      <c r="O1448" s="517">
        <f t="shared" si="143"/>
        <v>240</v>
      </c>
      <c r="P1448" s="362" t="s">
        <v>1588</v>
      </c>
    </row>
    <row r="1449" spans="1:16" ht="32.25" customHeight="1" thickBot="1" x14ac:dyDescent="0.25">
      <c r="A1449" s="363" t="s">
        <v>1587</v>
      </c>
      <c r="B1449" s="364" t="s">
        <v>1588</v>
      </c>
      <c r="C1449" s="386" t="s">
        <v>2955</v>
      </c>
      <c r="D1449" s="518" t="s">
        <v>1384</v>
      </c>
      <c r="E1449" s="518" t="s">
        <v>202</v>
      </c>
      <c r="F1449" s="367">
        <v>298</v>
      </c>
      <c r="G1449" s="367" t="s">
        <v>605</v>
      </c>
      <c r="H1449" s="367">
        <v>11</v>
      </c>
      <c r="I1449" s="368">
        <v>800</v>
      </c>
      <c r="J1449" s="368">
        <v>800</v>
      </c>
      <c r="K1449" s="369">
        <f t="shared" si="139"/>
        <v>4</v>
      </c>
      <c r="L1449" s="369">
        <f t="shared" si="140"/>
        <v>4</v>
      </c>
      <c r="M1449" s="369">
        <f t="shared" si="141"/>
        <v>4</v>
      </c>
      <c r="N1449" s="387" t="s">
        <v>1338</v>
      </c>
      <c r="O1449" s="519">
        <f t="shared" si="143"/>
        <v>9600</v>
      </c>
      <c r="P1449" s="371" t="s">
        <v>1588</v>
      </c>
    </row>
    <row r="1450" spans="1:16" ht="15" thickBot="1" x14ac:dyDescent="0.25">
      <c r="A1450" s="520" t="s">
        <v>1594</v>
      </c>
      <c r="B1450" s="521"/>
      <c r="C1450" s="413"/>
      <c r="D1450" s="522"/>
      <c r="E1450" s="522"/>
      <c r="F1450" s="522"/>
      <c r="G1450" s="522"/>
      <c r="H1450" s="522"/>
      <c r="I1450" s="523"/>
      <c r="J1450" s="523"/>
      <c r="K1450" s="524"/>
      <c r="L1450" s="524"/>
      <c r="M1450" s="524"/>
      <c r="N1450" s="525"/>
      <c r="O1450" s="526">
        <f>SUM(O1414:O1449)</f>
        <v>190068</v>
      </c>
      <c r="P1450" s="527"/>
    </row>
    <row r="1451" spans="1:16" s="377" customFormat="1" x14ac:dyDescent="0.2"/>
    <row r="1452" spans="1:16" s="187" customFormat="1" ht="15" x14ac:dyDescent="0.2">
      <c r="A1452" s="497" t="s">
        <v>1595</v>
      </c>
      <c r="B1452" s="497"/>
      <c r="C1452" s="497"/>
      <c r="D1452" s="497"/>
      <c r="E1452" s="355"/>
      <c r="F1452" s="355"/>
      <c r="G1452" s="355"/>
      <c r="H1452" s="355"/>
      <c r="I1452" s="355"/>
      <c r="J1452" s="355"/>
      <c r="K1452" s="355"/>
      <c r="L1452" s="355"/>
      <c r="M1452" s="355"/>
      <c r="N1452" s="355"/>
      <c r="O1452" s="355"/>
      <c r="P1452" s="355"/>
    </row>
    <row r="1453" spans="1:16" ht="38.25" customHeight="1" x14ac:dyDescent="0.2">
      <c r="A1453" s="166" t="s">
        <v>1596</v>
      </c>
      <c r="B1453" s="166" t="s">
        <v>1597</v>
      </c>
      <c r="C1453" s="132" t="s">
        <v>1597</v>
      </c>
      <c r="D1453" s="279" t="s">
        <v>1391</v>
      </c>
      <c r="E1453" s="279" t="s">
        <v>604</v>
      </c>
      <c r="F1453" s="127">
        <v>111</v>
      </c>
      <c r="G1453" s="127" t="s">
        <v>605</v>
      </c>
      <c r="H1453" s="127">
        <v>11</v>
      </c>
      <c r="I1453" s="167">
        <v>400</v>
      </c>
      <c r="J1453" s="167">
        <v>400</v>
      </c>
      <c r="K1453" s="337">
        <f>N1453/3</f>
        <v>4</v>
      </c>
      <c r="L1453" s="337">
        <f>N1453/3</f>
        <v>4</v>
      </c>
      <c r="M1453" s="337">
        <f>N1453/3</f>
        <v>4</v>
      </c>
      <c r="N1453" s="338" t="s">
        <v>1338</v>
      </c>
      <c r="O1453" s="517">
        <f>I1453*N1453</f>
        <v>4800</v>
      </c>
      <c r="P1453" s="166" t="s">
        <v>1597</v>
      </c>
    </row>
    <row r="1454" spans="1:16" ht="38.25" customHeight="1" x14ac:dyDescent="0.2">
      <c r="A1454" s="166" t="s">
        <v>1596</v>
      </c>
      <c r="B1454" s="166" t="s">
        <v>1597</v>
      </c>
      <c r="C1454" s="132" t="s">
        <v>1597</v>
      </c>
      <c r="D1454" s="279" t="s">
        <v>1392</v>
      </c>
      <c r="E1454" s="279" t="s">
        <v>604</v>
      </c>
      <c r="F1454" s="127">
        <v>112</v>
      </c>
      <c r="G1454" s="127" t="s">
        <v>605</v>
      </c>
      <c r="H1454" s="127">
        <v>11</v>
      </c>
      <c r="I1454" s="167">
        <v>0</v>
      </c>
      <c r="J1454" s="167">
        <v>0</v>
      </c>
      <c r="K1454" s="337">
        <f t="shared" ref="K1454:K1487" si="144">N1454/3</f>
        <v>0</v>
      </c>
      <c r="L1454" s="337">
        <f t="shared" ref="L1454:L1487" si="145">N1454/3</f>
        <v>0</v>
      </c>
      <c r="M1454" s="337">
        <f t="shared" ref="M1454:M1487" si="146">N1454/3</f>
        <v>0</v>
      </c>
      <c r="N1454" s="338" t="s">
        <v>1396</v>
      </c>
      <c r="O1454" s="517">
        <f t="shared" ref="O1454:O1462" si="147">I1454*N1454</f>
        <v>0</v>
      </c>
      <c r="P1454" s="166" t="s">
        <v>1597</v>
      </c>
    </row>
    <row r="1455" spans="1:16" ht="38.25" customHeight="1" x14ac:dyDescent="0.2">
      <c r="A1455" s="296" t="s">
        <v>1596</v>
      </c>
      <c r="B1455" s="166" t="s">
        <v>1597</v>
      </c>
      <c r="C1455" s="132" t="s">
        <v>1597</v>
      </c>
      <c r="D1455" s="279" t="s">
        <v>1393</v>
      </c>
      <c r="E1455" s="279" t="s">
        <v>604</v>
      </c>
      <c r="F1455" s="127">
        <v>113</v>
      </c>
      <c r="G1455" s="127" t="s">
        <v>605</v>
      </c>
      <c r="H1455" s="127">
        <v>11</v>
      </c>
      <c r="I1455" s="167">
        <v>500</v>
      </c>
      <c r="J1455" s="167">
        <v>500</v>
      </c>
      <c r="K1455" s="337">
        <f t="shared" si="144"/>
        <v>4</v>
      </c>
      <c r="L1455" s="337">
        <f t="shared" si="145"/>
        <v>4</v>
      </c>
      <c r="M1455" s="337">
        <f t="shared" si="146"/>
        <v>4</v>
      </c>
      <c r="N1455" s="338" t="s">
        <v>1338</v>
      </c>
      <c r="O1455" s="517">
        <f t="shared" si="147"/>
        <v>6000</v>
      </c>
      <c r="P1455" s="362" t="s">
        <v>1597</v>
      </c>
    </row>
    <row r="1456" spans="1:16" ht="38.25" customHeight="1" x14ac:dyDescent="0.2">
      <c r="A1456" s="296" t="s">
        <v>1596</v>
      </c>
      <c r="B1456" s="166" t="s">
        <v>1597</v>
      </c>
      <c r="C1456" s="132" t="s">
        <v>1597</v>
      </c>
      <c r="D1456" s="279" t="s">
        <v>1333</v>
      </c>
      <c r="E1456" s="279" t="s">
        <v>604</v>
      </c>
      <c r="F1456" s="127">
        <v>114</v>
      </c>
      <c r="G1456" s="127" t="s">
        <v>605</v>
      </c>
      <c r="H1456" s="127">
        <v>11</v>
      </c>
      <c r="I1456" s="167">
        <v>50</v>
      </c>
      <c r="J1456" s="167">
        <v>50</v>
      </c>
      <c r="K1456" s="337">
        <f t="shared" si="144"/>
        <v>7</v>
      </c>
      <c r="L1456" s="337">
        <f t="shared" si="145"/>
        <v>7</v>
      </c>
      <c r="M1456" s="337">
        <f t="shared" si="146"/>
        <v>7</v>
      </c>
      <c r="N1456" s="338" t="s">
        <v>1374</v>
      </c>
      <c r="O1456" s="517">
        <f t="shared" si="147"/>
        <v>1050</v>
      </c>
      <c r="P1456" s="362" t="s">
        <v>1597</v>
      </c>
    </row>
    <row r="1457" spans="1:16" ht="38.25" customHeight="1" x14ac:dyDescent="0.2">
      <c r="A1457" s="296" t="s">
        <v>1596</v>
      </c>
      <c r="B1457" s="166" t="s">
        <v>1597</v>
      </c>
      <c r="C1457" s="132" t="s">
        <v>1597</v>
      </c>
      <c r="D1457" s="279" t="s">
        <v>1394</v>
      </c>
      <c r="E1457" s="279" t="s">
        <v>604</v>
      </c>
      <c r="F1457" s="127">
        <v>115</v>
      </c>
      <c r="G1457" s="127" t="s">
        <v>605</v>
      </c>
      <c r="H1457" s="127">
        <v>11</v>
      </c>
      <c r="I1457" s="167">
        <v>50</v>
      </c>
      <c r="J1457" s="167">
        <v>50</v>
      </c>
      <c r="K1457" s="337">
        <f t="shared" si="144"/>
        <v>4</v>
      </c>
      <c r="L1457" s="337">
        <f t="shared" si="145"/>
        <v>4</v>
      </c>
      <c r="M1457" s="337">
        <f t="shared" si="146"/>
        <v>4</v>
      </c>
      <c r="N1457" s="338" t="s">
        <v>1338</v>
      </c>
      <c r="O1457" s="517">
        <f t="shared" si="147"/>
        <v>600</v>
      </c>
      <c r="P1457" s="362" t="s">
        <v>1597</v>
      </c>
    </row>
    <row r="1458" spans="1:16" ht="38.25" customHeight="1" x14ac:dyDescent="0.2">
      <c r="A1458" s="296" t="s">
        <v>1596</v>
      </c>
      <c r="B1458" s="166" t="s">
        <v>1597</v>
      </c>
      <c r="C1458" s="132" t="s">
        <v>1597</v>
      </c>
      <c r="D1458" s="279" t="s">
        <v>915</v>
      </c>
      <c r="E1458" s="279" t="s">
        <v>604</v>
      </c>
      <c r="F1458" s="127">
        <v>113</v>
      </c>
      <c r="G1458" s="127" t="s">
        <v>605</v>
      </c>
      <c r="H1458" s="127">
        <v>11</v>
      </c>
      <c r="I1458" s="167">
        <v>420</v>
      </c>
      <c r="J1458" s="167">
        <v>420</v>
      </c>
      <c r="K1458" s="337">
        <f t="shared" si="144"/>
        <v>6.666666666666667</v>
      </c>
      <c r="L1458" s="337">
        <f t="shared" si="145"/>
        <v>6.666666666666667</v>
      </c>
      <c r="M1458" s="337">
        <f t="shared" si="146"/>
        <v>6.666666666666667</v>
      </c>
      <c r="N1458" s="338" t="s">
        <v>1343</v>
      </c>
      <c r="O1458" s="517">
        <f t="shared" si="147"/>
        <v>8400</v>
      </c>
      <c r="P1458" s="362" t="s">
        <v>1597</v>
      </c>
    </row>
    <row r="1459" spans="1:16" ht="38.25" customHeight="1" x14ac:dyDescent="0.2">
      <c r="A1459" s="296" t="s">
        <v>1596</v>
      </c>
      <c r="B1459" s="166" t="s">
        <v>1597</v>
      </c>
      <c r="C1459" s="132" t="s">
        <v>1597</v>
      </c>
      <c r="D1459" s="279" t="s">
        <v>1337</v>
      </c>
      <c r="E1459" s="279" t="s">
        <v>604</v>
      </c>
      <c r="F1459" s="127">
        <v>151</v>
      </c>
      <c r="G1459" s="127" t="s">
        <v>605</v>
      </c>
      <c r="H1459" s="127">
        <v>11</v>
      </c>
      <c r="I1459" s="167">
        <v>7000</v>
      </c>
      <c r="J1459" s="167">
        <v>7000</v>
      </c>
      <c r="K1459" s="337">
        <f t="shared" si="144"/>
        <v>4</v>
      </c>
      <c r="L1459" s="337">
        <f t="shared" si="145"/>
        <v>4</v>
      </c>
      <c r="M1459" s="337">
        <f t="shared" si="146"/>
        <v>4</v>
      </c>
      <c r="N1459" s="338" t="s">
        <v>1338</v>
      </c>
      <c r="O1459" s="517">
        <f t="shared" si="147"/>
        <v>84000</v>
      </c>
      <c r="P1459" s="362" t="s">
        <v>1597</v>
      </c>
    </row>
    <row r="1460" spans="1:16" ht="38.25" customHeight="1" x14ac:dyDescent="0.2">
      <c r="A1460" s="296" t="s">
        <v>1596</v>
      </c>
      <c r="B1460" s="166" t="s">
        <v>1597</v>
      </c>
      <c r="C1460" s="132" t="s">
        <v>1597</v>
      </c>
      <c r="D1460" s="279" t="s">
        <v>1397</v>
      </c>
      <c r="E1460" s="279" t="s">
        <v>604</v>
      </c>
      <c r="F1460" s="127">
        <v>165</v>
      </c>
      <c r="G1460" s="127" t="s">
        <v>605</v>
      </c>
      <c r="H1460" s="127">
        <v>11</v>
      </c>
      <c r="I1460" s="167">
        <v>2000</v>
      </c>
      <c r="J1460" s="167">
        <v>2000</v>
      </c>
      <c r="K1460" s="337">
        <f t="shared" si="144"/>
        <v>1</v>
      </c>
      <c r="L1460" s="337">
        <f t="shared" si="145"/>
        <v>1</v>
      </c>
      <c r="M1460" s="337">
        <f t="shared" si="146"/>
        <v>1</v>
      </c>
      <c r="N1460" s="338" t="s">
        <v>1395</v>
      </c>
      <c r="O1460" s="517">
        <f t="shared" si="147"/>
        <v>6000</v>
      </c>
      <c r="P1460" s="362" t="s">
        <v>1597</v>
      </c>
    </row>
    <row r="1461" spans="1:16" ht="38.25" customHeight="1" x14ac:dyDescent="0.2">
      <c r="A1461" s="296" t="s">
        <v>1596</v>
      </c>
      <c r="B1461" s="166" t="s">
        <v>1597</v>
      </c>
      <c r="C1461" s="132" t="s">
        <v>1597</v>
      </c>
      <c r="D1461" s="279" t="s">
        <v>1341</v>
      </c>
      <c r="E1461" s="279" t="s">
        <v>604</v>
      </c>
      <c r="F1461" s="127">
        <v>195</v>
      </c>
      <c r="G1461" s="127" t="s">
        <v>605</v>
      </c>
      <c r="H1461" s="127">
        <v>11</v>
      </c>
      <c r="I1461" s="167">
        <v>500</v>
      </c>
      <c r="J1461" s="167">
        <v>500</v>
      </c>
      <c r="K1461" s="337">
        <f t="shared" si="144"/>
        <v>1</v>
      </c>
      <c r="L1461" s="337">
        <f t="shared" si="145"/>
        <v>1</v>
      </c>
      <c r="M1461" s="337">
        <f t="shared" si="146"/>
        <v>1</v>
      </c>
      <c r="N1461" s="338" t="s">
        <v>1395</v>
      </c>
      <c r="O1461" s="517">
        <f t="shared" si="147"/>
        <v>1500</v>
      </c>
      <c r="P1461" s="362" t="s">
        <v>1597</v>
      </c>
    </row>
    <row r="1462" spans="1:16" ht="38.25" customHeight="1" x14ac:dyDescent="0.2">
      <c r="A1462" s="296" t="s">
        <v>1596</v>
      </c>
      <c r="B1462" s="166" t="s">
        <v>1597</v>
      </c>
      <c r="C1462" s="132" t="s">
        <v>1597</v>
      </c>
      <c r="D1462" s="279" t="s">
        <v>1342</v>
      </c>
      <c r="E1462" s="279" t="s">
        <v>604</v>
      </c>
      <c r="F1462" s="127">
        <v>199</v>
      </c>
      <c r="G1462" s="127" t="s">
        <v>605</v>
      </c>
      <c r="H1462" s="127">
        <v>11</v>
      </c>
      <c r="I1462" s="167">
        <v>2400</v>
      </c>
      <c r="J1462" s="167">
        <v>2400</v>
      </c>
      <c r="K1462" s="337">
        <f t="shared" si="144"/>
        <v>1.6666666666666667</v>
      </c>
      <c r="L1462" s="337">
        <f t="shared" si="145"/>
        <v>1.6666666666666667</v>
      </c>
      <c r="M1462" s="337">
        <f t="shared" si="146"/>
        <v>1.6666666666666667</v>
      </c>
      <c r="N1462" s="338" t="s">
        <v>1369</v>
      </c>
      <c r="O1462" s="517">
        <f t="shared" si="147"/>
        <v>12000</v>
      </c>
      <c r="P1462" s="362" t="s">
        <v>1597</v>
      </c>
    </row>
    <row r="1463" spans="1:16" ht="38.25" customHeight="1" x14ac:dyDescent="0.2">
      <c r="A1463" s="296" t="s">
        <v>1596</v>
      </c>
      <c r="B1463" s="166" t="s">
        <v>1597</v>
      </c>
      <c r="C1463" s="132" t="s">
        <v>1597</v>
      </c>
      <c r="D1463" s="279" t="s">
        <v>1416</v>
      </c>
      <c r="E1463" s="279" t="s">
        <v>1059</v>
      </c>
      <c r="F1463" s="127">
        <v>211</v>
      </c>
      <c r="G1463" s="127">
        <v>2405</v>
      </c>
      <c r="H1463" s="127">
        <v>11</v>
      </c>
      <c r="I1463" s="167">
        <v>25</v>
      </c>
      <c r="J1463" s="167">
        <v>25</v>
      </c>
      <c r="K1463" s="337">
        <f t="shared" si="144"/>
        <v>4</v>
      </c>
      <c r="L1463" s="337">
        <f t="shared" si="145"/>
        <v>4</v>
      </c>
      <c r="M1463" s="337">
        <f t="shared" si="146"/>
        <v>4</v>
      </c>
      <c r="N1463" s="338" t="s">
        <v>1338</v>
      </c>
      <c r="O1463" s="517">
        <f>I1463*N1463</f>
        <v>300</v>
      </c>
      <c r="P1463" s="362" t="s">
        <v>1597</v>
      </c>
    </row>
    <row r="1464" spans="1:16" ht="38.25" customHeight="1" x14ac:dyDescent="0.2">
      <c r="A1464" s="296" t="s">
        <v>1596</v>
      </c>
      <c r="B1464" s="166" t="s">
        <v>1597</v>
      </c>
      <c r="C1464" s="132" t="s">
        <v>1597</v>
      </c>
      <c r="D1464" s="279" t="s">
        <v>1436</v>
      </c>
      <c r="E1464" s="279" t="s">
        <v>1347</v>
      </c>
      <c r="F1464" s="127">
        <v>211</v>
      </c>
      <c r="G1464" s="127">
        <v>3602</v>
      </c>
      <c r="H1464" s="127">
        <v>11</v>
      </c>
      <c r="I1464" s="167">
        <v>75</v>
      </c>
      <c r="J1464" s="167">
        <v>75</v>
      </c>
      <c r="K1464" s="337">
        <f t="shared" si="144"/>
        <v>3.3333333333333335</v>
      </c>
      <c r="L1464" s="337">
        <f t="shared" si="145"/>
        <v>3.3333333333333335</v>
      </c>
      <c r="M1464" s="337">
        <f t="shared" si="146"/>
        <v>3.3333333333333335</v>
      </c>
      <c r="N1464" s="338" t="s">
        <v>1361</v>
      </c>
      <c r="O1464" s="517">
        <f t="shared" ref="O1464:O1487" si="148">I1464*N1464</f>
        <v>750</v>
      </c>
      <c r="P1464" s="362" t="s">
        <v>1597</v>
      </c>
    </row>
    <row r="1465" spans="1:16" ht="38.25" customHeight="1" x14ac:dyDescent="0.2">
      <c r="A1465" s="296" t="s">
        <v>1596</v>
      </c>
      <c r="B1465" s="166" t="s">
        <v>1597</v>
      </c>
      <c r="C1465" s="132" t="s">
        <v>1597</v>
      </c>
      <c r="D1465" s="279" t="s">
        <v>1457</v>
      </c>
      <c r="E1465" s="279" t="s">
        <v>1347</v>
      </c>
      <c r="F1465" s="127">
        <v>211</v>
      </c>
      <c r="G1465" s="127">
        <v>28004</v>
      </c>
      <c r="H1465" s="127">
        <v>11</v>
      </c>
      <c r="I1465" s="167">
        <v>55</v>
      </c>
      <c r="J1465" s="167">
        <v>55</v>
      </c>
      <c r="K1465" s="337">
        <f t="shared" si="144"/>
        <v>4</v>
      </c>
      <c r="L1465" s="337">
        <f t="shared" si="145"/>
        <v>4</v>
      </c>
      <c r="M1465" s="337">
        <f t="shared" si="146"/>
        <v>4</v>
      </c>
      <c r="N1465" s="338" t="s">
        <v>1338</v>
      </c>
      <c r="O1465" s="517">
        <f t="shared" si="148"/>
        <v>660</v>
      </c>
      <c r="P1465" s="362" t="s">
        <v>1597</v>
      </c>
    </row>
    <row r="1466" spans="1:16" ht="38.25" customHeight="1" x14ac:dyDescent="0.2">
      <c r="A1466" s="296" t="s">
        <v>1596</v>
      </c>
      <c r="B1466" s="166" t="s">
        <v>1597</v>
      </c>
      <c r="C1466" s="132" t="s">
        <v>1597</v>
      </c>
      <c r="D1466" s="279" t="s">
        <v>1437</v>
      </c>
      <c r="E1466" s="279" t="s">
        <v>1349</v>
      </c>
      <c r="F1466" s="127">
        <v>211</v>
      </c>
      <c r="G1466" s="127">
        <v>4877</v>
      </c>
      <c r="H1466" s="127">
        <v>11</v>
      </c>
      <c r="I1466" s="167">
        <v>3</v>
      </c>
      <c r="J1466" s="167">
        <v>3</v>
      </c>
      <c r="K1466" s="337">
        <f t="shared" si="144"/>
        <v>33.333333333333336</v>
      </c>
      <c r="L1466" s="337">
        <f t="shared" si="145"/>
        <v>33.333333333333336</v>
      </c>
      <c r="M1466" s="337">
        <f t="shared" si="146"/>
        <v>33.333333333333336</v>
      </c>
      <c r="N1466" s="338" t="s">
        <v>1399</v>
      </c>
      <c r="O1466" s="517">
        <f t="shared" si="148"/>
        <v>300</v>
      </c>
      <c r="P1466" s="362" t="s">
        <v>1597</v>
      </c>
    </row>
    <row r="1467" spans="1:16" ht="38.25" customHeight="1" x14ac:dyDescent="0.2">
      <c r="A1467" s="296" t="s">
        <v>1596</v>
      </c>
      <c r="B1467" s="166" t="s">
        <v>1597</v>
      </c>
      <c r="C1467" s="132" t="s">
        <v>1597</v>
      </c>
      <c r="D1467" s="279" t="s">
        <v>1438</v>
      </c>
      <c r="E1467" s="279" t="s">
        <v>1400</v>
      </c>
      <c r="F1467" s="127">
        <v>211</v>
      </c>
      <c r="G1467" s="127">
        <v>4877</v>
      </c>
      <c r="H1467" s="127">
        <v>11</v>
      </c>
      <c r="I1467" s="167">
        <v>14</v>
      </c>
      <c r="J1467" s="167">
        <v>14</v>
      </c>
      <c r="K1467" s="337">
        <f t="shared" si="144"/>
        <v>40</v>
      </c>
      <c r="L1467" s="337">
        <f t="shared" si="145"/>
        <v>40</v>
      </c>
      <c r="M1467" s="337">
        <f t="shared" si="146"/>
        <v>40</v>
      </c>
      <c r="N1467" s="338" t="s">
        <v>1467</v>
      </c>
      <c r="O1467" s="517">
        <f t="shared" si="148"/>
        <v>1680</v>
      </c>
      <c r="P1467" s="362" t="s">
        <v>1597</v>
      </c>
    </row>
    <row r="1468" spans="1:16" ht="38.25" customHeight="1" x14ac:dyDescent="0.2">
      <c r="A1468" s="296" t="s">
        <v>1596</v>
      </c>
      <c r="B1468" s="166" t="s">
        <v>1597</v>
      </c>
      <c r="C1468" s="132" t="s">
        <v>1597</v>
      </c>
      <c r="D1468" s="279" t="s">
        <v>1439</v>
      </c>
      <c r="E1468" s="279" t="s">
        <v>766</v>
      </c>
      <c r="F1468" s="127">
        <v>241</v>
      </c>
      <c r="G1468" s="127">
        <v>1592</v>
      </c>
      <c r="H1468" s="127">
        <v>11</v>
      </c>
      <c r="I1468" s="167">
        <v>45</v>
      </c>
      <c r="J1468" s="167">
        <v>45</v>
      </c>
      <c r="K1468" s="337">
        <f t="shared" si="144"/>
        <v>8.3333333333333339</v>
      </c>
      <c r="L1468" s="337">
        <f t="shared" si="145"/>
        <v>8.3333333333333339</v>
      </c>
      <c r="M1468" s="337">
        <f t="shared" si="146"/>
        <v>8.3333333333333339</v>
      </c>
      <c r="N1468" s="338" t="s">
        <v>1350</v>
      </c>
      <c r="O1468" s="517">
        <f t="shared" si="148"/>
        <v>1125</v>
      </c>
      <c r="P1468" s="362" t="s">
        <v>1597</v>
      </c>
    </row>
    <row r="1469" spans="1:16" ht="38.25" customHeight="1" x14ac:dyDescent="0.2">
      <c r="A1469" s="296" t="s">
        <v>1596</v>
      </c>
      <c r="B1469" s="166" t="s">
        <v>1597</v>
      </c>
      <c r="C1469" s="132" t="s">
        <v>1597</v>
      </c>
      <c r="D1469" s="279" t="s">
        <v>1440</v>
      </c>
      <c r="E1469" s="279" t="s">
        <v>766</v>
      </c>
      <c r="F1469" s="127">
        <v>241</v>
      </c>
      <c r="G1469" s="127">
        <v>1593</v>
      </c>
      <c r="H1469" s="127">
        <v>11</v>
      </c>
      <c r="I1469" s="167">
        <v>55</v>
      </c>
      <c r="J1469" s="167">
        <v>55</v>
      </c>
      <c r="K1469" s="337">
        <f t="shared" si="144"/>
        <v>8</v>
      </c>
      <c r="L1469" s="337">
        <f t="shared" si="145"/>
        <v>8</v>
      </c>
      <c r="M1469" s="337">
        <f t="shared" si="146"/>
        <v>8</v>
      </c>
      <c r="N1469" s="338" t="s">
        <v>1381</v>
      </c>
      <c r="O1469" s="517">
        <f t="shared" si="148"/>
        <v>1320</v>
      </c>
      <c r="P1469" s="362" t="s">
        <v>1597</v>
      </c>
    </row>
    <row r="1470" spans="1:16" ht="38.25" customHeight="1" x14ac:dyDescent="0.2">
      <c r="A1470" s="296" t="s">
        <v>1596</v>
      </c>
      <c r="B1470" s="166" t="s">
        <v>1597</v>
      </c>
      <c r="C1470" s="132" t="s">
        <v>1597</v>
      </c>
      <c r="D1470" s="279" t="s">
        <v>1441</v>
      </c>
      <c r="E1470" s="279" t="s">
        <v>1115</v>
      </c>
      <c r="F1470" s="127">
        <v>243</v>
      </c>
      <c r="G1470" s="127">
        <v>61337</v>
      </c>
      <c r="H1470" s="127">
        <v>11</v>
      </c>
      <c r="I1470" s="167">
        <v>175</v>
      </c>
      <c r="J1470" s="167">
        <v>175</v>
      </c>
      <c r="K1470" s="337">
        <f t="shared" si="144"/>
        <v>4</v>
      </c>
      <c r="L1470" s="337">
        <f t="shared" si="145"/>
        <v>4</v>
      </c>
      <c r="M1470" s="337">
        <f t="shared" si="146"/>
        <v>4</v>
      </c>
      <c r="N1470" s="338" t="s">
        <v>1338</v>
      </c>
      <c r="O1470" s="517">
        <f t="shared" si="148"/>
        <v>2100</v>
      </c>
      <c r="P1470" s="362" t="s">
        <v>1597</v>
      </c>
    </row>
    <row r="1471" spans="1:16" ht="38.25" customHeight="1" x14ac:dyDescent="0.2">
      <c r="A1471" s="296" t="s">
        <v>1596</v>
      </c>
      <c r="B1471" s="166" t="s">
        <v>1597</v>
      </c>
      <c r="C1471" s="132" t="s">
        <v>1597</v>
      </c>
      <c r="D1471" s="279" t="s">
        <v>1360</v>
      </c>
      <c r="E1471" s="279" t="s">
        <v>202</v>
      </c>
      <c r="F1471" s="127">
        <v>253</v>
      </c>
      <c r="G1471" s="127">
        <v>9888</v>
      </c>
      <c r="H1471" s="127">
        <v>11</v>
      </c>
      <c r="I1471" s="167">
        <v>1200</v>
      </c>
      <c r="J1471" s="167">
        <v>1200</v>
      </c>
      <c r="K1471" s="337">
        <f t="shared" si="144"/>
        <v>1.3333333333333333</v>
      </c>
      <c r="L1471" s="337">
        <f t="shared" si="145"/>
        <v>1.3333333333333333</v>
      </c>
      <c r="M1471" s="337">
        <f t="shared" si="146"/>
        <v>1.3333333333333333</v>
      </c>
      <c r="N1471" s="338" t="s">
        <v>1435</v>
      </c>
      <c r="O1471" s="517">
        <f t="shared" si="148"/>
        <v>4800</v>
      </c>
      <c r="P1471" s="362" t="s">
        <v>1597</v>
      </c>
    </row>
    <row r="1472" spans="1:16" ht="38.25" customHeight="1" x14ac:dyDescent="0.2">
      <c r="A1472" s="296" t="s">
        <v>1596</v>
      </c>
      <c r="B1472" s="166" t="s">
        <v>1597</v>
      </c>
      <c r="C1472" s="132" t="s">
        <v>1597</v>
      </c>
      <c r="D1472" s="279" t="s">
        <v>1362</v>
      </c>
      <c r="E1472" s="279" t="s">
        <v>202</v>
      </c>
      <c r="F1472" s="127">
        <v>268</v>
      </c>
      <c r="G1472" s="127">
        <v>22327</v>
      </c>
      <c r="H1472" s="127">
        <v>11</v>
      </c>
      <c r="I1472" s="167">
        <v>30</v>
      </c>
      <c r="J1472" s="167">
        <v>30</v>
      </c>
      <c r="K1472" s="337">
        <f t="shared" si="144"/>
        <v>4</v>
      </c>
      <c r="L1472" s="337">
        <f t="shared" si="145"/>
        <v>4</v>
      </c>
      <c r="M1472" s="337">
        <f t="shared" si="146"/>
        <v>4</v>
      </c>
      <c r="N1472" s="338" t="s">
        <v>1338</v>
      </c>
      <c r="O1472" s="517">
        <f t="shared" si="148"/>
        <v>360</v>
      </c>
      <c r="P1472" s="362" t="s">
        <v>1597</v>
      </c>
    </row>
    <row r="1473" spans="1:16" ht="38.25" customHeight="1" x14ac:dyDescent="0.2">
      <c r="A1473" s="296" t="s">
        <v>1596</v>
      </c>
      <c r="B1473" s="166" t="s">
        <v>1597</v>
      </c>
      <c r="C1473" s="132" t="s">
        <v>1597</v>
      </c>
      <c r="D1473" s="279" t="s">
        <v>1442</v>
      </c>
      <c r="E1473" s="279" t="s">
        <v>1115</v>
      </c>
      <c r="F1473" s="127">
        <v>291</v>
      </c>
      <c r="G1473" s="127">
        <v>2014</v>
      </c>
      <c r="H1473" s="127">
        <v>11</v>
      </c>
      <c r="I1473" s="167">
        <v>25</v>
      </c>
      <c r="J1473" s="167">
        <v>25</v>
      </c>
      <c r="K1473" s="337">
        <f t="shared" si="144"/>
        <v>5</v>
      </c>
      <c r="L1473" s="337">
        <f t="shared" si="145"/>
        <v>5</v>
      </c>
      <c r="M1473" s="337">
        <f t="shared" si="146"/>
        <v>5</v>
      </c>
      <c r="N1473" s="338" t="s">
        <v>1336</v>
      </c>
      <c r="O1473" s="517">
        <f t="shared" si="148"/>
        <v>375</v>
      </c>
      <c r="P1473" s="362" t="s">
        <v>1597</v>
      </c>
    </row>
    <row r="1474" spans="1:16" ht="38.25" customHeight="1" x14ac:dyDescent="0.2">
      <c r="A1474" s="296" t="s">
        <v>1596</v>
      </c>
      <c r="B1474" s="166" t="s">
        <v>1597</v>
      </c>
      <c r="C1474" s="132" t="s">
        <v>1597</v>
      </c>
      <c r="D1474" s="279" t="s">
        <v>1443</v>
      </c>
      <c r="E1474" s="279" t="s">
        <v>1115</v>
      </c>
      <c r="F1474" s="127">
        <v>291</v>
      </c>
      <c r="G1474" s="127">
        <v>2025</v>
      </c>
      <c r="H1474" s="127">
        <v>11</v>
      </c>
      <c r="I1474" s="167">
        <v>30</v>
      </c>
      <c r="J1474" s="167">
        <v>30</v>
      </c>
      <c r="K1474" s="337">
        <f t="shared" si="144"/>
        <v>3.3333333333333335</v>
      </c>
      <c r="L1474" s="337">
        <f t="shared" si="145"/>
        <v>3.3333333333333335</v>
      </c>
      <c r="M1474" s="337">
        <f t="shared" si="146"/>
        <v>3.3333333333333335</v>
      </c>
      <c r="N1474" s="338" t="s">
        <v>1361</v>
      </c>
      <c r="O1474" s="517">
        <f t="shared" si="148"/>
        <v>300</v>
      </c>
      <c r="P1474" s="362" t="s">
        <v>1597</v>
      </c>
    </row>
    <row r="1475" spans="1:16" ht="38.25" customHeight="1" x14ac:dyDescent="0.2">
      <c r="A1475" s="296" t="s">
        <v>1596</v>
      </c>
      <c r="B1475" s="166" t="s">
        <v>1597</v>
      </c>
      <c r="C1475" s="132" t="s">
        <v>1597</v>
      </c>
      <c r="D1475" s="279" t="s">
        <v>1460</v>
      </c>
      <c r="E1475" s="279" t="s">
        <v>1115</v>
      </c>
      <c r="F1475" s="127">
        <v>291</v>
      </c>
      <c r="G1475" s="127">
        <v>2092</v>
      </c>
      <c r="H1475" s="127">
        <v>11</v>
      </c>
      <c r="I1475" s="167">
        <v>12</v>
      </c>
      <c r="J1475" s="167">
        <v>12</v>
      </c>
      <c r="K1475" s="337">
        <f t="shared" si="144"/>
        <v>5</v>
      </c>
      <c r="L1475" s="337">
        <f t="shared" si="145"/>
        <v>5</v>
      </c>
      <c r="M1475" s="337">
        <f t="shared" si="146"/>
        <v>5</v>
      </c>
      <c r="N1475" s="338" t="s">
        <v>1336</v>
      </c>
      <c r="O1475" s="517">
        <f t="shared" si="148"/>
        <v>180</v>
      </c>
      <c r="P1475" s="362" t="s">
        <v>1597</v>
      </c>
    </row>
    <row r="1476" spans="1:16" ht="38.25" customHeight="1" x14ac:dyDescent="0.2">
      <c r="A1476" s="296" t="s">
        <v>1596</v>
      </c>
      <c r="B1476" s="166" t="s">
        <v>1597</v>
      </c>
      <c r="C1476" s="132" t="s">
        <v>1597</v>
      </c>
      <c r="D1476" s="279" t="s">
        <v>1368</v>
      </c>
      <c r="E1476" s="279" t="s">
        <v>202</v>
      </c>
      <c r="F1476" s="127">
        <v>291</v>
      </c>
      <c r="G1476" s="127">
        <v>22424</v>
      </c>
      <c r="H1476" s="127">
        <v>11</v>
      </c>
      <c r="I1476" s="167">
        <v>10</v>
      </c>
      <c r="J1476" s="167">
        <v>10</v>
      </c>
      <c r="K1476" s="337">
        <f t="shared" si="144"/>
        <v>5</v>
      </c>
      <c r="L1476" s="337">
        <f t="shared" si="145"/>
        <v>5</v>
      </c>
      <c r="M1476" s="337">
        <f t="shared" si="146"/>
        <v>5</v>
      </c>
      <c r="N1476" s="338" t="s">
        <v>1336</v>
      </c>
      <c r="O1476" s="517">
        <f t="shared" si="148"/>
        <v>150</v>
      </c>
      <c r="P1476" s="362" t="s">
        <v>1597</v>
      </c>
    </row>
    <row r="1477" spans="1:16" ht="38.25" customHeight="1" x14ac:dyDescent="0.2">
      <c r="A1477" s="296" t="s">
        <v>1596</v>
      </c>
      <c r="B1477" s="166" t="s">
        <v>1597</v>
      </c>
      <c r="C1477" s="132" t="s">
        <v>1597</v>
      </c>
      <c r="D1477" s="279" t="s">
        <v>1445</v>
      </c>
      <c r="E1477" s="279" t="s">
        <v>1115</v>
      </c>
      <c r="F1477" s="127">
        <v>291</v>
      </c>
      <c r="G1477" s="127">
        <v>30345</v>
      </c>
      <c r="H1477" s="127">
        <v>11</v>
      </c>
      <c r="I1477" s="167">
        <v>20</v>
      </c>
      <c r="J1477" s="167">
        <v>20</v>
      </c>
      <c r="K1477" s="337">
        <f t="shared" si="144"/>
        <v>3</v>
      </c>
      <c r="L1477" s="337">
        <f t="shared" si="145"/>
        <v>3</v>
      </c>
      <c r="M1477" s="337">
        <f t="shared" si="146"/>
        <v>3</v>
      </c>
      <c r="N1477" s="338" t="s">
        <v>1365</v>
      </c>
      <c r="O1477" s="517">
        <f t="shared" si="148"/>
        <v>180</v>
      </c>
      <c r="P1477" s="362" t="s">
        <v>1597</v>
      </c>
    </row>
    <row r="1478" spans="1:16" ht="38.25" customHeight="1" x14ac:dyDescent="0.2">
      <c r="A1478" s="296" t="s">
        <v>1596</v>
      </c>
      <c r="B1478" s="166" t="s">
        <v>1597</v>
      </c>
      <c r="C1478" s="132" t="s">
        <v>1597</v>
      </c>
      <c r="D1478" s="279" t="s">
        <v>1446</v>
      </c>
      <c r="E1478" s="279" t="s">
        <v>1115</v>
      </c>
      <c r="F1478" s="127">
        <v>291</v>
      </c>
      <c r="G1478" s="127">
        <v>30628</v>
      </c>
      <c r="H1478" s="127">
        <v>11</v>
      </c>
      <c r="I1478" s="167">
        <v>10</v>
      </c>
      <c r="J1478" s="167">
        <v>10</v>
      </c>
      <c r="K1478" s="337">
        <f t="shared" si="144"/>
        <v>5</v>
      </c>
      <c r="L1478" s="337">
        <f t="shared" si="145"/>
        <v>5</v>
      </c>
      <c r="M1478" s="337">
        <f t="shared" si="146"/>
        <v>5</v>
      </c>
      <c r="N1478" s="338" t="s">
        <v>1336</v>
      </c>
      <c r="O1478" s="517">
        <f t="shared" si="148"/>
        <v>150</v>
      </c>
      <c r="P1478" s="362" t="s">
        <v>1597</v>
      </c>
    </row>
    <row r="1479" spans="1:16" ht="38.25" customHeight="1" x14ac:dyDescent="0.2">
      <c r="A1479" s="296" t="s">
        <v>1596</v>
      </c>
      <c r="B1479" s="166" t="s">
        <v>1597</v>
      </c>
      <c r="C1479" s="132" t="s">
        <v>1597</v>
      </c>
      <c r="D1479" s="279" t="s">
        <v>1590</v>
      </c>
      <c r="E1479" s="279" t="s">
        <v>1115</v>
      </c>
      <c r="F1479" s="127">
        <v>291</v>
      </c>
      <c r="G1479" s="127">
        <v>31139</v>
      </c>
      <c r="H1479" s="127">
        <v>11</v>
      </c>
      <c r="I1479" s="167">
        <v>50</v>
      </c>
      <c r="J1479" s="167">
        <v>50</v>
      </c>
      <c r="K1479" s="337">
        <f t="shared" si="144"/>
        <v>5</v>
      </c>
      <c r="L1479" s="337">
        <f t="shared" si="145"/>
        <v>5</v>
      </c>
      <c r="M1479" s="337">
        <f t="shared" si="146"/>
        <v>5</v>
      </c>
      <c r="N1479" s="338" t="s">
        <v>1336</v>
      </c>
      <c r="O1479" s="517">
        <f t="shared" si="148"/>
        <v>750</v>
      </c>
      <c r="P1479" s="362" t="s">
        <v>1597</v>
      </c>
    </row>
    <row r="1480" spans="1:16" ht="38.25" customHeight="1" x14ac:dyDescent="0.2">
      <c r="A1480" s="296" t="s">
        <v>1596</v>
      </c>
      <c r="B1480" s="166" t="s">
        <v>1597</v>
      </c>
      <c r="C1480" s="132" t="s">
        <v>1597</v>
      </c>
      <c r="D1480" s="279" t="s">
        <v>1462</v>
      </c>
      <c r="E1480" s="279" t="s">
        <v>777</v>
      </c>
      <c r="F1480" s="127">
        <v>291</v>
      </c>
      <c r="G1480" s="127">
        <v>78615</v>
      </c>
      <c r="H1480" s="127">
        <v>11</v>
      </c>
      <c r="I1480" s="167">
        <v>5</v>
      </c>
      <c r="J1480" s="167">
        <v>5</v>
      </c>
      <c r="K1480" s="337">
        <f t="shared" si="144"/>
        <v>7</v>
      </c>
      <c r="L1480" s="337">
        <f t="shared" si="145"/>
        <v>7</v>
      </c>
      <c r="M1480" s="337">
        <f t="shared" si="146"/>
        <v>7</v>
      </c>
      <c r="N1480" s="338" t="s">
        <v>1374</v>
      </c>
      <c r="O1480" s="517">
        <f t="shared" si="148"/>
        <v>105</v>
      </c>
      <c r="P1480" s="362" t="s">
        <v>1597</v>
      </c>
    </row>
    <row r="1481" spans="1:16" ht="38.25" customHeight="1" x14ac:dyDescent="0.2">
      <c r="A1481" s="296" t="s">
        <v>1596</v>
      </c>
      <c r="B1481" s="166" t="s">
        <v>1597</v>
      </c>
      <c r="C1481" s="132" t="s">
        <v>1597</v>
      </c>
      <c r="D1481" s="279" t="s">
        <v>1375</v>
      </c>
      <c r="E1481" s="279" t="s">
        <v>202</v>
      </c>
      <c r="F1481" s="127">
        <v>291</v>
      </c>
      <c r="G1481" s="127">
        <v>134509</v>
      </c>
      <c r="H1481" s="127">
        <v>11</v>
      </c>
      <c r="I1481" s="167">
        <v>5</v>
      </c>
      <c r="J1481" s="167">
        <v>5</v>
      </c>
      <c r="K1481" s="337">
        <f t="shared" si="144"/>
        <v>5</v>
      </c>
      <c r="L1481" s="337">
        <f t="shared" si="145"/>
        <v>5</v>
      </c>
      <c r="M1481" s="337">
        <f t="shared" si="146"/>
        <v>5</v>
      </c>
      <c r="N1481" s="338" t="s">
        <v>1336</v>
      </c>
      <c r="O1481" s="517">
        <f t="shared" si="148"/>
        <v>75</v>
      </c>
      <c r="P1481" s="362" t="s">
        <v>1597</v>
      </c>
    </row>
    <row r="1482" spans="1:16" ht="38.25" customHeight="1" x14ac:dyDescent="0.2">
      <c r="A1482" s="296" t="s">
        <v>1596</v>
      </c>
      <c r="B1482" s="166" t="s">
        <v>1597</v>
      </c>
      <c r="C1482" s="132" t="s">
        <v>1597</v>
      </c>
      <c r="D1482" s="279" t="s">
        <v>1592</v>
      </c>
      <c r="E1482" s="279" t="s">
        <v>804</v>
      </c>
      <c r="F1482" s="127">
        <v>292</v>
      </c>
      <c r="G1482" s="127">
        <v>2858</v>
      </c>
      <c r="H1482" s="127">
        <v>11</v>
      </c>
      <c r="I1482" s="167">
        <v>12</v>
      </c>
      <c r="J1482" s="167">
        <v>12</v>
      </c>
      <c r="K1482" s="337">
        <f t="shared" si="144"/>
        <v>6.666666666666667</v>
      </c>
      <c r="L1482" s="337">
        <f t="shared" si="145"/>
        <v>6.666666666666667</v>
      </c>
      <c r="M1482" s="337">
        <f t="shared" si="146"/>
        <v>6.666666666666667</v>
      </c>
      <c r="N1482" s="338" t="s">
        <v>1343</v>
      </c>
      <c r="O1482" s="517">
        <f t="shared" si="148"/>
        <v>240</v>
      </c>
      <c r="P1482" s="362" t="s">
        <v>1597</v>
      </c>
    </row>
    <row r="1483" spans="1:16" ht="38.25" customHeight="1" x14ac:dyDescent="0.2">
      <c r="A1483" s="296" t="s">
        <v>1596</v>
      </c>
      <c r="B1483" s="166" t="s">
        <v>1597</v>
      </c>
      <c r="C1483" s="132" t="s">
        <v>1597</v>
      </c>
      <c r="D1483" s="279" t="s">
        <v>1450</v>
      </c>
      <c r="E1483" s="279" t="s">
        <v>1059</v>
      </c>
      <c r="F1483" s="127">
        <v>292</v>
      </c>
      <c r="G1483" s="127">
        <v>2859</v>
      </c>
      <c r="H1483" s="127">
        <v>11</v>
      </c>
      <c r="I1483" s="167">
        <v>35</v>
      </c>
      <c r="J1483" s="167">
        <v>35</v>
      </c>
      <c r="K1483" s="337">
        <f t="shared" si="144"/>
        <v>5</v>
      </c>
      <c r="L1483" s="337">
        <f t="shared" si="145"/>
        <v>5</v>
      </c>
      <c r="M1483" s="337">
        <f t="shared" si="146"/>
        <v>5</v>
      </c>
      <c r="N1483" s="338" t="s">
        <v>1336</v>
      </c>
      <c r="O1483" s="517">
        <f t="shared" si="148"/>
        <v>525</v>
      </c>
      <c r="P1483" s="362" t="s">
        <v>1597</v>
      </c>
    </row>
    <row r="1484" spans="1:16" ht="38.25" customHeight="1" x14ac:dyDescent="0.2">
      <c r="A1484" s="296" t="s">
        <v>1596</v>
      </c>
      <c r="B1484" s="166" t="s">
        <v>1597</v>
      </c>
      <c r="C1484" s="132" t="s">
        <v>1597</v>
      </c>
      <c r="D1484" s="279" t="s">
        <v>1451</v>
      </c>
      <c r="E1484" s="279" t="s">
        <v>202</v>
      </c>
      <c r="F1484" s="127">
        <v>292</v>
      </c>
      <c r="G1484" s="127">
        <v>5732</v>
      </c>
      <c r="H1484" s="127">
        <v>11</v>
      </c>
      <c r="I1484" s="167">
        <v>4</v>
      </c>
      <c r="J1484" s="167">
        <v>4</v>
      </c>
      <c r="K1484" s="337">
        <f t="shared" si="144"/>
        <v>10</v>
      </c>
      <c r="L1484" s="337">
        <f t="shared" si="145"/>
        <v>10</v>
      </c>
      <c r="M1484" s="337">
        <f t="shared" si="146"/>
        <v>10</v>
      </c>
      <c r="N1484" s="338" t="s">
        <v>1379</v>
      </c>
      <c r="O1484" s="517">
        <f t="shared" si="148"/>
        <v>120</v>
      </c>
      <c r="P1484" s="362" t="s">
        <v>1597</v>
      </c>
    </row>
    <row r="1485" spans="1:16" ht="38.25" customHeight="1" x14ac:dyDescent="0.2">
      <c r="A1485" s="296" t="s">
        <v>1596</v>
      </c>
      <c r="B1485" s="166" t="s">
        <v>1597</v>
      </c>
      <c r="C1485" s="132" t="s">
        <v>1597</v>
      </c>
      <c r="D1485" s="279" t="s">
        <v>1380</v>
      </c>
      <c r="E1485" s="279" t="s">
        <v>202</v>
      </c>
      <c r="F1485" s="127">
        <v>292</v>
      </c>
      <c r="G1485" s="127">
        <v>38221</v>
      </c>
      <c r="H1485" s="127">
        <v>11</v>
      </c>
      <c r="I1485" s="167">
        <v>20</v>
      </c>
      <c r="J1485" s="167">
        <v>20</v>
      </c>
      <c r="K1485" s="337">
        <f t="shared" si="144"/>
        <v>8</v>
      </c>
      <c r="L1485" s="337">
        <f t="shared" si="145"/>
        <v>8</v>
      </c>
      <c r="M1485" s="337">
        <f t="shared" si="146"/>
        <v>8</v>
      </c>
      <c r="N1485" s="338" t="s">
        <v>1381</v>
      </c>
      <c r="O1485" s="517">
        <f t="shared" si="148"/>
        <v>480</v>
      </c>
      <c r="P1485" s="362" t="s">
        <v>1597</v>
      </c>
    </row>
    <row r="1486" spans="1:16" ht="38.25" customHeight="1" x14ac:dyDescent="0.2">
      <c r="A1486" s="296" t="s">
        <v>1596</v>
      </c>
      <c r="B1486" s="166" t="s">
        <v>1597</v>
      </c>
      <c r="C1486" s="132" t="s">
        <v>1597</v>
      </c>
      <c r="D1486" s="279" t="s">
        <v>1452</v>
      </c>
      <c r="E1486" s="279" t="s">
        <v>1598</v>
      </c>
      <c r="F1486" s="127">
        <v>292</v>
      </c>
      <c r="G1486" s="127">
        <v>2860</v>
      </c>
      <c r="H1486" s="127">
        <v>11</v>
      </c>
      <c r="I1486" s="167">
        <v>12</v>
      </c>
      <c r="J1486" s="167">
        <v>12</v>
      </c>
      <c r="K1486" s="337">
        <f t="shared" si="144"/>
        <v>6.666666666666667</v>
      </c>
      <c r="L1486" s="337">
        <f t="shared" si="145"/>
        <v>6.666666666666667</v>
      </c>
      <c r="M1486" s="337">
        <f t="shared" si="146"/>
        <v>6.666666666666667</v>
      </c>
      <c r="N1486" s="338" t="s">
        <v>1343</v>
      </c>
      <c r="O1486" s="517">
        <f t="shared" si="148"/>
        <v>240</v>
      </c>
      <c r="P1486" s="362" t="s">
        <v>1597</v>
      </c>
    </row>
    <row r="1487" spans="1:16" ht="38.25" customHeight="1" thickBot="1" x14ac:dyDescent="0.25">
      <c r="A1487" s="302" t="s">
        <v>1596</v>
      </c>
      <c r="B1487" s="172" t="s">
        <v>1597</v>
      </c>
      <c r="C1487" s="386" t="s">
        <v>1597</v>
      </c>
      <c r="D1487" s="528" t="s">
        <v>1384</v>
      </c>
      <c r="E1487" s="528" t="s">
        <v>202</v>
      </c>
      <c r="F1487" s="142">
        <v>298</v>
      </c>
      <c r="G1487" s="142" t="s">
        <v>605</v>
      </c>
      <c r="H1487" s="142">
        <v>11</v>
      </c>
      <c r="I1487" s="173">
        <v>800</v>
      </c>
      <c r="J1487" s="173">
        <v>800</v>
      </c>
      <c r="K1487" s="341">
        <f t="shared" si="144"/>
        <v>4</v>
      </c>
      <c r="L1487" s="341">
        <f t="shared" si="145"/>
        <v>4</v>
      </c>
      <c r="M1487" s="341">
        <f t="shared" si="146"/>
        <v>4</v>
      </c>
      <c r="N1487" s="342" t="s">
        <v>1338</v>
      </c>
      <c r="O1487" s="529">
        <f t="shared" si="148"/>
        <v>9600</v>
      </c>
      <c r="P1487" s="395" t="s">
        <v>1597</v>
      </c>
    </row>
    <row r="1488" spans="1:16" s="156" customFormat="1" ht="15" thickBot="1" x14ac:dyDescent="0.25">
      <c r="A1488" s="530"/>
      <c r="B1488" s="531"/>
      <c r="C1488" s="193"/>
      <c r="D1488" s="469" t="s">
        <v>1599</v>
      </c>
      <c r="E1488" s="469"/>
      <c r="F1488" s="469"/>
      <c r="G1488" s="469"/>
      <c r="H1488" s="469"/>
      <c r="I1488" s="469"/>
      <c r="J1488" s="469"/>
      <c r="K1488" s="469"/>
      <c r="L1488" s="469"/>
      <c r="M1488" s="469"/>
      <c r="N1488" s="469"/>
      <c r="O1488" s="532">
        <f>SUM(O1452:O1487)</f>
        <v>151215</v>
      </c>
      <c r="P1488" s="533"/>
    </row>
    <row r="1489" spans="1:17" s="478" customFormat="1" ht="12.75" customHeight="1" x14ac:dyDescent="0.2"/>
    <row r="1490" spans="1:17" s="187" customFormat="1" ht="15.75" thickBot="1" x14ac:dyDescent="0.25">
      <c r="A1490" s="353" t="s">
        <v>1600</v>
      </c>
      <c r="B1490" s="353"/>
      <c r="C1490" s="353"/>
      <c r="D1490" s="353"/>
      <c r="E1490" s="353"/>
      <c r="F1490" s="353"/>
      <c r="G1490" s="353"/>
      <c r="H1490" s="353"/>
      <c r="I1490" s="353"/>
      <c r="J1490" s="353"/>
      <c r="K1490" s="353"/>
      <c r="L1490" s="353"/>
      <c r="M1490" s="353"/>
      <c r="N1490" s="353"/>
      <c r="O1490" s="353"/>
      <c r="P1490" s="353"/>
    </row>
    <row r="1491" spans="1:17" ht="25.5" x14ac:dyDescent="0.2">
      <c r="A1491" s="288" t="s">
        <v>1601</v>
      </c>
      <c r="B1491" s="289" t="s">
        <v>1602</v>
      </c>
      <c r="C1491" s="290" t="s">
        <v>1602</v>
      </c>
      <c r="D1491" s="515" t="s">
        <v>1391</v>
      </c>
      <c r="E1491" s="515" t="s">
        <v>604</v>
      </c>
      <c r="F1491" s="293">
        <v>111</v>
      </c>
      <c r="G1491" s="293" t="s">
        <v>605</v>
      </c>
      <c r="H1491" s="293">
        <v>11</v>
      </c>
      <c r="I1491" s="294">
        <v>2500</v>
      </c>
      <c r="J1491" s="294">
        <v>2500</v>
      </c>
      <c r="K1491" s="359">
        <f>N1491/3</f>
        <v>4</v>
      </c>
      <c r="L1491" s="359">
        <f>N1491/3</f>
        <v>4</v>
      </c>
      <c r="M1491" s="359">
        <f>N1491/3</f>
        <v>4</v>
      </c>
      <c r="N1491" s="383" t="s">
        <v>1338</v>
      </c>
      <c r="O1491" s="516">
        <f>I1491*N1491</f>
        <v>30000</v>
      </c>
      <c r="P1491" s="360" t="s">
        <v>1602</v>
      </c>
    </row>
    <row r="1492" spans="1:17" ht="25.5" x14ac:dyDescent="0.2">
      <c r="A1492" s="296" t="s">
        <v>1601</v>
      </c>
      <c r="B1492" s="166" t="s">
        <v>1602</v>
      </c>
      <c r="C1492" s="132" t="s">
        <v>1602</v>
      </c>
      <c r="D1492" s="279" t="s">
        <v>1392</v>
      </c>
      <c r="E1492" s="279" t="s">
        <v>604</v>
      </c>
      <c r="F1492" s="127">
        <v>112</v>
      </c>
      <c r="G1492" s="127" t="s">
        <v>605</v>
      </c>
      <c r="H1492" s="127">
        <v>11</v>
      </c>
      <c r="I1492" s="167">
        <v>100</v>
      </c>
      <c r="J1492" s="167">
        <v>100</v>
      </c>
      <c r="K1492" s="337">
        <f t="shared" ref="K1492:K1524" si="149">N1492/3</f>
        <v>4</v>
      </c>
      <c r="L1492" s="337">
        <f t="shared" ref="L1492:L1524" si="150">N1492/3</f>
        <v>4</v>
      </c>
      <c r="M1492" s="337">
        <f t="shared" ref="M1492:M1524" si="151">N1492/3</f>
        <v>4</v>
      </c>
      <c r="N1492" s="338" t="s">
        <v>1338</v>
      </c>
      <c r="O1492" s="517">
        <f t="shared" ref="O1492:O1500" si="152">I1492*N1492</f>
        <v>1200</v>
      </c>
      <c r="P1492" s="362" t="s">
        <v>1602</v>
      </c>
    </row>
    <row r="1493" spans="1:17" ht="25.5" x14ac:dyDescent="0.2">
      <c r="A1493" s="296" t="s">
        <v>1601</v>
      </c>
      <c r="B1493" s="166" t="s">
        <v>1602</v>
      </c>
      <c r="C1493" s="132" t="s">
        <v>1602</v>
      </c>
      <c r="D1493" s="279" t="s">
        <v>1393</v>
      </c>
      <c r="E1493" s="279" t="s">
        <v>604</v>
      </c>
      <c r="F1493" s="127">
        <v>113</v>
      </c>
      <c r="G1493" s="127" t="s">
        <v>605</v>
      </c>
      <c r="H1493" s="127">
        <v>11</v>
      </c>
      <c r="I1493" s="167">
        <v>900</v>
      </c>
      <c r="J1493" s="167">
        <v>900</v>
      </c>
      <c r="K1493" s="337">
        <f t="shared" si="149"/>
        <v>4</v>
      </c>
      <c r="L1493" s="337">
        <f t="shared" si="150"/>
        <v>4</v>
      </c>
      <c r="M1493" s="337">
        <f t="shared" si="151"/>
        <v>4</v>
      </c>
      <c r="N1493" s="338" t="s">
        <v>1338</v>
      </c>
      <c r="O1493" s="517">
        <f t="shared" si="152"/>
        <v>10800</v>
      </c>
      <c r="P1493" s="362" t="s">
        <v>1602</v>
      </c>
    </row>
    <row r="1494" spans="1:17" ht="24" customHeight="1" x14ac:dyDescent="0.2">
      <c r="A1494" s="296" t="s">
        <v>1601</v>
      </c>
      <c r="B1494" s="166" t="s">
        <v>1602</v>
      </c>
      <c r="C1494" s="132" t="s">
        <v>1602</v>
      </c>
      <c r="D1494" s="279" t="s">
        <v>1333</v>
      </c>
      <c r="E1494" s="279" t="s">
        <v>604</v>
      </c>
      <c r="F1494" s="127">
        <v>114</v>
      </c>
      <c r="G1494" s="127" t="s">
        <v>605</v>
      </c>
      <c r="H1494" s="127">
        <v>11</v>
      </c>
      <c r="I1494" s="167">
        <v>50</v>
      </c>
      <c r="J1494" s="167">
        <v>50</v>
      </c>
      <c r="K1494" s="337">
        <f t="shared" si="149"/>
        <v>12</v>
      </c>
      <c r="L1494" s="337">
        <f t="shared" si="150"/>
        <v>12</v>
      </c>
      <c r="M1494" s="337">
        <f t="shared" si="151"/>
        <v>12</v>
      </c>
      <c r="N1494" s="338" t="s">
        <v>1433</v>
      </c>
      <c r="O1494" s="517">
        <f t="shared" si="152"/>
        <v>1800</v>
      </c>
      <c r="P1494" s="362" t="s">
        <v>1602</v>
      </c>
    </row>
    <row r="1495" spans="1:17" ht="25.5" x14ac:dyDescent="0.2">
      <c r="A1495" s="296" t="s">
        <v>1601</v>
      </c>
      <c r="B1495" s="166" t="s">
        <v>1602</v>
      </c>
      <c r="C1495" s="132" t="s">
        <v>1602</v>
      </c>
      <c r="D1495" s="279" t="s">
        <v>1394</v>
      </c>
      <c r="E1495" s="279" t="s">
        <v>604</v>
      </c>
      <c r="F1495" s="127">
        <v>115</v>
      </c>
      <c r="G1495" s="127" t="s">
        <v>605</v>
      </c>
      <c r="H1495" s="127">
        <v>11</v>
      </c>
      <c r="I1495" s="167">
        <v>100</v>
      </c>
      <c r="J1495" s="167">
        <v>100</v>
      </c>
      <c r="K1495" s="337">
        <f t="shared" si="149"/>
        <v>4</v>
      </c>
      <c r="L1495" s="337">
        <f t="shared" si="150"/>
        <v>4</v>
      </c>
      <c r="M1495" s="337">
        <f t="shared" si="151"/>
        <v>4</v>
      </c>
      <c r="N1495" s="338" t="s">
        <v>1338</v>
      </c>
      <c r="O1495" s="517">
        <f t="shared" si="152"/>
        <v>1200</v>
      </c>
      <c r="P1495" s="362" t="s">
        <v>1602</v>
      </c>
      <c r="Q1495" s="534"/>
    </row>
    <row r="1496" spans="1:17" ht="25.5" x14ac:dyDescent="0.2">
      <c r="A1496" s="296" t="s">
        <v>1601</v>
      </c>
      <c r="B1496" s="166" t="s">
        <v>1602</v>
      </c>
      <c r="C1496" s="132" t="s">
        <v>1602</v>
      </c>
      <c r="D1496" s="279" t="s">
        <v>1434</v>
      </c>
      <c r="E1496" s="279" t="s">
        <v>604</v>
      </c>
      <c r="F1496" s="127">
        <v>113</v>
      </c>
      <c r="G1496" s="127" t="s">
        <v>605</v>
      </c>
      <c r="H1496" s="127">
        <v>11</v>
      </c>
      <c r="I1496" s="167">
        <v>420</v>
      </c>
      <c r="J1496" s="167">
        <v>420</v>
      </c>
      <c r="K1496" s="337">
        <f t="shared" si="149"/>
        <v>16.666666666666668</v>
      </c>
      <c r="L1496" s="337">
        <f t="shared" si="150"/>
        <v>16.666666666666668</v>
      </c>
      <c r="M1496" s="337">
        <f t="shared" si="151"/>
        <v>16.666666666666668</v>
      </c>
      <c r="N1496" s="338" t="s">
        <v>1494</v>
      </c>
      <c r="O1496" s="517">
        <f t="shared" si="152"/>
        <v>21000</v>
      </c>
      <c r="P1496" s="362" t="s">
        <v>1602</v>
      </c>
      <c r="Q1496" s="534"/>
    </row>
    <row r="1497" spans="1:17" ht="44.25" customHeight="1" x14ac:dyDescent="0.2">
      <c r="A1497" s="296" t="s">
        <v>1601</v>
      </c>
      <c r="B1497" s="166" t="s">
        <v>1602</v>
      </c>
      <c r="C1497" s="132" t="s">
        <v>1602</v>
      </c>
      <c r="D1497" s="279" t="s">
        <v>1337</v>
      </c>
      <c r="E1497" s="279" t="s">
        <v>604</v>
      </c>
      <c r="F1497" s="127">
        <v>151</v>
      </c>
      <c r="G1497" s="127" t="s">
        <v>605</v>
      </c>
      <c r="H1497" s="127">
        <v>11</v>
      </c>
      <c r="I1497" s="167">
        <v>8000</v>
      </c>
      <c r="J1497" s="167">
        <v>8000</v>
      </c>
      <c r="K1497" s="337">
        <f t="shared" si="149"/>
        <v>4</v>
      </c>
      <c r="L1497" s="337">
        <f t="shared" si="150"/>
        <v>4</v>
      </c>
      <c r="M1497" s="337">
        <f t="shared" si="151"/>
        <v>4</v>
      </c>
      <c r="N1497" s="338" t="s">
        <v>1338</v>
      </c>
      <c r="O1497" s="517">
        <f t="shared" si="152"/>
        <v>96000</v>
      </c>
      <c r="P1497" s="362" t="s">
        <v>1602</v>
      </c>
      <c r="Q1497" s="534"/>
    </row>
    <row r="1498" spans="1:17" ht="25.5" x14ac:dyDescent="0.2">
      <c r="A1498" s="296" t="s">
        <v>1601</v>
      </c>
      <c r="B1498" s="166" t="s">
        <v>1602</v>
      </c>
      <c r="C1498" s="132" t="s">
        <v>1602</v>
      </c>
      <c r="D1498" s="279" t="s">
        <v>1397</v>
      </c>
      <c r="E1498" s="279" t="s">
        <v>604</v>
      </c>
      <c r="F1498" s="127">
        <v>165</v>
      </c>
      <c r="G1498" s="127" t="s">
        <v>605</v>
      </c>
      <c r="H1498" s="127">
        <v>11</v>
      </c>
      <c r="I1498" s="167">
        <v>3000</v>
      </c>
      <c r="J1498" s="167">
        <v>3000</v>
      </c>
      <c r="K1498" s="337">
        <f t="shared" si="149"/>
        <v>1.3333333333333333</v>
      </c>
      <c r="L1498" s="337">
        <f t="shared" si="150"/>
        <v>1.3333333333333333</v>
      </c>
      <c r="M1498" s="337">
        <f t="shared" si="151"/>
        <v>1.3333333333333333</v>
      </c>
      <c r="N1498" s="338" t="s">
        <v>1435</v>
      </c>
      <c r="O1498" s="517">
        <f t="shared" si="152"/>
        <v>12000</v>
      </c>
      <c r="P1498" s="362" t="s">
        <v>1602</v>
      </c>
      <c r="Q1498" s="534"/>
    </row>
    <row r="1499" spans="1:17" ht="25.5" x14ac:dyDescent="0.2">
      <c r="A1499" s="296" t="s">
        <v>1601</v>
      </c>
      <c r="B1499" s="166" t="s">
        <v>1602</v>
      </c>
      <c r="C1499" s="132" t="s">
        <v>1602</v>
      </c>
      <c r="D1499" s="279" t="s">
        <v>1341</v>
      </c>
      <c r="E1499" s="279" t="s">
        <v>604</v>
      </c>
      <c r="F1499" s="127">
        <v>195</v>
      </c>
      <c r="G1499" s="127" t="s">
        <v>605</v>
      </c>
      <c r="H1499" s="127">
        <v>11</v>
      </c>
      <c r="I1499" s="167">
        <v>500</v>
      </c>
      <c r="J1499" s="167">
        <v>500</v>
      </c>
      <c r="K1499" s="337">
        <f t="shared" si="149"/>
        <v>1</v>
      </c>
      <c r="L1499" s="337">
        <f t="shared" si="150"/>
        <v>1</v>
      </c>
      <c r="M1499" s="337">
        <f t="shared" si="151"/>
        <v>1</v>
      </c>
      <c r="N1499" s="338" t="s">
        <v>1395</v>
      </c>
      <c r="O1499" s="517">
        <f t="shared" si="152"/>
        <v>1500</v>
      </c>
      <c r="P1499" s="362" t="s">
        <v>1602</v>
      </c>
      <c r="Q1499" s="534"/>
    </row>
    <row r="1500" spans="1:17" ht="25.5" x14ac:dyDescent="0.2">
      <c r="A1500" s="296" t="s">
        <v>1601</v>
      </c>
      <c r="B1500" s="166" t="s">
        <v>1602</v>
      </c>
      <c r="C1500" s="132" t="s">
        <v>1602</v>
      </c>
      <c r="D1500" s="279" t="s">
        <v>1342</v>
      </c>
      <c r="E1500" s="279" t="s">
        <v>604</v>
      </c>
      <c r="F1500" s="127">
        <v>199</v>
      </c>
      <c r="G1500" s="127" t="s">
        <v>605</v>
      </c>
      <c r="H1500" s="127">
        <v>11</v>
      </c>
      <c r="I1500" s="167">
        <v>2400</v>
      </c>
      <c r="J1500" s="167">
        <v>2400</v>
      </c>
      <c r="K1500" s="337">
        <f t="shared" si="149"/>
        <v>1.6666666666666667</v>
      </c>
      <c r="L1500" s="337">
        <f t="shared" si="150"/>
        <v>1.6666666666666667</v>
      </c>
      <c r="M1500" s="337">
        <f t="shared" si="151"/>
        <v>1.6666666666666667</v>
      </c>
      <c r="N1500" s="338" t="s">
        <v>1369</v>
      </c>
      <c r="O1500" s="517">
        <f t="shared" si="152"/>
        <v>12000</v>
      </c>
      <c r="P1500" s="362" t="s">
        <v>1602</v>
      </c>
      <c r="Q1500" s="534"/>
    </row>
    <row r="1501" spans="1:17" ht="25.5" x14ac:dyDescent="0.2">
      <c r="A1501" s="296" t="s">
        <v>1601</v>
      </c>
      <c r="B1501" s="166" t="s">
        <v>1602</v>
      </c>
      <c r="C1501" s="132" t="s">
        <v>1602</v>
      </c>
      <c r="D1501" s="279" t="s">
        <v>1344</v>
      </c>
      <c r="E1501" s="279" t="s">
        <v>1505</v>
      </c>
      <c r="F1501" s="127">
        <v>211</v>
      </c>
      <c r="G1501" s="127">
        <v>2405</v>
      </c>
      <c r="H1501" s="127">
        <v>11</v>
      </c>
      <c r="I1501" s="167">
        <v>25</v>
      </c>
      <c r="J1501" s="167">
        <v>25</v>
      </c>
      <c r="K1501" s="337">
        <f t="shared" si="149"/>
        <v>4</v>
      </c>
      <c r="L1501" s="337">
        <f t="shared" si="150"/>
        <v>4</v>
      </c>
      <c r="M1501" s="337">
        <f t="shared" si="151"/>
        <v>4</v>
      </c>
      <c r="N1501" s="338" t="s">
        <v>1338</v>
      </c>
      <c r="O1501" s="517">
        <f>I1501*N1501</f>
        <v>300</v>
      </c>
      <c r="P1501" s="362" t="s">
        <v>1602</v>
      </c>
      <c r="Q1501" s="534"/>
    </row>
    <row r="1502" spans="1:17" ht="25.5" x14ac:dyDescent="0.2">
      <c r="A1502" s="296" t="s">
        <v>1601</v>
      </c>
      <c r="B1502" s="166" t="s">
        <v>1602</v>
      </c>
      <c r="C1502" s="132" t="s">
        <v>1602</v>
      </c>
      <c r="D1502" s="279" t="s">
        <v>1436</v>
      </c>
      <c r="E1502" s="279" t="s">
        <v>1506</v>
      </c>
      <c r="F1502" s="127">
        <v>211</v>
      </c>
      <c r="G1502" s="127">
        <v>3602</v>
      </c>
      <c r="H1502" s="127">
        <v>11</v>
      </c>
      <c r="I1502" s="167">
        <v>75</v>
      </c>
      <c r="J1502" s="167">
        <v>75</v>
      </c>
      <c r="K1502" s="337">
        <f t="shared" si="149"/>
        <v>3.3333333333333335</v>
      </c>
      <c r="L1502" s="337">
        <f t="shared" si="150"/>
        <v>3.3333333333333335</v>
      </c>
      <c r="M1502" s="337">
        <f t="shared" si="151"/>
        <v>3.3333333333333335</v>
      </c>
      <c r="N1502" s="338" t="s">
        <v>1361</v>
      </c>
      <c r="O1502" s="517">
        <f t="shared" ref="O1502:O1524" si="153">I1502*N1502</f>
        <v>750</v>
      </c>
      <c r="P1502" s="362" t="s">
        <v>1602</v>
      </c>
      <c r="Q1502" s="534"/>
    </row>
    <row r="1503" spans="1:17" ht="25.5" x14ac:dyDescent="0.2">
      <c r="A1503" s="296" t="s">
        <v>1601</v>
      </c>
      <c r="B1503" s="166" t="s">
        <v>1602</v>
      </c>
      <c r="C1503" s="132" t="s">
        <v>1602</v>
      </c>
      <c r="D1503" s="279" t="s">
        <v>1457</v>
      </c>
      <c r="E1503" s="279" t="s">
        <v>1484</v>
      </c>
      <c r="F1503" s="127">
        <v>211</v>
      </c>
      <c r="G1503" s="127">
        <v>28004</v>
      </c>
      <c r="H1503" s="127">
        <v>11</v>
      </c>
      <c r="I1503" s="167">
        <v>55</v>
      </c>
      <c r="J1503" s="167">
        <v>55</v>
      </c>
      <c r="K1503" s="337">
        <f t="shared" si="149"/>
        <v>4</v>
      </c>
      <c r="L1503" s="337">
        <f t="shared" si="150"/>
        <v>4</v>
      </c>
      <c r="M1503" s="337">
        <f t="shared" si="151"/>
        <v>4</v>
      </c>
      <c r="N1503" s="338" t="s">
        <v>1338</v>
      </c>
      <c r="O1503" s="517">
        <f t="shared" si="153"/>
        <v>660</v>
      </c>
      <c r="P1503" s="362" t="s">
        <v>1602</v>
      </c>
      <c r="Q1503" s="534"/>
    </row>
    <row r="1504" spans="1:17" ht="25.5" x14ac:dyDescent="0.2">
      <c r="A1504" s="296" t="s">
        <v>1601</v>
      </c>
      <c r="B1504" s="166" t="s">
        <v>1602</v>
      </c>
      <c r="C1504" s="132" t="s">
        <v>1602</v>
      </c>
      <c r="D1504" s="279" t="s">
        <v>1437</v>
      </c>
      <c r="E1504" s="279" t="s">
        <v>1507</v>
      </c>
      <c r="F1504" s="127">
        <v>211</v>
      </c>
      <c r="G1504" s="127">
        <v>4877</v>
      </c>
      <c r="H1504" s="127">
        <v>11</v>
      </c>
      <c r="I1504" s="167">
        <v>3</v>
      </c>
      <c r="J1504" s="167">
        <v>3</v>
      </c>
      <c r="K1504" s="337">
        <f t="shared" si="149"/>
        <v>33.333333333333336</v>
      </c>
      <c r="L1504" s="337">
        <f t="shared" si="150"/>
        <v>33.333333333333336</v>
      </c>
      <c r="M1504" s="337">
        <f t="shared" si="151"/>
        <v>33.333333333333336</v>
      </c>
      <c r="N1504" s="338" t="s">
        <v>1399</v>
      </c>
      <c r="O1504" s="517">
        <f t="shared" si="153"/>
        <v>300</v>
      </c>
      <c r="P1504" s="362" t="s">
        <v>1602</v>
      </c>
      <c r="Q1504" s="534"/>
    </row>
    <row r="1505" spans="1:17" ht="25.5" x14ac:dyDescent="0.2">
      <c r="A1505" s="296" t="s">
        <v>1601</v>
      </c>
      <c r="B1505" s="166" t="s">
        <v>1602</v>
      </c>
      <c r="C1505" s="132" t="s">
        <v>1602</v>
      </c>
      <c r="D1505" s="279" t="s">
        <v>1438</v>
      </c>
      <c r="E1505" s="279" t="s">
        <v>1508</v>
      </c>
      <c r="F1505" s="127">
        <v>211</v>
      </c>
      <c r="G1505" s="127">
        <v>4877</v>
      </c>
      <c r="H1505" s="127">
        <v>11</v>
      </c>
      <c r="I1505" s="167">
        <v>14</v>
      </c>
      <c r="J1505" s="167">
        <v>14</v>
      </c>
      <c r="K1505" s="337">
        <f t="shared" si="149"/>
        <v>83.333333333333329</v>
      </c>
      <c r="L1505" s="337">
        <f t="shared" si="150"/>
        <v>83.333333333333329</v>
      </c>
      <c r="M1505" s="337">
        <f t="shared" si="151"/>
        <v>83.333333333333329</v>
      </c>
      <c r="N1505" s="338" t="s">
        <v>1603</v>
      </c>
      <c r="O1505" s="517">
        <f t="shared" si="153"/>
        <v>3500</v>
      </c>
      <c r="P1505" s="362" t="s">
        <v>1602</v>
      </c>
      <c r="Q1505" s="534"/>
    </row>
    <row r="1506" spans="1:17" ht="25.5" x14ac:dyDescent="0.2">
      <c r="A1506" s="296" t="s">
        <v>1601</v>
      </c>
      <c r="B1506" s="166" t="s">
        <v>1602</v>
      </c>
      <c r="C1506" s="132" t="s">
        <v>1602</v>
      </c>
      <c r="D1506" s="279" t="s">
        <v>1439</v>
      </c>
      <c r="E1506" s="279" t="s">
        <v>1509</v>
      </c>
      <c r="F1506" s="127">
        <v>241</v>
      </c>
      <c r="G1506" s="127">
        <v>1592</v>
      </c>
      <c r="H1506" s="127">
        <v>11</v>
      </c>
      <c r="I1506" s="167">
        <v>45</v>
      </c>
      <c r="J1506" s="167">
        <v>45</v>
      </c>
      <c r="K1506" s="337">
        <f t="shared" si="149"/>
        <v>8.3333333333333339</v>
      </c>
      <c r="L1506" s="337">
        <f t="shared" si="150"/>
        <v>8.3333333333333339</v>
      </c>
      <c r="M1506" s="337">
        <f t="shared" si="151"/>
        <v>8.3333333333333339</v>
      </c>
      <c r="N1506" s="338" t="s">
        <v>1350</v>
      </c>
      <c r="O1506" s="517">
        <f t="shared" si="153"/>
        <v>1125</v>
      </c>
      <c r="P1506" s="362" t="s">
        <v>1602</v>
      </c>
      <c r="Q1506" s="534"/>
    </row>
    <row r="1507" spans="1:17" ht="25.5" x14ac:dyDescent="0.2">
      <c r="A1507" s="296" t="s">
        <v>1601</v>
      </c>
      <c r="B1507" s="166" t="s">
        <v>1602</v>
      </c>
      <c r="C1507" s="132" t="s">
        <v>1602</v>
      </c>
      <c r="D1507" s="279" t="s">
        <v>1440</v>
      </c>
      <c r="E1507" s="279" t="s">
        <v>1509</v>
      </c>
      <c r="F1507" s="127">
        <v>241</v>
      </c>
      <c r="G1507" s="127">
        <v>1593</v>
      </c>
      <c r="H1507" s="127">
        <v>11</v>
      </c>
      <c r="I1507" s="167">
        <v>55</v>
      </c>
      <c r="J1507" s="167">
        <v>55</v>
      </c>
      <c r="K1507" s="337">
        <f t="shared" si="149"/>
        <v>8</v>
      </c>
      <c r="L1507" s="337">
        <f t="shared" si="150"/>
        <v>8</v>
      </c>
      <c r="M1507" s="337">
        <f t="shared" si="151"/>
        <v>8</v>
      </c>
      <c r="N1507" s="338" t="s">
        <v>1381</v>
      </c>
      <c r="O1507" s="517">
        <f t="shared" si="153"/>
        <v>1320</v>
      </c>
      <c r="P1507" s="362" t="s">
        <v>1602</v>
      </c>
      <c r="Q1507" s="534"/>
    </row>
    <row r="1508" spans="1:17" ht="25.5" x14ac:dyDescent="0.2">
      <c r="A1508" s="296" t="s">
        <v>1601</v>
      </c>
      <c r="B1508" s="166" t="s">
        <v>1602</v>
      </c>
      <c r="C1508" s="132" t="s">
        <v>1602</v>
      </c>
      <c r="D1508" s="279" t="s">
        <v>1441</v>
      </c>
      <c r="E1508" s="279" t="s">
        <v>1510</v>
      </c>
      <c r="F1508" s="127">
        <v>243</v>
      </c>
      <c r="G1508" s="127">
        <v>61337</v>
      </c>
      <c r="H1508" s="127">
        <v>11</v>
      </c>
      <c r="I1508" s="167">
        <v>175</v>
      </c>
      <c r="J1508" s="167">
        <v>175</v>
      </c>
      <c r="K1508" s="337">
        <f t="shared" si="149"/>
        <v>5</v>
      </c>
      <c r="L1508" s="337">
        <f t="shared" si="150"/>
        <v>5</v>
      </c>
      <c r="M1508" s="337">
        <f t="shared" si="151"/>
        <v>5</v>
      </c>
      <c r="N1508" s="338" t="s">
        <v>1336</v>
      </c>
      <c r="O1508" s="517">
        <f t="shared" si="153"/>
        <v>2625</v>
      </c>
      <c r="P1508" s="362" t="s">
        <v>1602</v>
      </c>
      <c r="Q1508" s="534"/>
    </row>
    <row r="1509" spans="1:17" ht="25.5" x14ac:dyDescent="0.2">
      <c r="A1509" s="296" t="s">
        <v>1601</v>
      </c>
      <c r="B1509" s="166" t="s">
        <v>1602</v>
      </c>
      <c r="C1509" s="132" t="s">
        <v>1602</v>
      </c>
      <c r="D1509" s="279" t="s">
        <v>1360</v>
      </c>
      <c r="E1509" s="279" t="s">
        <v>202</v>
      </c>
      <c r="F1509" s="127">
        <v>253</v>
      </c>
      <c r="G1509" s="127">
        <v>9888</v>
      </c>
      <c r="H1509" s="127">
        <v>11</v>
      </c>
      <c r="I1509" s="167">
        <v>1200</v>
      </c>
      <c r="J1509" s="167">
        <v>1200</v>
      </c>
      <c r="K1509" s="337">
        <f t="shared" si="149"/>
        <v>2.6666666666666665</v>
      </c>
      <c r="L1509" s="337">
        <f t="shared" si="150"/>
        <v>2.6666666666666665</v>
      </c>
      <c r="M1509" s="337">
        <f t="shared" si="151"/>
        <v>2.6666666666666665</v>
      </c>
      <c r="N1509" s="338" t="s">
        <v>1524</v>
      </c>
      <c r="O1509" s="517">
        <f t="shared" si="153"/>
        <v>9600</v>
      </c>
      <c r="P1509" s="362" t="s">
        <v>1602</v>
      </c>
      <c r="Q1509" s="534"/>
    </row>
    <row r="1510" spans="1:17" ht="25.5" x14ac:dyDescent="0.2">
      <c r="A1510" s="296" t="s">
        <v>1601</v>
      </c>
      <c r="B1510" s="166" t="s">
        <v>1602</v>
      </c>
      <c r="C1510" s="132" t="s">
        <v>1602</v>
      </c>
      <c r="D1510" s="279" t="s">
        <v>1362</v>
      </c>
      <c r="E1510" s="279" t="s">
        <v>202</v>
      </c>
      <c r="F1510" s="127">
        <v>268</v>
      </c>
      <c r="G1510" s="127">
        <v>22327</v>
      </c>
      <c r="H1510" s="127">
        <v>11</v>
      </c>
      <c r="I1510" s="167">
        <v>30</v>
      </c>
      <c r="J1510" s="167">
        <v>30</v>
      </c>
      <c r="K1510" s="337">
        <f t="shared" si="149"/>
        <v>4</v>
      </c>
      <c r="L1510" s="337">
        <f t="shared" si="150"/>
        <v>4</v>
      </c>
      <c r="M1510" s="337">
        <f t="shared" si="151"/>
        <v>4</v>
      </c>
      <c r="N1510" s="338" t="s">
        <v>1338</v>
      </c>
      <c r="O1510" s="517">
        <f t="shared" si="153"/>
        <v>360</v>
      </c>
      <c r="P1510" s="362" t="s">
        <v>1602</v>
      </c>
      <c r="Q1510" s="534"/>
    </row>
    <row r="1511" spans="1:17" ht="25.5" x14ac:dyDescent="0.2">
      <c r="A1511" s="296" t="s">
        <v>1601</v>
      </c>
      <c r="B1511" s="166" t="s">
        <v>1602</v>
      </c>
      <c r="C1511" s="132" t="s">
        <v>1602</v>
      </c>
      <c r="D1511" s="279" t="s">
        <v>1442</v>
      </c>
      <c r="E1511" s="279" t="s">
        <v>1510</v>
      </c>
      <c r="F1511" s="127">
        <v>291</v>
      </c>
      <c r="G1511" s="127">
        <v>2014</v>
      </c>
      <c r="H1511" s="127">
        <v>11</v>
      </c>
      <c r="I1511" s="167">
        <v>25</v>
      </c>
      <c r="J1511" s="167">
        <v>25</v>
      </c>
      <c r="K1511" s="337">
        <f t="shared" si="149"/>
        <v>5</v>
      </c>
      <c r="L1511" s="337">
        <f t="shared" si="150"/>
        <v>5</v>
      </c>
      <c r="M1511" s="337">
        <f t="shared" si="151"/>
        <v>5</v>
      </c>
      <c r="N1511" s="338" t="s">
        <v>1336</v>
      </c>
      <c r="O1511" s="517">
        <f t="shared" si="153"/>
        <v>375</v>
      </c>
      <c r="P1511" s="362" t="s">
        <v>1602</v>
      </c>
      <c r="Q1511" s="534"/>
    </row>
    <row r="1512" spans="1:17" ht="25.5" x14ac:dyDescent="0.2">
      <c r="A1512" s="296" t="s">
        <v>1601</v>
      </c>
      <c r="B1512" s="166" t="s">
        <v>1602</v>
      </c>
      <c r="C1512" s="132" t="s">
        <v>1602</v>
      </c>
      <c r="D1512" s="279" t="s">
        <v>1443</v>
      </c>
      <c r="E1512" s="279" t="s">
        <v>1510</v>
      </c>
      <c r="F1512" s="127">
        <v>291</v>
      </c>
      <c r="G1512" s="127">
        <v>2025</v>
      </c>
      <c r="H1512" s="127">
        <v>11</v>
      </c>
      <c r="I1512" s="167">
        <v>30</v>
      </c>
      <c r="J1512" s="167">
        <v>30</v>
      </c>
      <c r="K1512" s="337">
        <f t="shared" si="149"/>
        <v>3.3333333333333335</v>
      </c>
      <c r="L1512" s="337">
        <f t="shared" si="150"/>
        <v>3.3333333333333335</v>
      </c>
      <c r="M1512" s="337">
        <f t="shared" si="151"/>
        <v>3.3333333333333335</v>
      </c>
      <c r="N1512" s="338" t="s">
        <v>1361</v>
      </c>
      <c r="O1512" s="517">
        <f t="shared" si="153"/>
        <v>300</v>
      </c>
      <c r="P1512" s="362" t="s">
        <v>1602</v>
      </c>
      <c r="Q1512" s="534"/>
    </row>
    <row r="1513" spans="1:17" ht="25.5" x14ac:dyDescent="0.2">
      <c r="A1513" s="296" t="s">
        <v>1601</v>
      </c>
      <c r="B1513" s="166" t="s">
        <v>1602</v>
      </c>
      <c r="C1513" s="132" t="s">
        <v>1602</v>
      </c>
      <c r="D1513" s="279" t="s">
        <v>1460</v>
      </c>
      <c r="E1513" s="279" t="s">
        <v>1511</v>
      </c>
      <c r="F1513" s="127">
        <v>291</v>
      </c>
      <c r="G1513" s="127">
        <v>2092</v>
      </c>
      <c r="H1513" s="127">
        <v>11</v>
      </c>
      <c r="I1513" s="167">
        <v>12</v>
      </c>
      <c r="J1513" s="167">
        <v>12</v>
      </c>
      <c r="K1513" s="337">
        <f t="shared" si="149"/>
        <v>5</v>
      </c>
      <c r="L1513" s="337">
        <f t="shared" si="150"/>
        <v>5</v>
      </c>
      <c r="M1513" s="337">
        <f t="shared" si="151"/>
        <v>5</v>
      </c>
      <c r="N1513" s="338" t="s">
        <v>1336</v>
      </c>
      <c r="O1513" s="517">
        <f t="shared" si="153"/>
        <v>180</v>
      </c>
      <c r="P1513" s="362" t="s">
        <v>1602</v>
      </c>
      <c r="Q1513" s="534"/>
    </row>
    <row r="1514" spans="1:17" ht="25.5" x14ac:dyDescent="0.2">
      <c r="A1514" s="296" t="s">
        <v>1601</v>
      </c>
      <c r="B1514" s="166" t="s">
        <v>1602</v>
      </c>
      <c r="C1514" s="132" t="s">
        <v>1602</v>
      </c>
      <c r="D1514" s="279" t="s">
        <v>1445</v>
      </c>
      <c r="E1514" s="279" t="s">
        <v>1510</v>
      </c>
      <c r="F1514" s="127">
        <v>291</v>
      </c>
      <c r="G1514" s="127">
        <v>30345</v>
      </c>
      <c r="H1514" s="127">
        <v>11</v>
      </c>
      <c r="I1514" s="167">
        <v>20</v>
      </c>
      <c r="J1514" s="167">
        <v>20</v>
      </c>
      <c r="K1514" s="337">
        <f t="shared" si="149"/>
        <v>4</v>
      </c>
      <c r="L1514" s="337">
        <f t="shared" si="150"/>
        <v>4</v>
      </c>
      <c r="M1514" s="337">
        <f t="shared" si="151"/>
        <v>4</v>
      </c>
      <c r="N1514" s="338" t="s">
        <v>1338</v>
      </c>
      <c r="O1514" s="517">
        <f t="shared" si="153"/>
        <v>240</v>
      </c>
      <c r="P1514" s="362" t="s">
        <v>1602</v>
      </c>
      <c r="Q1514" s="534"/>
    </row>
    <row r="1515" spans="1:17" ht="25.5" x14ac:dyDescent="0.2">
      <c r="A1515" s="296" t="s">
        <v>1601</v>
      </c>
      <c r="B1515" s="166" t="s">
        <v>1602</v>
      </c>
      <c r="C1515" s="132" t="s">
        <v>1602</v>
      </c>
      <c r="D1515" s="279" t="s">
        <v>1446</v>
      </c>
      <c r="E1515" s="279" t="s">
        <v>1510</v>
      </c>
      <c r="F1515" s="127">
        <v>291</v>
      </c>
      <c r="G1515" s="127">
        <v>30628</v>
      </c>
      <c r="H1515" s="127">
        <v>11</v>
      </c>
      <c r="I1515" s="167">
        <v>10</v>
      </c>
      <c r="J1515" s="167">
        <v>10</v>
      </c>
      <c r="K1515" s="337">
        <f t="shared" si="149"/>
        <v>5</v>
      </c>
      <c r="L1515" s="337">
        <f t="shared" si="150"/>
        <v>5</v>
      </c>
      <c r="M1515" s="337">
        <f t="shared" si="151"/>
        <v>5</v>
      </c>
      <c r="N1515" s="338" t="s">
        <v>1336</v>
      </c>
      <c r="O1515" s="517">
        <f t="shared" si="153"/>
        <v>150</v>
      </c>
      <c r="P1515" s="362" t="s">
        <v>1602</v>
      </c>
      <c r="Q1515" s="534"/>
    </row>
    <row r="1516" spans="1:17" ht="25.5" x14ac:dyDescent="0.2">
      <c r="A1516" s="296" t="s">
        <v>1601</v>
      </c>
      <c r="B1516" s="166" t="s">
        <v>1602</v>
      </c>
      <c r="C1516" s="132" t="s">
        <v>1602</v>
      </c>
      <c r="D1516" s="279" t="s">
        <v>1461</v>
      </c>
      <c r="E1516" s="279" t="s">
        <v>1512</v>
      </c>
      <c r="F1516" s="127">
        <v>291</v>
      </c>
      <c r="G1516" s="127">
        <v>31139</v>
      </c>
      <c r="H1516" s="127">
        <v>11</v>
      </c>
      <c r="I1516" s="167">
        <v>50</v>
      </c>
      <c r="J1516" s="167">
        <v>50</v>
      </c>
      <c r="K1516" s="337">
        <f t="shared" si="149"/>
        <v>5</v>
      </c>
      <c r="L1516" s="337">
        <f t="shared" si="150"/>
        <v>5</v>
      </c>
      <c r="M1516" s="337">
        <f t="shared" si="151"/>
        <v>5</v>
      </c>
      <c r="N1516" s="338" t="s">
        <v>1336</v>
      </c>
      <c r="O1516" s="517">
        <f t="shared" si="153"/>
        <v>750</v>
      </c>
      <c r="P1516" s="362" t="s">
        <v>1602</v>
      </c>
      <c r="Q1516" s="534"/>
    </row>
    <row r="1517" spans="1:17" ht="25.5" x14ac:dyDescent="0.2">
      <c r="A1517" s="296" t="s">
        <v>1601</v>
      </c>
      <c r="B1517" s="166" t="s">
        <v>1602</v>
      </c>
      <c r="C1517" s="132" t="s">
        <v>1602</v>
      </c>
      <c r="D1517" s="279" t="s">
        <v>1375</v>
      </c>
      <c r="E1517" s="279" t="s">
        <v>202</v>
      </c>
      <c r="F1517" s="127">
        <v>291</v>
      </c>
      <c r="G1517" s="127">
        <v>134509</v>
      </c>
      <c r="H1517" s="127">
        <v>11</v>
      </c>
      <c r="I1517" s="167">
        <v>5</v>
      </c>
      <c r="J1517" s="167">
        <v>5</v>
      </c>
      <c r="K1517" s="337">
        <f t="shared" si="149"/>
        <v>5</v>
      </c>
      <c r="L1517" s="337">
        <f t="shared" si="150"/>
        <v>5</v>
      </c>
      <c r="M1517" s="337">
        <f t="shared" si="151"/>
        <v>5</v>
      </c>
      <c r="N1517" s="338" t="s">
        <v>1336</v>
      </c>
      <c r="O1517" s="517">
        <f t="shared" si="153"/>
        <v>75</v>
      </c>
      <c r="P1517" s="362" t="s">
        <v>1602</v>
      </c>
      <c r="Q1517" s="534"/>
    </row>
    <row r="1518" spans="1:17" ht="25.5" x14ac:dyDescent="0.2">
      <c r="A1518" s="296" t="s">
        <v>1601</v>
      </c>
      <c r="B1518" s="166" t="s">
        <v>1602</v>
      </c>
      <c r="C1518" s="132" t="s">
        <v>1602</v>
      </c>
      <c r="D1518" s="279" t="s">
        <v>1604</v>
      </c>
      <c r="E1518" s="279" t="s">
        <v>1021</v>
      </c>
      <c r="F1518" s="127">
        <v>292</v>
      </c>
      <c r="G1518" s="137">
        <v>42957</v>
      </c>
      <c r="H1518" s="127">
        <v>11</v>
      </c>
      <c r="I1518" s="167">
        <v>35</v>
      </c>
      <c r="J1518" s="167">
        <v>35</v>
      </c>
      <c r="K1518" s="337">
        <f t="shared" si="149"/>
        <v>6.666666666666667</v>
      </c>
      <c r="L1518" s="337">
        <f t="shared" si="150"/>
        <v>6.666666666666667</v>
      </c>
      <c r="M1518" s="337">
        <f t="shared" si="151"/>
        <v>6.666666666666667</v>
      </c>
      <c r="N1518" s="338" t="s">
        <v>1343</v>
      </c>
      <c r="O1518" s="517">
        <f t="shared" si="153"/>
        <v>700</v>
      </c>
      <c r="P1518" s="362" t="s">
        <v>1602</v>
      </c>
      <c r="Q1518" s="534"/>
    </row>
    <row r="1519" spans="1:17" ht="25.5" x14ac:dyDescent="0.2">
      <c r="A1519" s="296" t="s">
        <v>1601</v>
      </c>
      <c r="B1519" s="166" t="s">
        <v>1602</v>
      </c>
      <c r="C1519" s="132" t="s">
        <v>1602</v>
      </c>
      <c r="D1519" s="279" t="s">
        <v>1605</v>
      </c>
      <c r="E1519" s="279" t="s">
        <v>1606</v>
      </c>
      <c r="F1519" s="127">
        <v>292</v>
      </c>
      <c r="G1519" s="127">
        <v>2858</v>
      </c>
      <c r="H1519" s="127">
        <v>11</v>
      </c>
      <c r="I1519" s="167">
        <v>12</v>
      </c>
      <c r="J1519" s="167">
        <v>12</v>
      </c>
      <c r="K1519" s="337">
        <f t="shared" si="149"/>
        <v>6.666666666666667</v>
      </c>
      <c r="L1519" s="337">
        <f t="shared" si="150"/>
        <v>6.666666666666667</v>
      </c>
      <c r="M1519" s="337">
        <f t="shared" si="151"/>
        <v>6.666666666666667</v>
      </c>
      <c r="N1519" s="338" t="s">
        <v>1343</v>
      </c>
      <c r="O1519" s="517">
        <f t="shared" si="153"/>
        <v>240</v>
      </c>
      <c r="P1519" s="362" t="s">
        <v>1602</v>
      </c>
      <c r="Q1519" s="534"/>
    </row>
    <row r="1520" spans="1:17" ht="25.5" x14ac:dyDescent="0.2">
      <c r="A1520" s="296" t="s">
        <v>1601</v>
      </c>
      <c r="B1520" s="166" t="s">
        <v>1602</v>
      </c>
      <c r="C1520" s="132" t="s">
        <v>1602</v>
      </c>
      <c r="D1520" s="279" t="s">
        <v>1450</v>
      </c>
      <c r="E1520" s="279" t="s">
        <v>1515</v>
      </c>
      <c r="F1520" s="127">
        <v>292</v>
      </c>
      <c r="G1520" s="127">
        <v>2859</v>
      </c>
      <c r="H1520" s="127">
        <v>11</v>
      </c>
      <c r="I1520" s="167">
        <v>35</v>
      </c>
      <c r="J1520" s="167">
        <v>35</v>
      </c>
      <c r="K1520" s="337">
        <f t="shared" si="149"/>
        <v>5</v>
      </c>
      <c r="L1520" s="337">
        <f t="shared" si="150"/>
        <v>5</v>
      </c>
      <c r="M1520" s="337">
        <f t="shared" si="151"/>
        <v>5</v>
      </c>
      <c r="N1520" s="338" t="s">
        <v>1336</v>
      </c>
      <c r="O1520" s="517">
        <f t="shared" si="153"/>
        <v>525</v>
      </c>
      <c r="P1520" s="362" t="s">
        <v>1602</v>
      </c>
      <c r="Q1520" s="534"/>
    </row>
    <row r="1521" spans="1:17" ht="25.5" x14ac:dyDescent="0.2">
      <c r="A1521" s="296" t="s">
        <v>1601</v>
      </c>
      <c r="B1521" s="166" t="s">
        <v>1602</v>
      </c>
      <c r="C1521" s="132" t="s">
        <v>1602</v>
      </c>
      <c r="D1521" s="279" t="s">
        <v>1451</v>
      </c>
      <c r="E1521" s="279" t="s">
        <v>1516</v>
      </c>
      <c r="F1521" s="127">
        <v>292</v>
      </c>
      <c r="G1521" s="127">
        <v>5732</v>
      </c>
      <c r="H1521" s="127">
        <v>11</v>
      </c>
      <c r="I1521" s="167">
        <v>4</v>
      </c>
      <c r="J1521" s="167">
        <v>4</v>
      </c>
      <c r="K1521" s="337">
        <f t="shared" si="149"/>
        <v>10</v>
      </c>
      <c r="L1521" s="337">
        <f t="shared" si="150"/>
        <v>10</v>
      </c>
      <c r="M1521" s="337">
        <f t="shared" si="151"/>
        <v>10</v>
      </c>
      <c r="N1521" s="338" t="s">
        <v>1379</v>
      </c>
      <c r="O1521" s="517">
        <f t="shared" si="153"/>
        <v>120</v>
      </c>
      <c r="P1521" s="362" t="s">
        <v>1602</v>
      </c>
      <c r="Q1521" s="534"/>
    </row>
    <row r="1522" spans="1:17" ht="25.5" x14ac:dyDescent="0.2">
      <c r="A1522" s="296" t="s">
        <v>1601</v>
      </c>
      <c r="B1522" s="166" t="s">
        <v>1602</v>
      </c>
      <c r="C1522" s="132" t="s">
        <v>1602</v>
      </c>
      <c r="D1522" s="279" t="s">
        <v>1380</v>
      </c>
      <c r="E1522" s="279" t="s">
        <v>202</v>
      </c>
      <c r="F1522" s="127">
        <v>292</v>
      </c>
      <c r="G1522" s="127">
        <v>38221</v>
      </c>
      <c r="H1522" s="127">
        <v>11</v>
      </c>
      <c r="I1522" s="167">
        <v>20</v>
      </c>
      <c r="J1522" s="167">
        <v>20</v>
      </c>
      <c r="K1522" s="337">
        <f t="shared" si="149"/>
        <v>8</v>
      </c>
      <c r="L1522" s="337">
        <f t="shared" si="150"/>
        <v>8</v>
      </c>
      <c r="M1522" s="337">
        <f t="shared" si="151"/>
        <v>8</v>
      </c>
      <c r="N1522" s="338" t="s">
        <v>1381</v>
      </c>
      <c r="O1522" s="517">
        <f t="shared" si="153"/>
        <v>480</v>
      </c>
      <c r="P1522" s="362" t="s">
        <v>1602</v>
      </c>
      <c r="Q1522" s="534"/>
    </row>
    <row r="1523" spans="1:17" ht="25.5" x14ac:dyDescent="0.2">
      <c r="A1523" s="296" t="s">
        <v>1601</v>
      </c>
      <c r="B1523" s="166" t="s">
        <v>1602</v>
      </c>
      <c r="C1523" s="132" t="s">
        <v>1602</v>
      </c>
      <c r="D1523" s="279" t="s">
        <v>1607</v>
      </c>
      <c r="E1523" s="279" t="s">
        <v>1517</v>
      </c>
      <c r="F1523" s="127">
        <v>292</v>
      </c>
      <c r="G1523" s="127">
        <v>2860</v>
      </c>
      <c r="H1523" s="127">
        <v>11</v>
      </c>
      <c r="I1523" s="167">
        <v>12</v>
      </c>
      <c r="J1523" s="167">
        <v>12</v>
      </c>
      <c r="K1523" s="337">
        <f t="shared" si="149"/>
        <v>6.666666666666667</v>
      </c>
      <c r="L1523" s="337">
        <f t="shared" si="150"/>
        <v>6.666666666666667</v>
      </c>
      <c r="M1523" s="337">
        <f t="shared" si="151"/>
        <v>6.666666666666667</v>
      </c>
      <c r="N1523" s="338" t="s">
        <v>1343</v>
      </c>
      <c r="O1523" s="517">
        <f t="shared" si="153"/>
        <v>240</v>
      </c>
      <c r="P1523" s="362" t="s">
        <v>1602</v>
      </c>
      <c r="Q1523" s="534"/>
    </row>
    <row r="1524" spans="1:17" ht="26.25" thickBot="1" x14ac:dyDescent="0.25">
      <c r="A1524" s="363" t="s">
        <v>1601</v>
      </c>
      <c r="B1524" s="364" t="s">
        <v>1602</v>
      </c>
      <c r="C1524" s="386" t="s">
        <v>1602</v>
      </c>
      <c r="D1524" s="518" t="s">
        <v>1384</v>
      </c>
      <c r="E1524" s="518" t="s">
        <v>202</v>
      </c>
      <c r="F1524" s="367">
        <v>298</v>
      </c>
      <c r="G1524" s="367" t="s">
        <v>605</v>
      </c>
      <c r="H1524" s="367">
        <v>11</v>
      </c>
      <c r="I1524" s="368">
        <v>800</v>
      </c>
      <c r="J1524" s="368">
        <v>800</v>
      </c>
      <c r="K1524" s="369">
        <f t="shared" si="149"/>
        <v>4</v>
      </c>
      <c r="L1524" s="369">
        <f t="shared" si="150"/>
        <v>4</v>
      </c>
      <c r="M1524" s="369">
        <f t="shared" si="151"/>
        <v>4</v>
      </c>
      <c r="N1524" s="387" t="s">
        <v>1338</v>
      </c>
      <c r="O1524" s="519">
        <f t="shared" si="153"/>
        <v>9600</v>
      </c>
      <c r="P1524" s="371" t="s">
        <v>1602</v>
      </c>
      <c r="Q1524" s="534"/>
    </row>
    <row r="1525" spans="1:17" s="115" customFormat="1" ht="15" thickBot="1" x14ac:dyDescent="0.25">
      <c r="A1525" s="535" t="s">
        <v>1608</v>
      </c>
      <c r="B1525" s="178"/>
      <c r="C1525" s="151"/>
      <c r="D1525" s="306"/>
      <c r="E1525" s="306"/>
      <c r="F1525" s="306"/>
      <c r="G1525" s="306"/>
      <c r="H1525" s="306"/>
      <c r="I1525" s="536"/>
      <c r="J1525" s="536"/>
      <c r="K1525" s="537"/>
      <c r="L1525" s="537"/>
      <c r="M1525" s="537"/>
      <c r="N1525" s="538"/>
      <c r="O1525" s="539">
        <f>SUM(O1490:O1524)</f>
        <v>222015</v>
      </c>
      <c r="P1525" s="155"/>
      <c r="Q1525" s="540"/>
    </row>
    <row r="1526" spans="1:17" s="187" customFormat="1" ht="22.5" customHeight="1" thickBot="1" x14ac:dyDescent="0.3">
      <c r="A1526" s="344" t="s">
        <v>1609</v>
      </c>
      <c r="B1526" s="345"/>
      <c r="C1526" s="345"/>
      <c r="D1526" s="345"/>
      <c r="E1526" s="345"/>
      <c r="F1526" s="345"/>
      <c r="G1526" s="345"/>
      <c r="H1526" s="345"/>
      <c r="I1526" s="345"/>
      <c r="J1526" s="345"/>
      <c r="K1526" s="345"/>
      <c r="L1526" s="345"/>
      <c r="M1526" s="345"/>
      <c r="N1526" s="541"/>
      <c r="O1526" s="195">
        <f>O1525+O1488+O1450+O1412+O1374+O1337+O1299+O1264+O1225+O1186+O1151+O1113+O1075+O1036+O998+O960+O923+O885+O847+O809+O769+O730</f>
        <v>4028855</v>
      </c>
      <c r="P1526" s="542"/>
      <c r="Q1526" s="543"/>
    </row>
    <row r="1527" spans="1:17" ht="13.5" thickBot="1" x14ac:dyDescent="0.25">
      <c r="A1527" s="382"/>
      <c r="B1527" s="382"/>
      <c r="C1527" s="382"/>
      <c r="D1527" s="382"/>
      <c r="E1527" s="382"/>
      <c r="F1527" s="382"/>
      <c r="G1527" s="382"/>
      <c r="H1527" s="382"/>
      <c r="I1527" s="382"/>
      <c r="J1527" s="382"/>
      <c r="K1527" s="382"/>
      <c r="L1527" s="382"/>
      <c r="M1527" s="382"/>
      <c r="N1527" s="382"/>
      <c r="O1527" s="312"/>
      <c r="Q1527" s="534"/>
    </row>
    <row r="1528" spans="1:17" ht="15" x14ac:dyDescent="0.2">
      <c r="A1528" s="544" t="s">
        <v>452</v>
      </c>
      <c r="B1528" s="545"/>
      <c r="C1528" s="545"/>
      <c r="D1528" s="546"/>
      <c r="E1528" s="546"/>
      <c r="F1528" s="545"/>
      <c r="G1528" s="545"/>
      <c r="H1528" s="545"/>
      <c r="I1528" s="545"/>
      <c r="J1528" s="545"/>
      <c r="K1528" s="545"/>
      <c r="L1528" s="545"/>
      <c r="M1528" s="545"/>
      <c r="N1528" s="545"/>
      <c r="O1528" s="547"/>
      <c r="P1528" s="548"/>
      <c r="Q1528" s="534"/>
    </row>
    <row r="1529" spans="1:17" ht="38.25" x14ac:dyDescent="0.2">
      <c r="A1529" s="549" t="s">
        <v>1610</v>
      </c>
      <c r="B1529" s="166" t="s">
        <v>1611</v>
      </c>
      <c r="C1529" s="550" t="s">
        <v>1612</v>
      </c>
      <c r="D1529" s="133" t="s">
        <v>1613</v>
      </c>
      <c r="E1529" s="550" t="s">
        <v>1190</v>
      </c>
      <c r="F1529" s="233">
        <v>112</v>
      </c>
      <c r="G1529" s="551" t="s">
        <v>605</v>
      </c>
      <c r="H1529" s="551">
        <v>31</v>
      </c>
      <c r="I1529" s="214">
        <v>600</v>
      </c>
      <c r="J1529" s="552">
        <f>I1529</f>
        <v>600</v>
      </c>
      <c r="K1529" s="553">
        <v>4</v>
      </c>
      <c r="L1529" s="553">
        <v>4</v>
      </c>
      <c r="M1529" s="553">
        <v>4</v>
      </c>
      <c r="N1529" s="553">
        <f>K1529+L1529+M1529</f>
        <v>12</v>
      </c>
      <c r="O1529" s="554">
        <f>N1529*J1529</f>
        <v>7200</v>
      </c>
      <c r="P1529" s="555" t="s">
        <v>1611</v>
      </c>
      <c r="Q1529" s="534"/>
    </row>
    <row r="1530" spans="1:17" ht="38.25" x14ac:dyDescent="0.2">
      <c r="A1530" s="549" t="s">
        <v>1610</v>
      </c>
      <c r="B1530" s="166" t="s">
        <v>1611</v>
      </c>
      <c r="C1530" s="550" t="s">
        <v>1612</v>
      </c>
      <c r="D1530" s="133" t="s">
        <v>1614</v>
      </c>
      <c r="E1530" s="550" t="s">
        <v>1190</v>
      </c>
      <c r="F1530" s="235">
        <v>114</v>
      </c>
      <c r="G1530" s="551" t="s">
        <v>605</v>
      </c>
      <c r="H1530" s="551">
        <v>31</v>
      </c>
      <c r="I1530" s="214">
        <v>1500</v>
      </c>
      <c r="J1530" s="552">
        <f t="shared" ref="J1530:J1593" si="154">I1530</f>
        <v>1500</v>
      </c>
      <c r="K1530" s="553">
        <v>4</v>
      </c>
      <c r="L1530" s="553">
        <v>4</v>
      </c>
      <c r="M1530" s="553">
        <v>4</v>
      </c>
      <c r="N1530" s="553">
        <f t="shared" ref="N1530:N1593" si="155">K1530+L1530+M1530</f>
        <v>12</v>
      </c>
      <c r="O1530" s="554">
        <f t="shared" ref="O1530:O1593" si="156">N1530*J1530</f>
        <v>18000</v>
      </c>
      <c r="P1530" s="555" t="s">
        <v>1611</v>
      </c>
      <c r="Q1530" s="534"/>
    </row>
    <row r="1531" spans="1:17" ht="38.25" x14ac:dyDescent="0.2">
      <c r="A1531" s="549" t="s">
        <v>1610</v>
      </c>
      <c r="B1531" s="166" t="s">
        <v>1611</v>
      </c>
      <c r="C1531" s="550" t="s">
        <v>1612</v>
      </c>
      <c r="D1531" s="133" t="s">
        <v>1615</v>
      </c>
      <c r="E1531" s="550" t="s">
        <v>1190</v>
      </c>
      <c r="F1531" s="235">
        <v>121</v>
      </c>
      <c r="G1531" s="551" t="s">
        <v>605</v>
      </c>
      <c r="H1531" s="551">
        <v>31</v>
      </c>
      <c r="I1531" s="214">
        <v>1500</v>
      </c>
      <c r="J1531" s="552">
        <f t="shared" si="154"/>
        <v>1500</v>
      </c>
      <c r="K1531" s="553">
        <v>3</v>
      </c>
      <c r="L1531" s="553">
        <v>3</v>
      </c>
      <c r="M1531" s="553">
        <v>3</v>
      </c>
      <c r="N1531" s="553">
        <f t="shared" si="155"/>
        <v>9</v>
      </c>
      <c r="O1531" s="554">
        <f t="shared" si="156"/>
        <v>13500</v>
      </c>
      <c r="P1531" s="555" t="s">
        <v>1611</v>
      </c>
      <c r="Q1531" s="534"/>
    </row>
    <row r="1532" spans="1:17" ht="38.25" x14ac:dyDescent="0.2">
      <c r="A1532" s="549" t="s">
        <v>1610</v>
      </c>
      <c r="B1532" s="166" t="s">
        <v>1611</v>
      </c>
      <c r="C1532" s="550" t="s">
        <v>1612</v>
      </c>
      <c r="D1532" s="133" t="s">
        <v>1616</v>
      </c>
      <c r="E1532" s="550" t="s">
        <v>1190</v>
      </c>
      <c r="F1532" s="235">
        <v>122</v>
      </c>
      <c r="G1532" s="551" t="s">
        <v>605</v>
      </c>
      <c r="H1532" s="551">
        <v>31</v>
      </c>
      <c r="I1532" s="214">
        <v>5</v>
      </c>
      <c r="J1532" s="552">
        <f t="shared" si="154"/>
        <v>5</v>
      </c>
      <c r="K1532" s="553">
        <v>0</v>
      </c>
      <c r="L1532" s="553">
        <v>10000</v>
      </c>
      <c r="M1532" s="553">
        <v>0</v>
      </c>
      <c r="N1532" s="553">
        <f t="shared" si="155"/>
        <v>10000</v>
      </c>
      <c r="O1532" s="554">
        <f t="shared" si="156"/>
        <v>50000</v>
      </c>
      <c r="P1532" s="555" t="s">
        <v>1611</v>
      </c>
      <c r="Q1532" s="534"/>
    </row>
    <row r="1533" spans="1:17" ht="38.25" x14ac:dyDescent="0.2">
      <c r="A1533" s="549" t="s">
        <v>1610</v>
      </c>
      <c r="B1533" s="166" t="s">
        <v>1611</v>
      </c>
      <c r="C1533" s="550" t="s">
        <v>1612</v>
      </c>
      <c r="D1533" s="133" t="s">
        <v>1617</v>
      </c>
      <c r="E1533" s="550" t="s">
        <v>1190</v>
      </c>
      <c r="F1533" s="235">
        <v>122</v>
      </c>
      <c r="G1533" s="551" t="s">
        <v>605</v>
      </c>
      <c r="H1533" s="551">
        <v>31</v>
      </c>
      <c r="I1533" s="214">
        <v>650</v>
      </c>
      <c r="J1533" s="552">
        <f t="shared" si="154"/>
        <v>650</v>
      </c>
      <c r="K1533" s="553">
        <v>0</v>
      </c>
      <c r="L1533" s="553">
        <v>7</v>
      </c>
      <c r="M1533" s="553">
        <v>0</v>
      </c>
      <c r="N1533" s="553">
        <f t="shared" si="155"/>
        <v>7</v>
      </c>
      <c r="O1533" s="554">
        <f t="shared" si="156"/>
        <v>4550</v>
      </c>
      <c r="P1533" s="555" t="s">
        <v>1611</v>
      </c>
      <c r="Q1533" s="534"/>
    </row>
    <row r="1534" spans="1:17" ht="38.25" x14ac:dyDescent="0.2">
      <c r="A1534" s="549" t="s">
        <v>1610</v>
      </c>
      <c r="B1534" s="166" t="s">
        <v>1611</v>
      </c>
      <c r="C1534" s="550" t="s">
        <v>1612</v>
      </c>
      <c r="D1534" s="133" t="s">
        <v>1618</v>
      </c>
      <c r="E1534" s="550" t="s">
        <v>1190</v>
      </c>
      <c r="F1534" s="235">
        <v>133</v>
      </c>
      <c r="G1534" s="551" t="s">
        <v>605</v>
      </c>
      <c r="H1534" s="551">
        <v>31</v>
      </c>
      <c r="I1534" s="214">
        <v>420</v>
      </c>
      <c r="J1534" s="552">
        <f t="shared" si="154"/>
        <v>420</v>
      </c>
      <c r="K1534" s="553">
        <v>13</v>
      </c>
      <c r="L1534" s="553">
        <v>13</v>
      </c>
      <c r="M1534" s="553">
        <v>13</v>
      </c>
      <c r="N1534" s="553">
        <f t="shared" si="155"/>
        <v>39</v>
      </c>
      <c r="O1534" s="554">
        <f t="shared" si="156"/>
        <v>16380</v>
      </c>
      <c r="P1534" s="555" t="s">
        <v>1611</v>
      </c>
      <c r="Q1534" s="534"/>
    </row>
    <row r="1535" spans="1:17" ht="38.25" x14ac:dyDescent="0.2">
      <c r="A1535" s="549" t="s">
        <v>1610</v>
      </c>
      <c r="B1535" s="166" t="s">
        <v>1611</v>
      </c>
      <c r="C1535" s="550" t="s">
        <v>1612</v>
      </c>
      <c r="D1535" s="133" t="s">
        <v>1619</v>
      </c>
      <c r="E1535" s="550" t="s">
        <v>1190</v>
      </c>
      <c r="F1535" s="235">
        <v>136</v>
      </c>
      <c r="G1535" s="551" t="s">
        <v>605</v>
      </c>
      <c r="H1535" s="551">
        <v>31</v>
      </c>
      <c r="I1535" s="214">
        <v>420</v>
      </c>
      <c r="J1535" s="552">
        <f t="shared" si="154"/>
        <v>420</v>
      </c>
      <c r="K1535" s="553">
        <v>13</v>
      </c>
      <c r="L1535" s="553">
        <v>13</v>
      </c>
      <c r="M1535" s="553">
        <v>13</v>
      </c>
      <c r="N1535" s="553">
        <f t="shared" si="155"/>
        <v>39</v>
      </c>
      <c r="O1535" s="554">
        <f t="shared" si="156"/>
        <v>16380</v>
      </c>
      <c r="P1535" s="555" t="s">
        <v>1611</v>
      </c>
      <c r="Q1535" s="534"/>
    </row>
    <row r="1536" spans="1:17" ht="38.25" x14ac:dyDescent="0.2">
      <c r="A1536" s="549" t="s">
        <v>1610</v>
      </c>
      <c r="B1536" s="166" t="s">
        <v>1611</v>
      </c>
      <c r="C1536" s="550" t="s">
        <v>1612</v>
      </c>
      <c r="D1536" s="133" t="s">
        <v>1620</v>
      </c>
      <c r="E1536" s="550" t="s">
        <v>1190</v>
      </c>
      <c r="F1536" s="235">
        <v>151</v>
      </c>
      <c r="G1536" s="551" t="s">
        <v>605</v>
      </c>
      <c r="H1536" s="551">
        <v>31</v>
      </c>
      <c r="I1536" s="214">
        <v>42024</v>
      </c>
      <c r="J1536" s="552">
        <f t="shared" si="154"/>
        <v>42024</v>
      </c>
      <c r="K1536" s="553">
        <v>4</v>
      </c>
      <c r="L1536" s="553">
        <v>4</v>
      </c>
      <c r="M1536" s="553">
        <v>4</v>
      </c>
      <c r="N1536" s="553">
        <f t="shared" si="155"/>
        <v>12</v>
      </c>
      <c r="O1536" s="554">
        <f t="shared" si="156"/>
        <v>504288</v>
      </c>
      <c r="P1536" s="555" t="s">
        <v>1611</v>
      </c>
      <c r="Q1536" s="534"/>
    </row>
    <row r="1537" spans="1:17" ht="38.25" x14ac:dyDescent="0.2">
      <c r="A1537" s="549" t="s">
        <v>1610</v>
      </c>
      <c r="B1537" s="166" t="s">
        <v>1611</v>
      </c>
      <c r="C1537" s="550" t="s">
        <v>1612</v>
      </c>
      <c r="D1537" s="133" t="s">
        <v>1621</v>
      </c>
      <c r="E1537" s="550" t="s">
        <v>1190</v>
      </c>
      <c r="F1537" s="235">
        <v>153</v>
      </c>
      <c r="G1537" s="551" t="s">
        <v>605</v>
      </c>
      <c r="H1537" s="551">
        <v>31</v>
      </c>
      <c r="I1537" s="214">
        <v>8000</v>
      </c>
      <c r="J1537" s="552">
        <f t="shared" si="154"/>
        <v>8000</v>
      </c>
      <c r="K1537" s="553">
        <v>4</v>
      </c>
      <c r="L1537" s="553">
        <v>4</v>
      </c>
      <c r="M1537" s="553">
        <v>4</v>
      </c>
      <c r="N1537" s="553">
        <f t="shared" si="155"/>
        <v>12</v>
      </c>
      <c r="O1537" s="554">
        <f t="shared" si="156"/>
        <v>96000</v>
      </c>
      <c r="P1537" s="555" t="s">
        <v>1611</v>
      </c>
      <c r="Q1537" s="534"/>
    </row>
    <row r="1538" spans="1:17" ht="38.25" x14ac:dyDescent="0.2">
      <c r="A1538" s="549" t="s">
        <v>1610</v>
      </c>
      <c r="B1538" s="166" t="s">
        <v>1611</v>
      </c>
      <c r="C1538" s="550" t="s">
        <v>1612</v>
      </c>
      <c r="D1538" s="133" t="s">
        <v>1622</v>
      </c>
      <c r="E1538" s="550" t="s">
        <v>1190</v>
      </c>
      <c r="F1538" s="235">
        <v>158</v>
      </c>
      <c r="G1538" s="551" t="s">
        <v>605</v>
      </c>
      <c r="H1538" s="551">
        <v>31</v>
      </c>
      <c r="I1538" s="214">
        <v>5000</v>
      </c>
      <c r="J1538" s="552">
        <f t="shared" si="154"/>
        <v>5000</v>
      </c>
      <c r="K1538" s="553">
        <v>0</v>
      </c>
      <c r="L1538" s="553">
        <v>1</v>
      </c>
      <c r="M1538" s="553">
        <v>0</v>
      </c>
      <c r="N1538" s="553">
        <f t="shared" si="155"/>
        <v>1</v>
      </c>
      <c r="O1538" s="554">
        <f t="shared" si="156"/>
        <v>5000</v>
      </c>
      <c r="P1538" s="555" t="s">
        <v>1611</v>
      </c>
      <c r="Q1538" s="534"/>
    </row>
    <row r="1539" spans="1:17" ht="38.25" x14ac:dyDescent="0.2">
      <c r="A1539" s="549" t="s">
        <v>1610</v>
      </c>
      <c r="B1539" s="166" t="s">
        <v>1611</v>
      </c>
      <c r="C1539" s="550" t="s">
        <v>1612</v>
      </c>
      <c r="D1539" s="133" t="s">
        <v>1623</v>
      </c>
      <c r="E1539" s="550" t="s">
        <v>1190</v>
      </c>
      <c r="F1539" s="235">
        <v>158</v>
      </c>
      <c r="G1539" s="551" t="s">
        <v>605</v>
      </c>
      <c r="H1539" s="551">
        <v>31</v>
      </c>
      <c r="I1539" s="214">
        <v>5000</v>
      </c>
      <c r="J1539" s="552">
        <f t="shared" si="154"/>
        <v>5000</v>
      </c>
      <c r="K1539" s="553">
        <v>0</v>
      </c>
      <c r="L1539" s="553">
        <v>1</v>
      </c>
      <c r="M1539" s="553">
        <v>0</v>
      </c>
      <c r="N1539" s="553">
        <f t="shared" si="155"/>
        <v>1</v>
      </c>
      <c r="O1539" s="554">
        <f t="shared" si="156"/>
        <v>5000</v>
      </c>
      <c r="P1539" s="555" t="s">
        <v>1611</v>
      </c>
      <c r="Q1539" s="534"/>
    </row>
    <row r="1540" spans="1:17" ht="38.25" x14ac:dyDescent="0.2">
      <c r="A1540" s="549" t="s">
        <v>1610</v>
      </c>
      <c r="B1540" s="166" t="s">
        <v>1611</v>
      </c>
      <c r="C1540" s="550" t="s">
        <v>1612</v>
      </c>
      <c r="D1540" s="133" t="s">
        <v>1624</v>
      </c>
      <c r="E1540" s="550" t="s">
        <v>1190</v>
      </c>
      <c r="F1540" s="235">
        <v>158</v>
      </c>
      <c r="G1540" s="551" t="s">
        <v>605</v>
      </c>
      <c r="H1540" s="551">
        <v>31</v>
      </c>
      <c r="I1540" s="214">
        <v>90000</v>
      </c>
      <c r="J1540" s="552">
        <f t="shared" si="154"/>
        <v>90000</v>
      </c>
      <c r="K1540" s="553">
        <v>0</v>
      </c>
      <c r="L1540" s="553">
        <v>1</v>
      </c>
      <c r="M1540" s="553">
        <v>0</v>
      </c>
      <c r="N1540" s="553">
        <f t="shared" si="155"/>
        <v>1</v>
      </c>
      <c r="O1540" s="554">
        <f t="shared" si="156"/>
        <v>90000</v>
      </c>
      <c r="P1540" s="555" t="s">
        <v>1611</v>
      </c>
      <c r="Q1540" s="534"/>
    </row>
    <row r="1541" spans="1:17" ht="38.25" x14ac:dyDescent="0.2">
      <c r="A1541" s="549" t="s">
        <v>1610</v>
      </c>
      <c r="B1541" s="166" t="s">
        <v>1611</v>
      </c>
      <c r="C1541" s="550" t="s">
        <v>1612</v>
      </c>
      <c r="D1541" s="133" t="s">
        <v>1625</v>
      </c>
      <c r="E1541" s="550" t="s">
        <v>1190</v>
      </c>
      <c r="F1541" s="235">
        <v>169</v>
      </c>
      <c r="G1541" s="551" t="s">
        <v>605</v>
      </c>
      <c r="H1541" s="551">
        <v>31</v>
      </c>
      <c r="I1541" s="214">
        <v>3000</v>
      </c>
      <c r="J1541" s="552">
        <f t="shared" si="154"/>
        <v>3000</v>
      </c>
      <c r="K1541" s="553">
        <v>0</v>
      </c>
      <c r="L1541" s="553">
        <v>1</v>
      </c>
      <c r="M1541" s="553">
        <v>0</v>
      </c>
      <c r="N1541" s="553">
        <f t="shared" si="155"/>
        <v>1</v>
      </c>
      <c r="O1541" s="554">
        <f t="shared" si="156"/>
        <v>3000</v>
      </c>
      <c r="P1541" s="555" t="s">
        <v>1611</v>
      </c>
      <c r="Q1541" s="534"/>
    </row>
    <row r="1542" spans="1:17" ht="38.25" x14ac:dyDescent="0.2">
      <c r="A1542" s="549" t="s">
        <v>1610</v>
      </c>
      <c r="B1542" s="166" t="s">
        <v>1611</v>
      </c>
      <c r="C1542" s="550" t="s">
        <v>1612</v>
      </c>
      <c r="D1542" s="133" t="s">
        <v>1626</v>
      </c>
      <c r="E1542" s="550" t="s">
        <v>1190</v>
      </c>
      <c r="F1542" s="235">
        <v>199</v>
      </c>
      <c r="G1542" s="551" t="s">
        <v>605</v>
      </c>
      <c r="H1542" s="551">
        <v>31</v>
      </c>
      <c r="I1542" s="214">
        <v>300</v>
      </c>
      <c r="J1542" s="552">
        <f t="shared" si="154"/>
        <v>300</v>
      </c>
      <c r="K1542" s="553">
        <v>30</v>
      </c>
      <c r="L1542" s="553">
        <v>0</v>
      </c>
      <c r="M1542" s="553">
        <v>0</v>
      </c>
      <c r="N1542" s="553">
        <f t="shared" si="155"/>
        <v>30</v>
      </c>
      <c r="O1542" s="554">
        <f t="shared" si="156"/>
        <v>9000</v>
      </c>
      <c r="P1542" s="555" t="s">
        <v>1611</v>
      </c>
      <c r="Q1542" s="534"/>
    </row>
    <row r="1543" spans="1:17" ht="38.25" x14ac:dyDescent="0.2">
      <c r="A1543" s="549" t="s">
        <v>1610</v>
      </c>
      <c r="B1543" s="166" t="s">
        <v>1611</v>
      </c>
      <c r="C1543" s="550" t="s">
        <v>1612</v>
      </c>
      <c r="D1543" s="133" t="s">
        <v>1627</v>
      </c>
      <c r="E1543" s="550" t="s">
        <v>621</v>
      </c>
      <c r="F1543" s="233">
        <v>211</v>
      </c>
      <c r="G1543" s="136">
        <v>3505</v>
      </c>
      <c r="H1543" s="551">
        <v>31</v>
      </c>
      <c r="I1543" s="214">
        <v>60</v>
      </c>
      <c r="J1543" s="552">
        <f t="shared" si="154"/>
        <v>60</v>
      </c>
      <c r="K1543" s="553">
        <v>80</v>
      </c>
      <c r="L1543" s="553">
        <v>0</v>
      </c>
      <c r="M1543" s="553">
        <v>0</v>
      </c>
      <c r="N1543" s="553">
        <f t="shared" si="155"/>
        <v>80</v>
      </c>
      <c r="O1543" s="554">
        <f t="shared" si="156"/>
        <v>4800</v>
      </c>
      <c r="P1543" s="555" t="s">
        <v>1611</v>
      </c>
      <c r="Q1543" s="534"/>
    </row>
    <row r="1544" spans="1:17" ht="38.25" x14ac:dyDescent="0.2">
      <c r="A1544" s="549" t="s">
        <v>1610</v>
      </c>
      <c r="B1544" s="166" t="s">
        <v>1611</v>
      </c>
      <c r="C1544" s="550" t="s">
        <v>1612</v>
      </c>
      <c r="D1544" s="133" t="s">
        <v>1628</v>
      </c>
      <c r="E1544" s="550" t="s">
        <v>1347</v>
      </c>
      <c r="F1544" s="233">
        <v>211</v>
      </c>
      <c r="G1544" s="136">
        <v>42783</v>
      </c>
      <c r="H1544" s="551">
        <v>31</v>
      </c>
      <c r="I1544" s="214">
        <v>50</v>
      </c>
      <c r="J1544" s="552">
        <f t="shared" si="154"/>
        <v>50</v>
      </c>
      <c r="K1544" s="553">
        <v>24</v>
      </c>
      <c r="L1544" s="553">
        <v>0</v>
      </c>
      <c r="M1544" s="553">
        <v>0</v>
      </c>
      <c r="N1544" s="553">
        <f t="shared" si="155"/>
        <v>24</v>
      </c>
      <c r="O1544" s="554">
        <f t="shared" si="156"/>
        <v>1200</v>
      </c>
      <c r="P1544" s="555" t="s">
        <v>1611</v>
      </c>
      <c r="Q1544" s="534"/>
    </row>
    <row r="1545" spans="1:17" ht="38.25" x14ac:dyDescent="0.2">
      <c r="A1545" s="549" t="s">
        <v>1610</v>
      </c>
      <c r="B1545" s="166" t="s">
        <v>1611</v>
      </c>
      <c r="C1545" s="550" t="s">
        <v>1612</v>
      </c>
      <c r="D1545" s="133" t="s">
        <v>1629</v>
      </c>
      <c r="E1545" s="550" t="s">
        <v>617</v>
      </c>
      <c r="F1545" s="233">
        <v>211</v>
      </c>
      <c r="G1545" s="136">
        <v>2405</v>
      </c>
      <c r="H1545" s="551">
        <v>31</v>
      </c>
      <c r="I1545" s="214">
        <v>30</v>
      </c>
      <c r="J1545" s="552">
        <f t="shared" si="154"/>
        <v>30</v>
      </c>
      <c r="K1545" s="553">
        <v>24</v>
      </c>
      <c r="L1545" s="553">
        <v>0</v>
      </c>
      <c r="M1545" s="553">
        <v>0</v>
      </c>
      <c r="N1545" s="553">
        <f t="shared" si="155"/>
        <v>24</v>
      </c>
      <c r="O1545" s="554">
        <f t="shared" si="156"/>
        <v>720</v>
      </c>
      <c r="P1545" s="555" t="s">
        <v>1611</v>
      </c>
      <c r="Q1545" s="534"/>
    </row>
    <row r="1546" spans="1:17" ht="38.25" x14ac:dyDescent="0.2">
      <c r="A1546" s="549" t="s">
        <v>1610</v>
      </c>
      <c r="B1546" s="166" t="s">
        <v>1611</v>
      </c>
      <c r="C1546" s="550" t="s">
        <v>1612</v>
      </c>
      <c r="D1546" s="133" t="s">
        <v>1630</v>
      </c>
      <c r="E1546" s="550" t="s">
        <v>1347</v>
      </c>
      <c r="F1546" s="233">
        <v>211</v>
      </c>
      <c r="G1546" s="136">
        <v>28004</v>
      </c>
      <c r="H1546" s="551">
        <v>31</v>
      </c>
      <c r="I1546" s="214">
        <v>40</v>
      </c>
      <c r="J1546" s="552">
        <f t="shared" si="154"/>
        <v>40</v>
      </c>
      <c r="K1546" s="553">
        <v>24</v>
      </c>
      <c r="L1546" s="553">
        <v>0</v>
      </c>
      <c r="M1546" s="553">
        <v>0</v>
      </c>
      <c r="N1546" s="553">
        <f t="shared" si="155"/>
        <v>24</v>
      </c>
      <c r="O1546" s="554">
        <f t="shared" si="156"/>
        <v>960</v>
      </c>
      <c r="P1546" s="555" t="s">
        <v>1611</v>
      </c>
      <c r="Q1546" s="534"/>
    </row>
    <row r="1547" spans="1:17" ht="38.25" x14ac:dyDescent="0.2">
      <c r="A1547" s="549" t="s">
        <v>1610</v>
      </c>
      <c r="B1547" s="166" t="s">
        <v>1611</v>
      </c>
      <c r="C1547" s="550" t="s">
        <v>1612</v>
      </c>
      <c r="D1547" s="133" t="s">
        <v>1631</v>
      </c>
      <c r="E1547" s="550" t="s">
        <v>634</v>
      </c>
      <c r="F1547" s="233">
        <v>211</v>
      </c>
      <c r="G1547" s="137">
        <v>83080</v>
      </c>
      <c r="H1547" s="551">
        <v>31</v>
      </c>
      <c r="I1547" s="214">
        <v>50</v>
      </c>
      <c r="J1547" s="552">
        <f t="shared" si="154"/>
        <v>50</v>
      </c>
      <c r="K1547" s="553">
        <v>24</v>
      </c>
      <c r="L1547" s="553">
        <v>0</v>
      </c>
      <c r="M1547" s="553">
        <v>0</v>
      </c>
      <c r="N1547" s="553">
        <f t="shared" si="155"/>
        <v>24</v>
      </c>
      <c r="O1547" s="554">
        <f t="shared" si="156"/>
        <v>1200</v>
      </c>
      <c r="P1547" s="555" t="s">
        <v>1611</v>
      </c>
      <c r="Q1547" s="534"/>
    </row>
    <row r="1548" spans="1:17" ht="38.25" x14ac:dyDescent="0.2">
      <c r="A1548" s="549" t="s">
        <v>1610</v>
      </c>
      <c r="B1548" s="166" t="s">
        <v>1611</v>
      </c>
      <c r="C1548" s="550" t="s">
        <v>1612</v>
      </c>
      <c r="D1548" s="133" t="s">
        <v>1632</v>
      </c>
      <c r="E1548" s="550" t="s">
        <v>1633</v>
      </c>
      <c r="F1548" s="233">
        <v>233</v>
      </c>
      <c r="G1548" s="136">
        <v>40326</v>
      </c>
      <c r="H1548" s="551">
        <v>31</v>
      </c>
      <c r="I1548" s="214">
        <v>68.5</v>
      </c>
      <c r="J1548" s="552">
        <f t="shared" si="154"/>
        <v>68.5</v>
      </c>
      <c r="K1548" s="553">
        <v>0</v>
      </c>
      <c r="L1548" s="556">
        <v>12</v>
      </c>
      <c r="M1548" s="553">
        <v>0</v>
      </c>
      <c r="N1548" s="553">
        <f t="shared" si="155"/>
        <v>12</v>
      </c>
      <c r="O1548" s="554">
        <f t="shared" si="156"/>
        <v>822</v>
      </c>
      <c r="P1548" s="555" t="s">
        <v>1611</v>
      </c>
      <c r="Q1548" s="534"/>
    </row>
    <row r="1549" spans="1:17" ht="38.25" x14ac:dyDescent="0.2">
      <c r="A1549" s="549" t="s">
        <v>1610</v>
      </c>
      <c r="B1549" s="166" t="s">
        <v>1611</v>
      </c>
      <c r="C1549" s="550" t="s">
        <v>1612</v>
      </c>
      <c r="D1549" s="133" t="s">
        <v>1634</v>
      </c>
      <c r="E1549" s="550" t="s">
        <v>1633</v>
      </c>
      <c r="F1549" s="233">
        <v>233</v>
      </c>
      <c r="G1549" s="136">
        <v>40327</v>
      </c>
      <c r="H1549" s="551">
        <v>31</v>
      </c>
      <c r="I1549" s="214">
        <v>68.5</v>
      </c>
      <c r="J1549" s="552">
        <f t="shared" si="154"/>
        <v>68.5</v>
      </c>
      <c r="K1549" s="553">
        <v>0</v>
      </c>
      <c r="L1549" s="556">
        <v>26</v>
      </c>
      <c r="M1549" s="553">
        <v>0</v>
      </c>
      <c r="N1549" s="553">
        <f t="shared" si="155"/>
        <v>26</v>
      </c>
      <c r="O1549" s="554">
        <f t="shared" si="156"/>
        <v>1781</v>
      </c>
      <c r="P1549" s="555" t="s">
        <v>1611</v>
      </c>
      <c r="Q1549" s="534"/>
    </row>
    <row r="1550" spans="1:17" ht="38.25" x14ac:dyDescent="0.2">
      <c r="A1550" s="549" t="s">
        <v>1610</v>
      </c>
      <c r="B1550" s="166" t="s">
        <v>1611</v>
      </c>
      <c r="C1550" s="550" t="s">
        <v>1612</v>
      </c>
      <c r="D1550" s="133" t="s">
        <v>1635</v>
      </c>
      <c r="E1550" s="550" t="s">
        <v>1633</v>
      </c>
      <c r="F1550" s="233">
        <v>233</v>
      </c>
      <c r="G1550" s="136">
        <v>40328</v>
      </c>
      <c r="H1550" s="551">
        <v>31</v>
      </c>
      <c r="I1550" s="214">
        <v>68.5</v>
      </c>
      <c r="J1550" s="552">
        <f t="shared" si="154"/>
        <v>68.5</v>
      </c>
      <c r="K1550" s="553">
        <v>0</v>
      </c>
      <c r="L1550" s="556">
        <v>56</v>
      </c>
      <c r="M1550" s="553">
        <v>0</v>
      </c>
      <c r="N1550" s="553">
        <f t="shared" si="155"/>
        <v>56</v>
      </c>
      <c r="O1550" s="554">
        <f t="shared" si="156"/>
        <v>3836</v>
      </c>
      <c r="P1550" s="555" t="s">
        <v>1611</v>
      </c>
      <c r="Q1550" s="534"/>
    </row>
    <row r="1551" spans="1:17" ht="38.25" x14ac:dyDescent="0.2">
      <c r="A1551" s="549" t="s">
        <v>1610</v>
      </c>
      <c r="B1551" s="166" t="s">
        <v>1611</v>
      </c>
      <c r="C1551" s="550" t="s">
        <v>1612</v>
      </c>
      <c r="D1551" s="133" t="s">
        <v>1636</v>
      </c>
      <c r="E1551" s="550" t="s">
        <v>1633</v>
      </c>
      <c r="F1551" s="233">
        <v>233</v>
      </c>
      <c r="G1551" s="136">
        <v>40329</v>
      </c>
      <c r="H1551" s="551">
        <v>31</v>
      </c>
      <c r="I1551" s="214">
        <v>68.5</v>
      </c>
      <c r="J1551" s="552">
        <f t="shared" si="154"/>
        <v>68.5</v>
      </c>
      <c r="K1551" s="553">
        <v>0</v>
      </c>
      <c r="L1551" s="556">
        <v>16</v>
      </c>
      <c r="M1551" s="553">
        <v>0</v>
      </c>
      <c r="N1551" s="553">
        <f t="shared" si="155"/>
        <v>16</v>
      </c>
      <c r="O1551" s="554">
        <f t="shared" si="156"/>
        <v>1096</v>
      </c>
      <c r="P1551" s="555" t="s">
        <v>1611</v>
      </c>
      <c r="Q1551" s="534"/>
    </row>
    <row r="1552" spans="1:17" ht="38.25" x14ac:dyDescent="0.2">
      <c r="A1552" s="549" t="s">
        <v>1610</v>
      </c>
      <c r="B1552" s="166" t="s">
        <v>1611</v>
      </c>
      <c r="C1552" s="550" t="s">
        <v>1612</v>
      </c>
      <c r="D1552" s="133" t="s">
        <v>1637</v>
      </c>
      <c r="E1552" s="550" t="s">
        <v>1633</v>
      </c>
      <c r="F1552" s="233">
        <v>233</v>
      </c>
      <c r="G1552" s="136">
        <v>40330</v>
      </c>
      <c r="H1552" s="551">
        <v>31</v>
      </c>
      <c r="I1552" s="214">
        <v>68.5</v>
      </c>
      <c r="J1552" s="552">
        <f t="shared" si="154"/>
        <v>68.5</v>
      </c>
      <c r="K1552" s="553">
        <v>0</v>
      </c>
      <c r="L1552" s="556">
        <v>2</v>
      </c>
      <c r="M1552" s="553">
        <v>0</v>
      </c>
      <c r="N1552" s="553">
        <f t="shared" si="155"/>
        <v>2</v>
      </c>
      <c r="O1552" s="554">
        <f t="shared" si="156"/>
        <v>137</v>
      </c>
      <c r="P1552" s="555" t="s">
        <v>1611</v>
      </c>
      <c r="Q1552" s="534"/>
    </row>
    <row r="1553" spans="1:17" ht="38.25" x14ac:dyDescent="0.2">
      <c r="A1553" s="549" t="s">
        <v>1610</v>
      </c>
      <c r="B1553" s="166" t="s">
        <v>1611</v>
      </c>
      <c r="C1553" s="550" t="s">
        <v>1612</v>
      </c>
      <c r="D1553" s="133" t="s">
        <v>1638</v>
      </c>
      <c r="E1553" s="550" t="s">
        <v>1633</v>
      </c>
      <c r="F1553" s="233">
        <v>233</v>
      </c>
      <c r="G1553" s="136">
        <v>40301</v>
      </c>
      <c r="H1553" s="551">
        <v>31</v>
      </c>
      <c r="I1553" s="214">
        <v>68.5</v>
      </c>
      <c r="J1553" s="552">
        <f t="shared" si="154"/>
        <v>68.5</v>
      </c>
      <c r="K1553" s="553">
        <v>0</v>
      </c>
      <c r="L1553" s="556">
        <v>4</v>
      </c>
      <c r="M1553" s="553">
        <v>0</v>
      </c>
      <c r="N1553" s="553">
        <f t="shared" si="155"/>
        <v>4</v>
      </c>
      <c r="O1553" s="554">
        <f t="shared" si="156"/>
        <v>274</v>
      </c>
      <c r="P1553" s="555" t="s">
        <v>1611</v>
      </c>
      <c r="Q1553" s="534"/>
    </row>
    <row r="1554" spans="1:17" ht="38.25" x14ac:dyDescent="0.2">
      <c r="A1554" s="549" t="s">
        <v>1610</v>
      </c>
      <c r="B1554" s="166" t="s">
        <v>1611</v>
      </c>
      <c r="C1554" s="550" t="s">
        <v>1612</v>
      </c>
      <c r="D1554" s="133" t="s">
        <v>1639</v>
      </c>
      <c r="E1554" s="550" t="s">
        <v>1633</v>
      </c>
      <c r="F1554" s="233">
        <v>233</v>
      </c>
      <c r="G1554" s="136">
        <v>40302</v>
      </c>
      <c r="H1554" s="551">
        <v>31</v>
      </c>
      <c r="I1554" s="214">
        <v>68.5</v>
      </c>
      <c r="J1554" s="552">
        <f t="shared" si="154"/>
        <v>68.5</v>
      </c>
      <c r="K1554" s="553">
        <v>0</v>
      </c>
      <c r="L1554" s="556">
        <v>52</v>
      </c>
      <c r="M1554" s="553">
        <v>0</v>
      </c>
      <c r="N1554" s="553">
        <f t="shared" si="155"/>
        <v>52</v>
      </c>
      <c r="O1554" s="554">
        <f t="shared" si="156"/>
        <v>3562</v>
      </c>
      <c r="P1554" s="555" t="s">
        <v>1611</v>
      </c>
      <c r="Q1554" s="534"/>
    </row>
    <row r="1555" spans="1:17" ht="38.25" x14ac:dyDescent="0.2">
      <c r="A1555" s="549" t="s">
        <v>1610</v>
      </c>
      <c r="B1555" s="166" t="s">
        <v>1611</v>
      </c>
      <c r="C1555" s="550" t="s">
        <v>1612</v>
      </c>
      <c r="D1555" s="133" t="s">
        <v>1640</v>
      </c>
      <c r="E1555" s="550" t="s">
        <v>1633</v>
      </c>
      <c r="F1555" s="233">
        <v>233</v>
      </c>
      <c r="G1555" s="136">
        <v>40303</v>
      </c>
      <c r="H1555" s="551">
        <v>31</v>
      </c>
      <c r="I1555" s="214">
        <v>68.5</v>
      </c>
      <c r="J1555" s="552">
        <f t="shared" si="154"/>
        <v>68.5</v>
      </c>
      <c r="K1555" s="553">
        <v>0</v>
      </c>
      <c r="L1555" s="556">
        <v>70</v>
      </c>
      <c r="M1555" s="553">
        <v>0</v>
      </c>
      <c r="N1555" s="553">
        <f t="shared" si="155"/>
        <v>70</v>
      </c>
      <c r="O1555" s="554">
        <f t="shared" si="156"/>
        <v>4795</v>
      </c>
      <c r="P1555" s="555" t="s">
        <v>1611</v>
      </c>
      <c r="Q1555" s="534"/>
    </row>
    <row r="1556" spans="1:17" ht="37.5" customHeight="1" x14ac:dyDescent="0.2">
      <c r="A1556" s="549" t="s">
        <v>1610</v>
      </c>
      <c r="B1556" s="166" t="s">
        <v>1611</v>
      </c>
      <c r="C1556" s="550" t="s">
        <v>1612</v>
      </c>
      <c r="D1556" s="133" t="s">
        <v>1641</v>
      </c>
      <c r="E1556" s="550" t="s">
        <v>1633</v>
      </c>
      <c r="F1556" s="233">
        <v>233</v>
      </c>
      <c r="G1556" s="136">
        <v>40304</v>
      </c>
      <c r="H1556" s="551">
        <v>31</v>
      </c>
      <c r="I1556" s="214">
        <v>68.5</v>
      </c>
      <c r="J1556" s="552">
        <f t="shared" si="154"/>
        <v>68.5</v>
      </c>
      <c r="K1556" s="553">
        <v>0</v>
      </c>
      <c r="L1556" s="556">
        <v>36</v>
      </c>
      <c r="M1556" s="553">
        <v>0</v>
      </c>
      <c r="N1556" s="553">
        <f t="shared" si="155"/>
        <v>36</v>
      </c>
      <c r="O1556" s="554">
        <f t="shared" si="156"/>
        <v>2466</v>
      </c>
      <c r="P1556" s="555" t="s">
        <v>1611</v>
      </c>
      <c r="Q1556" s="534"/>
    </row>
    <row r="1557" spans="1:17" ht="38.25" x14ac:dyDescent="0.2">
      <c r="A1557" s="549" t="s">
        <v>1610</v>
      </c>
      <c r="B1557" s="166" t="s">
        <v>1611</v>
      </c>
      <c r="C1557" s="550" t="s">
        <v>1612</v>
      </c>
      <c r="D1557" s="133" t="s">
        <v>1642</v>
      </c>
      <c r="E1557" s="550" t="s">
        <v>1633</v>
      </c>
      <c r="F1557" s="233">
        <v>233</v>
      </c>
      <c r="G1557" s="136">
        <v>40305</v>
      </c>
      <c r="H1557" s="551">
        <v>31</v>
      </c>
      <c r="I1557" s="214">
        <v>68.5</v>
      </c>
      <c r="J1557" s="552">
        <f t="shared" si="154"/>
        <v>68.5</v>
      </c>
      <c r="K1557" s="553">
        <v>0</v>
      </c>
      <c r="L1557" s="556">
        <v>14</v>
      </c>
      <c r="M1557" s="553">
        <v>0</v>
      </c>
      <c r="N1557" s="553">
        <f t="shared" si="155"/>
        <v>14</v>
      </c>
      <c r="O1557" s="554">
        <f t="shared" si="156"/>
        <v>959</v>
      </c>
      <c r="P1557" s="555" t="s">
        <v>1611</v>
      </c>
      <c r="Q1557" s="534"/>
    </row>
    <row r="1558" spans="1:17" ht="38.25" x14ac:dyDescent="0.2">
      <c r="A1558" s="549" t="s">
        <v>1610</v>
      </c>
      <c r="B1558" s="166" t="s">
        <v>1611</v>
      </c>
      <c r="C1558" s="550" t="s">
        <v>1612</v>
      </c>
      <c r="D1558" s="133" t="s">
        <v>1643</v>
      </c>
      <c r="E1558" s="550" t="s">
        <v>1633</v>
      </c>
      <c r="F1558" s="233">
        <v>233</v>
      </c>
      <c r="G1558" s="136">
        <v>37837</v>
      </c>
      <c r="H1558" s="551">
        <v>31</v>
      </c>
      <c r="I1558" s="214">
        <v>50</v>
      </c>
      <c r="J1558" s="552">
        <f t="shared" si="154"/>
        <v>50</v>
      </c>
      <c r="K1558" s="553">
        <v>0</v>
      </c>
      <c r="L1558" s="556">
        <v>5</v>
      </c>
      <c r="M1558" s="553">
        <v>0</v>
      </c>
      <c r="N1558" s="553">
        <f t="shared" si="155"/>
        <v>5</v>
      </c>
      <c r="O1558" s="554">
        <f t="shared" si="156"/>
        <v>250</v>
      </c>
      <c r="P1558" s="555" t="s">
        <v>1611</v>
      </c>
      <c r="Q1558" s="534"/>
    </row>
    <row r="1559" spans="1:17" ht="38.25" x14ac:dyDescent="0.2">
      <c r="A1559" s="549" t="s">
        <v>1610</v>
      </c>
      <c r="B1559" s="166" t="s">
        <v>1611</v>
      </c>
      <c r="C1559" s="550" t="s">
        <v>1612</v>
      </c>
      <c r="D1559" s="133" t="s">
        <v>1644</v>
      </c>
      <c r="E1559" s="550" t="s">
        <v>1633</v>
      </c>
      <c r="F1559" s="233">
        <v>233</v>
      </c>
      <c r="G1559" s="136">
        <v>37836</v>
      </c>
      <c r="H1559" s="551">
        <v>31</v>
      </c>
      <c r="I1559" s="214">
        <v>50</v>
      </c>
      <c r="J1559" s="552">
        <f t="shared" si="154"/>
        <v>50</v>
      </c>
      <c r="K1559" s="553">
        <v>0</v>
      </c>
      <c r="L1559" s="556">
        <v>12</v>
      </c>
      <c r="M1559" s="553">
        <v>0</v>
      </c>
      <c r="N1559" s="553">
        <f t="shared" si="155"/>
        <v>12</v>
      </c>
      <c r="O1559" s="554">
        <f t="shared" si="156"/>
        <v>600</v>
      </c>
      <c r="P1559" s="555" t="s">
        <v>1611</v>
      </c>
      <c r="Q1559" s="534"/>
    </row>
    <row r="1560" spans="1:17" ht="38.25" x14ac:dyDescent="0.2">
      <c r="A1560" s="549" t="s">
        <v>1610</v>
      </c>
      <c r="B1560" s="166" t="s">
        <v>1611</v>
      </c>
      <c r="C1560" s="550" t="s">
        <v>1612</v>
      </c>
      <c r="D1560" s="133" t="s">
        <v>1645</v>
      </c>
      <c r="E1560" s="550" t="s">
        <v>1633</v>
      </c>
      <c r="F1560" s="233">
        <v>233</v>
      </c>
      <c r="G1560" s="136">
        <v>37835</v>
      </c>
      <c r="H1560" s="551">
        <v>31</v>
      </c>
      <c r="I1560" s="214">
        <v>50</v>
      </c>
      <c r="J1560" s="552">
        <f t="shared" si="154"/>
        <v>50</v>
      </c>
      <c r="K1560" s="553">
        <v>0</v>
      </c>
      <c r="L1560" s="556">
        <v>18</v>
      </c>
      <c r="M1560" s="553">
        <v>0</v>
      </c>
      <c r="N1560" s="553">
        <f t="shared" si="155"/>
        <v>18</v>
      </c>
      <c r="O1560" s="554">
        <f t="shared" si="156"/>
        <v>900</v>
      </c>
      <c r="P1560" s="555" t="s">
        <v>1611</v>
      </c>
      <c r="Q1560" s="534"/>
    </row>
    <row r="1561" spans="1:17" ht="38.25" x14ac:dyDescent="0.2">
      <c r="A1561" s="549" t="s">
        <v>1610</v>
      </c>
      <c r="B1561" s="166" t="s">
        <v>1611</v>
      </c>
      <c r="C1561" s="550" t="s">
        <v>1612</v>
      </c>
      <c r="D1561" s="133" t="s">
        <v>1646</v>
      </c>
      <c r="E1561" s="550" t="s">
        <v>1633</v>
      </c>
      <c r="F1561" s="233">
        <v>233</v>
      </c>
      <c r="G1561" s="136">
        <v>37834</v>
      </c>
      <c r="H1561" s="551">
        <v>31</v>
      </c>
      <c r="I1561" s="214">
        <v>50</v>
      </c>
      <c r="J1561" s="552">
        <f t="shared" si="154"/>
        <v>50</v>
      </c>
      <c r="K1561" s="553">
        <v>0</v>
      </c>
      <c r="L1561" s="556">
        <v>18</v>
      </c>
      <c r="M1561" s="553">
        <v>0</v>
      </c>
      <c r="N1561" s="553">
        <f t="shared" si="155"/>
        <v>18</v>
      </c>
      <c r="O1561" s="554">
        <f t="shared" si="156"/>
        <v>900</v>
      </c>
      <c r="P1561" s="555" t="s">
        <v>1611</v>
      </c>
      <c r="Q1561" s="534"/>
    </row>
    <row r="1562" spans="1:17" ht="38.25" x14ac:dyDescent="0.2">
      <c r="A1562" s="549" t="s">
        <v>1610</v>
      </c>
      <c r="B1562" s="166" t="s">
        <v>1611</v>
      </c>
      <c r="C1562" s="550" t="s">
        <v>1612</v>
      </c>
      <c r="D1562" s="133" t="s">
        <v>1647</v>
      </c>
      <c r="E1562" s="550" t="s">
        <v>1633</v>
      </c>
      <c r="F1562" s="233">
        <v>233</v>
      </c>
      <c r="G1562" s="136">
        <v>37827</v>
      </c>
      <c r="H1562" s="551">
        <v>31</v>
      </c>
      <c r="I1562" s="214">
        <v>50</v>
      </c>
      <c r="J1562" s="552">
        <f t="shared" si="154"/>
        <v>50</v>
      </c>
      <c r="K1562" s="553">
        <v>0</v>
      </c>
      <c r="L1562" s="556">
        <v>2</v>
      </c>
      <c r="M1562" s="553">
        <v>0</v>
      </c>
      <c r="N1562" s="553">
        <f t="shared" si="155"/>
        <v>2</v>
      </c>
      <c r="O1562" s="554">
        <f t="shared" si="156"/>
        <v>100</v>
      </c>
      <c r="P1562" s="555" t="s">
        <v>1611</v>
      </c>
      <c r="Q1562" s="534"/>
    </row>
    <row r="1563" spans="1:17" ht="38.25" x14ac:dyDescent="0.2">
      <c r="A1563" s="549" t="s">
        <v>1610</v>
      </c>
      <c r="B1563" s="166" t="s">
        <v>1611</v>
      </c>
      <c r="C1563" s="550" t="s">
        <v>1612</v>
      </c>
      <c r="D1563" s="133" t="s">
        <v>1648</v>
      </c>
      <c r="E1563" s="550" t="s">
        <v>1633</v>
      </c>
      <c r="F1563" s="233">
        <v>233</v>
      </c>
      <c r="G1563" s="136">
        <v>37826</v>
      </c>
      <c r="H1563" s="551">
        <v>31</v>
      </c>
      <c r="I1563" s="214">
        <v>50</v>
      </c>
      <c r="J1563" s="552">
        <f t="shared" si="154"/>
        <v>50</v>
      </c>
      <c r="K1563" s="553">
        <v>0</v>
      </c>
      <c r="L1563" s="556">
        <v>26</v>
      </c>
      <c r="M1563" s="553">
        <v>0</v>
      </c>
      <c r="N1563" s="553">
        <f t="shared" si="155"/>
        <v>26</v>
      </c>
      <c r="O1563" s="554">
        <f t="shared" si="156"/>
        <v>1300</v>
      </c>
      <c r="P1563" s="555" t="s">
        <v>1611</v>
      </c>
      <c r="Q1563" s="534"/>
    </row>
    <row r="1564" spans="1:17" ht="38.25" x14ac:dyDescent="0.2">
      <c r="A1564" s="549" t="s">
        <v>1610</v>
      </c>
      <c r="B1564" s="166" t="s">
        <v>1611</v>
      </c>
      <c r="C1564" s="550" t="s">
        <v>1612</v>
      </c>
      <c r="D1564" s="133" t="s">
        <v>1649</v>
      </c>
      <c r="E1564" s="550" t="s">
        <v>1633</v>
      </c>
      <c r="F1564" s="233">
        <v>233</v>
      </c>
      <c r="G1564" s="136">
        <v>37824</v>
      </c>
      <c r="H1564" s="551">
        <v>31</v>
      </c>
      <c r="I1564" s="214">
        <v>50</v>
      </c>
      <c r="J1564" s="552">
        <f t="shared" si="154"/>
        <v>50</v>
      </c>
      <c r="K1564" s="553">
        <v>0</v>
      </c>
      <c r="L1564" s="556">
        <v>35</v>
      </c>
      <c r="M1564" s="553">
        <v>0</v>
      </c>
      <c r="N1564" s="553">
        <f t="shared" si="155"/>
        <v>35</v>
      </c>
      <c r="O1564" s="554">
        <f t="shared" si="156"/>
        <v>1750</v>
      </c>
      <c r="P1564" s="555" t="s">
        <v>1611</v>
      </c>
      <c r="Q1564" s="534"/>
    </row>
    <row r="1565" spans="1:17" ht="38.25" x14ac:dyDescent="0.2">
      <c r="A1565" s="549" t="s">
        <v>1610</v>
      </c>
      <c r="B1565" s="166" t="s">
        <v>1611</v>
      </c>
      <c r="C1565" s="550" t="s">
        <v>1612</v>
      </c>
      <c r="D1565" s="133" t="s">
        <v>1650</v>
      </c>
      <c r="E1565" s="550" t="s">
        <v>1633</v>
      </c>
      <c r="F1565" s="233">
        <v>233</v>
      </c>
      <c r="G1565" s="136">
        <v>37823</v>
      </c>
      <c r="H1565" s="551">
        <v>31</v>
      </c>
      <c r="I1565" s="214">
        <v>50</v>
      </c>
      <c r="J1565" s="552">
        <f t="shared" si="154"/>
        <v>50</v>
      </c>
      <c r="K1565" s="553">
        <v>0</v>
      </c>
      <c r="L1565" s="556">
        <v>18</v>
      </c>
      <c r="M1565" s="553">
        <v>0</v>
      </c>
      <c r="N1565" s="553">
        <f t="shared" si="155"/>
        <v>18</v>
      </c>
      <c r="O1565" s="554">
        <f t="shared" si="156"/>
        <v>900</v>
      </c>
      <c r="P1565" s="555" t="s">
        <v>1611</v>
      </c>
      <c r="Q1565" s="534"/>
    </row>
    <row r="1566" spans="1:17" ht="38.25" x14ac:dyDescent="0.2">
      <c r="A1566" s="549" t="s">
        <v>1610</v>
      </c>
      <c r="B1566" s="166" t="s">
        <v>1611</v>
      </c>
      <c r="C1566" s="550" t="s">
        <v>1612</v>
      </c>
      <c r="D1566" s="133" t="s">
        <v>1651</v>
      </c>
      <c r="E1566" s="550" t="s">
        <v>1633</v>
      </c>
      <c r="F1566" s="233">
        <v>233</v>
      </c>
      <c r="G1566" s="136">
        <v>45138</v>
      </c>
      <c r="H1566" s="551">
        <v>31</v>
      </c>
      <c r="I1566" s="214">
        <v>50</v>
      </c>
      <c r="J1566" s="552">
        <f t="shared" si="154"/>
        <v>50</v>
      </c>
      <c r="K1566" s="553">
        <v>0</v>
      </c>
      <c r="L1566" s="556">
        <v>7</v>
      </c>
      <c r="M1566" s="553">
        <v>0</v>
      </c>
      <c r="N1566" s="553">
        <f t="shared" si="155"/>
        <v>7</v>
      </c>
      <c r="O1566" s="554">
        <f t="shared" si="156"/>
        <v>350</v>
      </c>
      <c r="P1566" s="555" t="s">
        <v>1611</v>
      </c>
      <c r="Q1566" s="534"/>
    </row>
    <row r="1567" spans="1:17" ht="38.25" x14ac:dyDescent="0.2">
      <c r="A1567" s="549" t="s">
        <v>1610</v>
      </c>
      <c r="B1567" s="166" t="s">
        <v>1611</v>
      </c>
      <c r="C1567" s="550" t="s">
        <v>1612</v>
      </c>
      <c r="D1567" s="135" t="s">
        <v>1652</v>
      </c>
      <c r="E1567" s="550" t="s">
        <v>1633</v>
      </c>
      <c r="F1567" s="233">
        <v>239</v>
      </c>
      <c r="G1567" s="233">
        <v>138138</v>
      </c>
      <c r="H1567" s="551">
        <v>31</v>
      </c>
      <c r="I1567" s="214">
        <v>600</v>
      </c>
      <c r="J1567" s="552">
        <f t="shared" si="154"/>
        <v>600</v>
      </c>
      <c r="K1567" s="553">
        <v>0</v>
      </c>
      <c r="L1567" s="556">
        <v>2</v>
      </c>
      <c r="M1567" s="553">
        <v>0</v>
      </c>
      <c r="N1567" s="553">
        <f t="shared" si="155"/>
        <v>2</v>
      </c>
      <c r="O1567" s="554">
        <f t="shared" si="156"/>
        <v>1200</v>
      </c>
      <c r="P1567" s="555" t="s">
        <v>1611</v>
      </c>
      <c r="Q1567" s="534"/>
    </row>
    <row r="1568" spans="1:17" ht="38.25" x14ac:dyDescent="0.2">
      <c r="A1568" s="549" t="s">
        <v>1610</v>
      </c>
      <c r="B1568" s="166" t="s">
        <v>1611</v>
      </c>
      <c r="C1568" s="550" t="s">
        <v>1612</v>
      </c>
      <c r="D1568" s="133" t="s">
        <v>1653</v>
      </c>
      <c r="E1568" s="550" t="s">
        <v>826</v>
      </c>
      <c r="F1568" s="233">
        <v>241</v>
      </c>
      <c r="G1568" s="139">
        <v>1592</v>
      </c>
      <c r="H1568" s="551">
        <v>31</v>
      </c>
      <c r="I1568" s="214">
        <v>25</v>
      </c>
      <c r="J1568" s="552">
        <f t="shared" si="154"/>
        <v>25</v>
      </c>
      <c r="K1568" s="553">
        <v>0</v>
      </c>
      <c r="L1568" s="556">
        <v>300</v>
      </c>
      <c r="M1568" s="553">
        <v>0</v>
      </c>
      <c r="N1568" s="553">
        <f t="shared" si="155"/>
        <v>300</v>
      </c>
      <c r="O1568" s="554">
        <f t="shared" si="156"/>
        <v>7500</v>
      </c>
      <c r="P1568" s="555" t="s">
        <v>1611</v>
      </c>
      <c r="Q1568" s="534"/>
    </row>
    <row r="1569" spans="1:17" ht="38.25" x14ac:dyDescent="0.2">
      <c r="A1569" s="549" t="s">
        <v>1610</v>
      </c>
      <c r="B1569" s="166" t="s">
        <v>1611</v>
      </c>
      <c r="C1569" s="550" t="s">
        <v>1612</v>
      </c>
      <c r="D1569" s="133" t="s">
        <v>1654</v>
      </c>
      <c r="E1569" s="550" t="s">
        <v>826</v>
      </c>
      <c r="F1569" s="233">
        <v>241</v>
      </c>
      <c r="G1569" s="139">
        <v>1593</v>
      </c>
      <c r="H1569" s="551">
        <v>31</v>
      </c>
      <c r="I1569" s="214">
        <v>30</v>
      </c>
      <c r="J1569" s="552">
        <f t="shared" si="154"/>
        <v>30</v>
      </c>
      <c r="K1569" s="553">
        <v>0</v>
      </c>
      <c r="L1569" s="556">
        <v>200</v>
      </c>
      <c r="M1569" s="553">
        <v>0</v>
      </c>
      <c r="N1569" s="553">
        <f t="shared" si="155"/>
        <v>200</v>
      </c>
      <c r="O1569" s="554">
        <f t="shared" si="156"/>
        <v>6000</v>
      </c>
      <c r="P1569" s="555" t="s">
        <v>1611</v>
      </c>
      <c r="Q1569" s="534"/>
    </row>
    <row r="1570" spans="1:17" ht="38.25" x14ac:dyDescent="0.2">
      <c r="A1570" s="549" t="s">
        <v>1610</v>
      </c>
      <c r="B1570" s="166" t="s">
        <v>1611</v>
      </c>
      <c r="C1570" s="550" t="s">
        <v>1612</v>
      </c>
      <c r="D1570" s="133" t="s">
        <v>1655</v>
      </c>
      <c r="E1570" s="550" t="s">
        <v>1062</v>
      </c>
      <c r="F1570" s="233">
        <v>243</v>
      </c>
      <c r="G1570" s="139">
        <v>2193</v>
      </c>
      <c r="H1570" s="551">
        <v>31</v>
      </c>
      <c r="I1570" s="214">
        <v>3</v>
      </c>
      <c r="J1570" s="552">
        <f t="shared" si="154"/>
        <v>3</v>
      </c>
      <c r="K1570" s="553">
        <v>0</v>
      </c>
      <c r="L1570" s="557">
        <v>36</v>
      </c>
      <c r="M1570" s="553">
        <v>0</v>
      </c>
      <c r="N1570" s="553">
        <f t="shared" si="155"/>
        <v>36</v>
      </c>
      <c r="O1570" s="554">
        <f t="shared" si="156"/>
        <v>108</v>
      </c>
      <c r="P1570" s="555" t="s">
        <v>1611</v>
      </c>
      <c r="Q1570" s="534"/>
    </row>
    <row r="1571" spans="1:17" ht="38.25" x14ac:dyDescent="0.2">
      <c r="A1571" s="549" t="s">
        <v>1610</v>
      </c>
      <c r="B1571" s="166" t="s">
        <v>1611</v>
      </c>
      <c r="C1571" s="550" t="s">
        <v>1612</v>
      </c>
      <c r="D1571" s="133" t="s">
        <v>1655</v>
      </c>
      <c r="E1571" s="550" t="s">
        <v>1062</v>
      </c>
      <c r="F1571" s="233">
        <v>243</v>
      </c>
      <c r="G1571" s="139">
        <v>2120</v>
      </c>
      <c r="H1571" s="551">
        <v>31</v>
      </c>
      <c r="I1571" s="214">
        <v>6</v>
      </c>
      <c r="J1571" s="552">
        <f t="shared" si="154"/>
        <v>6</v>
      </c>
      <c r="K1571" s="553">
        <v>0</v>
      </c>
      <c r="L1571" s="557">
        <v>36</v>
      </c>
      <c r="M1571" s="553">
        <v>0</v>
      </c>
      <c r="N1571" s="553">
        <f t="shared" si="155"/>
        <v>36</v>
      </c>
      <c r="O1571" s="554">
        <f t="shared" si="156"/>
        <v>216</v>
      </c>
      <c r="P1571" s="555" t="s">
        <v>1611</v>
      </c>
      <c r="Q1571" s="534"/>
    </row>
    <row r="1572" spans="1:17" ht="38.25" x14ac:dyDescent="0.2">
      <c r="A1572" s="549" t="s">
        <v>1610</v>
      </c>
      <c r="B1572" s="166" t="s">
        <v>1611</v>
      </c>
      <c r="C1572" s="550" t="s">
        <v>1612</v>
      </c>
      <c r="D1572" s="133" t="s">
        <v>1656</v>
      </c>
      <c r="E1572" s="550" t="s">
        <v>634</v>
      </c>
      <c r="F1572" s="233">
        <v>243</v>
      </c>
      <c r="G1572" s="139">
        <v>47479</v>
      </c>
      <c r="H1572" s="551">
        <v>31</v>
      </c>
      <c r="I1572" s="214">
        <v>20</v>
      </c>
      <c r="J1572" s="552">
        <f t="shared" si="154"/>
        <v>20</v>
      </c>
      <c r="K1572" s="553">
        <v>0</v>
      </c>
      <c r="L1572" s="557">
        <v>30</v>
      </c>
      <c r="M1572" s="553">
        <v>0</v>
      </c>
      <c r="N1572" s="553">
        <f t="shared" si="155"/>
        <v>30</v>
      </c>
      <c r="O1572" s="554">
        <f t="shared" si="156"/>
        <v>600</v>
      </c>
      <c r="P1572" s="555" t="s">
        <v>1611</v>
      </c>
      <c r="Q1572" s="534"/>
    </row>
    <row r="1573" spans="1:17" ht="38.25" x14ac:dyDescent="0.2">
      <c r="A1573" s="549" t="s">
        <v>1610</v>
      </c>
      <c r="B1573" s="166" t="s">
        <v>1611</v>
      </c>
      <c r="C1573" s="550" t="s">
        <v>1612</v>
      </c>
      <c r="D1573" s="133" t="s">
        <v>1073</v>
      </c>
      <c r="E1573" s="550" t="s">
        <v>621</v>
      </c>
      <c r="F1573" s="233">
        <v>243</v>
      </c>
      <c r="G1573" s="139">
        <v>2188</v>
      </c>
      <c r="H1573" s="551">
        <v>31</v>
      </c>
      <c r="I1573" s="214">
        <v>50</v>
      </c>
      <c r="J1573" s="552">
        <f t="shared" si="154"/>
        <v>50</v>
      </c>
      <c r="K1573" s="553">
        <v>0</v>
      </c>
      <c r="L1573" s="557">
        <v>3</v>
      </c>
      <c r="M1573" s="553">
        <v>0</v>
      </c>
      <c r="N1573" s="553">
        <f t="shared" si="155"/>
        <v>3</v>
      </c>
      <c r="O1573" s="554">
        <f t="shared" si="156"/>
        <v>150</v>
      </c>
      <c r="P1573" s="555" t="s">
        <v>1611</v>
      </c>
      <c r="Q1573" s="534"/>
    </row>
    <row r="1574" spans="1:17" ht="38.25" x14ac:dyDescent="0.2">
      <c r="A1574" s="549" t="s">
        <v>1610</v>
      </c>
      <c r="B1574" s="166" t="s">
        <v>1611</v>
      </c>
      <c r="C1574" s="550" t="s">
        <v>1612</v>
      </c>
      <c r="D1574" s="133" t="s">
        <v>1070</v>
      </c>
      <c r="E1574" s="550" t="s">
        <v>621</v>
      </c>
      <c r="F1574" s="233">
        <v>243</v>
      </c>
      <c r="G1574" s="139">
        <v>2204</v>
      </c>
      <c r="H1574" s="551">
        <v>31</v>
      </c>
      <c r="I1574" s="214">
        <v>60</v>
      </c>
      <c r="J1574" s="552">
        <f t="shared" si="154"/>
        <v>60</v>
      </c>
      <c r="K1574" s="553">
        <v>0</v>
      </c>
      <c r="L1574" s="557">
        <v>3</v>
      </c>
      <c r="M1574" s="553">
        <v>0</v>
      </c>
      <c r="N1574" s="553">
        <f t="shared" si="155"/>
        <v>3</v>
      </c>
      <c r="O1574" s="554">
        <f t="shared" si="156"/>
        <v>180</v>
      </c>
      <c r="P1574" s="555" t="s">
        <v>1611</v>
      </c>
      <c r="Q1574" s="534"/>
    </row>
    <row r="1575" spans="1:17" ht="38.25" x14ac:dyDescent="0.2">
      <c r="A1575" s="549" t="s">
        <v>1610</v>
      </c>
      <c r="B1575" s="166" t="s">
        <v>1611</v>
      </c>
      <c r="C1575" s="550" t="s">
        <v>1612</v>
      </c>
      <c r="D1575" s="133" t="s">
        <v>1074</v>
      </c>
      <c r="E1575" s="550" t="s">
        <v>621</v>
      </c>
      <c r="F1575" s="233">
        <v>243</v>
      </c>
      <c r="G1575" s="139">
        <v>2187</v>
      </c>
      <c r="H1575" s="551">
        <v>31</v>
      </c>
      <c r="I1575" s="214">
        <v>65</v>
      </c>
      <c r="J1575" s="552">
        <f t="shared" si="154"/>
        <v>65</v>
      </c>
      <c r="K1575" s="553">
        <v>0</v>
      </c>
      <c r="L1575" s="557">
        <v>12</v>
      </c>
      <c r="M1575" s="553">
        <v>0</v>
      </c>
      <c r="N1575" s="553">
        <f t="shared" si="155"/>
        <v>12</v>
      </c>
      <c r="O1575" s="554">
        <f t="shared" si="156"/>
        <v>780</v>
      </c>
      <c r="P1575" s="555" t="s">
        <v>1611</v>
      </c>
      <c r="Q1575" s="534"/>
    </row>
    <row r="1576" spans="1:17" ht="38.25" x14ac:dyDescent="0.2">
      <c r="A1576" s="549" t="s">
        <v>1610</v>
      </c>
      <c r="B1576" s="166" t="s">
        <v>1611</v>
      </c>
      <c r="C1576" s="550" t="s">
        <v>1612</v>
      </c>
      <c r="D1576" s="133" t="s">
        <v>1072</v>
      </c>
      <c r="E1576" s="550" t="s">
        <v>621</v>
      </c>
      <c r="F1576" s="233">
        <v>243</v>
      </c>
      <c r="G1576" s="139">
        <v>4811</v>
      </c>
      <c r="H1576" s="551">
        <v>31</v>
      </c>
      <c r="I1576" s="214">
        <v>65</v>
      </c>
      <c r="J1576" s="552">
        <f t="shared" si="154"/>
        <v>65</v>
      </c>
      <c r="K1576" s="553">
        <v>0</v>
      </c>
      <c r="L1576" s="557">
        <v>6</v>
      </c>
      <c r="M1576" s="553">
        <v>0</v>
      </c>
      <c r="N1576" s="553">
        <f t="shared" si="155"/>
        <v>6</v>
      </c>
      <c r="O1576" s="554">
        <f t="shared" si="156"/>
        <v>390</v>
      </c>
      <c r="P1576" s="555" t="s">
        <v>1611</v>
      </c>
      <c r="Q1576" s="534"/>
    </row>
    <row r="1577" spans="1:17" ht="38.25" x14ac:dyDescent="0.2">
      <c r="A1577" s="549" t="s">
        <v>1610</v>
      </c>
      <c r="B1577" s="166" t="s">
        <v>1611</v>
      </c>
      <c r="C1577" s="550" t="s">
        <v>1612</v>
      </c>
      <c r="D1577" s="133" t="s">
        <v>1075</v>
      </c>
      <c r="E1577" s="550" t="s">
        <v>621</v>
      </c>
      <c r="F1577" s="233">
        <v>243</v>
      </c>
      <c r="G1577" s="139">
        <v>2190</v>
      </c>
      <c r="H1577" s="551">
        <v>31</v>
      </c>
      <c r="I1577" s="214">
        <v>50</v>
      </c>
      <c r="J1577" s="552">
        <f t="shared" si="154"/>
        <v>50</v>
      </c>
      <c r="K1577" s="553">
        <v>0</v>
      </c>
      <c r="L1577" s="557">
        <v>12</v>
      </c>
      <c r="M1577" s="553">
        <v>0</v>
      </c>
      <c r="N1577" s="553">
        <f t="shared" si="155"/>
        <v>12</v>
      </c>
      <c r="O1577" s="554">
        <f t="shared" si="156"/>
        <v>600</v>
      </c>
      <c r="P1577" s="555" t="s">
        <v>1611</v>
      </c>
      <c r="Q1577" s="534"/>
    </row>
    <row r="1578" spans="1:17" ht="38.25" x14ac:dyDescent="0.2">
      <c r="A1578" s="549" t="s">
        <v>1610</v>
      </c>
      <c r="B1578" s="166" t="s">
        <v>1611</v>
      </c>
      <c r="C1578" s="550" t="s">
        <v>1612</v>
      </c>
      <c r="D1578" s="133" t="s">
        <v>1076</v>
      </c>
      <c r="E1578" s="550" t="s">
        <v>621</v>
      </c>
      <c r="F1578" s="233">
        <v>243</v>
      </c>
      <c r="G1578" s="139">
        <v>2191</v>
      </c>
      <c r="H1578" s="551">
        <v>31</v>
      </c>
      <c r="I1578" s="214">
        <v>65</v>
      </c>
      <c r="J1578" s="552">
        <f t="shared" si="154"/>
        <v>65</v>
      </c>
      <c r="K1578" s="553">
        <v>0</v>
      </c>
      <c r="L1578" s="557">
        <v>12</v>
      </c>
      <c r="M1578" s="553">
        <v>0</v>
      </c>
      <c r="N1578" s="553">
        <f t="shared" si="155"/>
        <v>12</v>
      </c>
      <c r="O1578" s="554">
        <f t="shared" si="156"/>
        <v>780</v>
      </c>
      <c r="P1578" s="555" t="s">
        <v>1611</v>
      </c>
      <c r="Q1578" s="534"/>
    </row>
    <row r="1579" spans="1:17" ht="38.25" x14ac:dyDescent="0.2">
      <c r="A1579" s="549" t="s">
        <v>1610</v>
      </c>
      <c r="B1579" s="166" t="s">
        <v>1611</v>
      </c>
      <c r="C1579" s="550" t="s">
        <v>1612</v>
      </c>
      <c r="D1579" s="133" t="s">
        <v>1657</v>
      </c>
      <c r="E1579" s="550" t="s">
        <v>621</v>
      </c>
      <c r="F1579" s="233">
        <v>243</v>
      </c>
      <c r="G1579" s="139">
        <v>27884</v>
      </c>
      <c r="H1579" s="551">
        <v>31</v>
      </c>
      <c r="I1579" s="214">
        <v>60</v>
      </c>
      <c r="J1579" s="552">
        <f t="shared" si="154"/>
        <v>60</v>
      </c>
      <c r="K1579" s="553">
        <v>0</v>
      </c>
      <c r="L1579" s="557">
        <v>6</v>
      </c>
      <c r="M1579" s="553">
        <v>0</v>
      </c>
      <c r="N1579" s="553">
        <f t="shared" si="155"/>
        <v>6</v>
      </c>
      <c r="O1579" s="554">
        <f t="shared" si="156"/>
        <v>360</v>
      </c>
      <c r="P1579" s="555" t="s">
        <v>1611</v>
      </c>
      <c r="Q1579" s="534"/>
    </row>
    <row r="1580" spans="1:17" ht="38.25" x14ac:dyDescent="0.2">
      <c r="A1580" s="549" t="s">
        <v>1610</v>
      </c>
      <c r="B1580" s="166" t="s">
        <v>1611</v>
      </c>
      <c r="C1580" s="550" t="s">
        <v>1612</v>
      </c>
      <c r="D1580" s="133" t="s">
        <v>1658</v>
      </c>
      <c r="E1580" s="550" t="s">
        <v>621</v>
      </c>
      <c r="F1580" s="233">
        <v>243</v>
      </c>
      <c r="G1580" s="139">
        <v>27886</v>
      </c>
      <c r="H1580" s="551">
        <v>31</v>
      </c>
      <c r="I1580" s="214">
        <v>60</v>
      </c>
      <c r="J1580" s="552">
        <f t="shared" si="154"/>
        <v>60</v>
      </c>
      <c r="K1580" s="553">
        <v>0</v>
      </c>
      <c r="L1580" s="557">
        <v>6</v>
      </c>
      <c r="M1580" s="553">
        <v>0</v>
      </c>
      <c r="N1580" s="553">
        <f t="shared" si="155"/>
        <v>6</v>
      </c>
      <c r="O1580" s="554">
        <f t="shared" si="156"/>
        <v>360</v>
      </c>
      <c r="P1580" s="555" t="s">
        <v>1611</v>
      </c>
      <c r="Q1580" s="534"/>
    </row>
    <row r="1581" spans="1:17" ht="38.25" x14ac:dyDescent="0.2">
      <c r="A1581" s="549" t="s">
        <v>1610</v>
      </c>
      <c r="B1581" s="166" t="s">
        <v>1611</v>
      </c>
      <c r="C1581" s="550" t="s">
        <v>1612</v>
      </c>
      <c r="D1581" s="133" t="s">
        <v>1659</v>
      </c>
      <c r="E1581" s="550" t="s">
        <v>621</v>
      </c>
      <c r="F1581" s="233">
        <v>243</v>
      </c>
      <c r="G1581" s="139">
        <v>51406</v>
      </c>
      <c r="H1581" s="551">
        <v>31</v>
      </c>
      <c r="I1581" s="214">
        <v>35</v>
      </c>
      <c r="J1581" s="552">
        <f t="shared" si="154"/>
        <v>35</v>
      </c>
      <c r="K1581" s="553">
        <v>0</v>
      </c>
      <c r="L1581" s="557">
        <v>30</v>
      </c>
      <c r="M1581" s="553">
        <v>0</v>
      </c>
      <c r="N1581" s="553">
        <f t="shared" si="155"/>
        <v>30</v>
      </c>
      <c r="O1581" s="554">
        <f t="shared" si="156"/>
        <v>1050</v>
      </c>
      <c r="P1581" s="555" t="s">
        <v>1611</v>
      </c>
      <c r="Q1581" s="534"/>
    </row>
    <row r="1582" spans="1:17" ht="38.25" x14ac:dyDescent="0.2">
      <c r="A1582" s="549" t="s">
        <v>1610</v>
      </c>
      <c r="B1582" s="166" t="s">
        <v>1611</v>
      </c>
      <c r="C1582" s="550" t="s">
        <v>1612</v>
      </c>
      <c r="D1582" s="133" t="s">
        <v>1660</v>
      </c>
      <c r="E1582" s="550" t="s">
        <v>621</v>
      </c>
      <c r="F1582" s="233">
        <v>243</v>
      </c>
      <c r="G1582" s="139">
        <v>51404</v>
      </c>
      <c r="H1582" s="551">
        <v>31</v>
      </c>
      <c r="I1582" s="214">
        <v>35</v>
      </c>
      <c r="J1582" s="552">
        <f t="shared" si="154"/>
        <v>35</v>
      </c>
      <c r="K1582" s="553">
        <v>0</v>
      </c>
      <c r="L1582" s="557">
        <v>15</v>
      </c>
      <c r="M1582" s="553">
        <v>0</v>
      </c>
      <c r="N1582" s="553">
        <f t="shared" si="155"/>
        <v>15</v>
      </c>
      <c r="O1582" s="554">
        <f t="shared" si="156"/>
        <v>525</v>
      </c>
      <c r="P1582" s="555" t="s">
        <v>1611</v>
      </c>
      <c r="Q1582" s="534"/>
    </row>
    <row r="1583" spans="1:17" ht="38.25" x14ac:dyDescent="0.2">
      <c r="A1583" s="549" t="s">
        <v>1610</v>
      </c>
      <c r="B1583" s="166" t="s">
        <v>1611</v>
      </c>
      <c r="C1583" s="550" t="s">
        <v>1612</v>
      </c>
      <c r="D1583" s="133" t="s">
        <v>1661</v>
      </c>
      <c r="E1583" s="550" t="s">
        <v>187</v>
      </c>
      <c r="F1583" s="233">
        <v>244</v>
      </c>
      <c r="G1583" s="139">
        <v>49349</v>
      </c>
      <c r="H1583" s="551">
        <v>31</v>
      </c>
      <c r="I1583" s="214">
        <v>10</v>
      </c>
      <c r="J1583" s="552">
        <f t="shared" si="154"/>
        <v>10</v>
      </c>
      <c r="K1583" s="553">
        <v>0</v>
      </c>
      <c r="L1583" s="557">
        <v>48</v>
      </c>
      <c r="M1583" s="553">
        <v>0</v>
      </c>
      <c r="N1583" s="553">
        <f t="shared" si="155"/>
        <v>48</v>
      </c>
      <c r="O1583" s="554">
        <f t="shared" si="156"/>
        <v>480</v>
      </c>
      <c r="P1583" s="555" t="s">
        <v>1611</v>
      </c>
      <c r="Q1583" s="534"/>
    </row>
    <row r="1584" spans="1:17" ht="38.25" x14ac:dyDescent="0.2">
      <c r="A1584" s="549" t="s">
        <v>1610</v>
      </c>
      <c r="B1584" s="166" t="s">
        <v>1611</v>
      </c>
      <c r="C1584" s="550" t="s">
        <v>1612</v>
      </c>
      <c r="D1584" s="133" t="s">
        <v>1662</v>
      </c>
      <c r="E1584" s="550" t="s">
        <v>187</v>
      </c>
      <c r="F1584" s="233">
        <v>244</v>
      </c>
      <c r="G1584" s="139">
        <v>53562</v>
      </c>
      <c r="H1584" s="551">
        <v>31</v>
      </c>
      <c r="I1584" s="214">
        <v>15</v>
      </c>
      <c r="J1584" s="552">
        <f t="shared" si="154"/>
        <v>15</v>
      </c>
      <c r="K1584" s="553">
        <v>0</v>
      </c>
      <c r="L1584" s="557">
        <v>50</v>
      </c>
      <c r="M1584" s="553">
        <v>0</v>
      </c>
      <c r="N1584" s="553">
        <f t="shared" si="155"/>
        <v>50</v>
      </c>
      <c r="O1584" s="554">
        <f t="shared" si="156"/>
        <v>750</v>
      </c>
      <c r="P1584" s="555" t="s">
        <v>1611</v>
      </c>
      <c r="Q1584" s="534"/>
    </row>
    <row r="1585" spans="1:17" ht="38.25" x14ac:dyDescent="0.2">
      <c r="A1585" s="549" t="s">
        <v>1610</v>
      </c>
      <c r="B1585" s="166" t="s">
        <v>1611</v>
      </c>
      <c r="C1585" s="550" t="s">
        <v>1612</v>
      </c>
      <c r="D1585" s="133" t="s">
        <v>1091</v>
      </c>
      <c r="E1585" s="550" t="s">
        <v>187</v>
      </c>
      <c r="F1585" s="233">
        <v>244</v>
      </c>
      <c r="G1585" s="139">
        <v>2210</v>
      </c>
      <c r="H1585" s="551">
        <v>31</v>
      </c>
      <c r="I1585" s="558">
        <v>20</v>
      </c>
      <c r="J1585" s="552">
        <f t="shared" si="154"/>
        <v>20</v>
      </c>
      <c r="K1585" s="553">
        <v>0</v>
      </c>
      <c r="L1585" s="557">
        <v>150</v>
      </c>
      <c r="M1585" s="553">
        <v>0</v>
      </c>
      <c r="N1585" s="553">
        <f t="shared" si="155"/>
        <v>150</v>
      </c>
      <c r="O1585" s="554">
        <f t="shared" si="156"/>
        <v>3000</v>
      </c>
      <c r="P1585" s="555" t="s">
        <v>1611</v>
      </c>
      <c r="Q1585" s="534"/>
    </row>
    <row r="1586" spans="1:17" ht="38.25" x14ac:dyDescent="0.2">
      <c r="A1586" s="549" t="s">
        <v>1610</v>
      </c>
      <c r="B1586" s="166" t="s">
        <v>1611</v>
      </c>
      <c r="C1586" s="550" t="s">
        <v>1612</v>
      </c>
      <c r="D1586" s="133" t="s">
        <v>1663</v>
      </c>
      <c r="E1586" s="550" t="s">
        <v>773</v>
      </c>
      <c r="F1586" s="233">
        <v>261</v>
      </c>
      <c r="G1586" s="233">
        <v>65</v>
      </c>
      <c r="H1586" s="551">
        <v>31</v>
      </c>
      <c r="I1586" s="559">
        <v>25</v>
      </c>
      <c r="J1586" s="552">
        <f t="shared" si="154"/>
        <v>25</v>
      </c>
      <c r="K1586" s="553">
        <v>0</v>
      </c>
      <c r="L1586" s="556">
        <v>10</v>
      </c>
      <c r="M1586" s="553">
        <v>0</v>
      </c>
      <c r="N1586" s="553">
        <f t="shared" si="155"/>
        <v>10</v>
      </c>
      <c r="O1586" s="554">
        <f t="shared" si="156"/>
        <v>250</v>
      </c>
      <c r="P1586" s="555" t="s">
        <v>1611</v>
      </c>
      <c r="Q1586" s="534"/>
    </row>
    <row r="1587" spans="1:17" ht="38.25" x14ac:dyDescent="0.2">
      <c r="A1587" s="549" t="s">
        <v>1610</v>
      </c>
      <c r="B1587" s="166" t="s">
        <v>1611</v>
      </c>
      <c r="C1587" s="550" t="s">
        <v>1612</v>
      </c>
      <c r="D1587" s="133" t="s">
        <v>1664</v>
      </c>
      <c r="E1587" s="550" t="s">
        <v>719</v>
      </c>
      <c r="F1587" s="233">
        <v>261</v>
      </c>
      <c r="G1587" s="233">
        <v>69</v>
      </c>
      <c r="H1587" s="551">
        <v>31</v>
      </c>
      <c r="I1587" s="559">
        <v>35</v>
      </c>
      <c r="J1587" s="552">
        <f t="shared" si="154"/>
        <v>35</v>
      </c>
      <c r="K1587" s="553">
        <v>0</v>
      </c>
      <c r="L1587" s="556">
        <v>10</v>
      </c>
      <c r="M1587" s="553">
        <v>0</v>
      </c>
      <c r="N1587" s="553">
        <f t="shared" si="155"/>
        <v>10</v>
      </c>
      <c r="O1587" s="554">
        <f t="shared" si="156"/>
        <v>350</v>
      </c>
      <c r="P1587" s="555" t="s">
        <v>1611</v>
      </c>
      <c r="Q1587" s="534"/>
    </row>
    <row r="1588" spans="1:17" ht="38.25" x14ac:dyDescent="0.2">
      <c r="A1588" s="549" t="s">
        <v>1610</v>
      </c>
      <c r="B1588" s="166" t="s">
        <v>1611</v>
      </c>
      <c r="C1588" s="550" t="s">
        <v>1612</v>
      </c>
      <c r="D1588" s="133" t="s">
        <v>1665</v>
      </c>
      <c r="E1588" s="550" t="s">
        <v>1666</v>
      </c>
      <c r="F1588" s="233">
        <v>266</v>
      </c>
      <c r="G1588" s="136">
        <v>10313</v>
      </c>
      <c r="H1588" s="551">
        <v>31</v>
      </c>
      <c r="I1588" s="214">
        <v>45</v>
      </c>
      <c r="J1588" s="552">
        <f t="shared" si="154"/>
        <v>45</v>
      </c>
      <c r="K1588" s="553">
        <v>0</v>
      </c>
      <c r="L1588" s="560">
        <v>10</v>
      </c>
      <c r="M1588" s="553">
        <v>0</v>
      </c>
      <c r="N1588" s="553">
        <f t="shared" si="155"/>
        <v>10</v>
      </c>
      <c r="O1588" s="554">
        <f t="shared" si="156"/>
        <v>450</v>
      </c>
      <c r="P1588" s="555" t="s">
        <v>1611</v>
      </c>
      <c r="Q1588" s="534"/>
    </row>
    <row r="1589" spans="1:17" ht="38.25" x14ac:dyDescent="0.2">
      <c r="A1589" s="549" t="s">
        <v>1610</v>
      </c>
      <c r="B1589" s="166" t="s">
        <v>1611</v>
      </c>
      <c r="C1589" s="550" t="s">
        <v>1612</v>
      </c>
      <c r="D1589" s="133" t="s">
        <v>1667</v>
      </c>
      <c r="E1589" s="550" t="s">
        <v>617</v>
      </c>
      <c r="F1589" s="233">
        <v>295</v>
      </c>
      <c r="G1589" s="136">
        <v>4807</v>
      </c>
      <c r="H1589" s="551">
        <v>31</v>
      </c>
      <c r="I1589" s="214">
        <v>55</v>
      </c>
      <c r="J1589" s="552">
        <f t="shared" si="154"/>
        <v>55</v>
      </c>
      <c r="K1589" s="553">
        <v>0</v>
      </c>
      <c r="L1589" s="560">
        <v>3</v>
      </c>
      <c r="M1589" s="553">
        <v>0</v>
      </c>
      <c r="N1589" s="553">
        <f t="shared" si="155"/>
        <v>3</v>
      </c>
      <c r="O1589" s="554">
        <f t="shared" si="156"/>
        <v>165</v>
      </c>
      <c r="P1589" s="555" t="s">
        <v>1611</v>
      </c>
      <c r="Q1589" s="534"/>
    </row>
    <row r="1590" spans="1:17" ht="38.25" x14ac:dyDescent="0.2">
      <c r="A1590" s="549" t="s">
        <v>1610</v>
      </c>
      <c r="B1590" s="166" t="s">
        <v>1611</v>
      </c>
      <c r="C1590" s="550" t="s">
        <v>1612</v>
      </c>
      <c r="D1590" s="133" t="s">
        <v>1668</v>
      </c>
      <c r="E1590" s="550" t="s">
        <v>1347</v>
      </c>
      <c r="F1590" s="551">
        <v>266</v>
      </c>
      <c r="G1590" s="136">
        <v>36323</v>
      </c>
      <c r="H1590" s="551">
        <v>31</v>
      </c>
      <c r="I1590" s="214">
        <v>25</v>
      </c>
      <c r="J1590" s="552">
        <f t="shared" si="154"/>
        <v>25</v>
      </c>
      <c r="K1590" s="553">
        <v>0</v>
      </c>
      <c r="L1590" s="560">
        <v>3</v>
      </c>
      <c r="M1590" s="553">
        <v>0</v>
      </c>
      <c r="N1590" s="553">
        <f t="shared" si="155"/>
        <v>3</v>
      </c>
      <c r="O1590" s="554">
        <f t="shared" si="156"/>
        <v>75</v>
      </c>
      <c r="P1590" s="555" t="s">
        <v>1611</v>
      </c>
      <c r="Q1590" s="534"/>
    </row>
    <row r="1591" spans="1:17" ht="38.25" x14ac:dyDescent="0.2">
      <c r="A1591" s="549" t="s">
        <v>1610</v>
      </c>
      <c r="B1591" s="166" t="s">
        <v>1611</v>
      </c>
      <c r="C1591" s="550" t="s">
        <v>1612</v>
      </c>
      <c r="D1591" s="133" t="s">
        <v>1669</v>
      </c>
      <c r="E1591" s="550" t="s">
        <v>1670</v>
      </c>
      <c r="F1591" s="233">
        <v>266</v>
      </c>
      <c r="G1591" s="136">
        <v>1309</v>
      </c>
      <c r="H1591" s="551">
        <v>31</v>
      </c>
      <c r="I1591" s="214">
        <v>75</v>
      </c>
      <c r="J1591" s="552">
        <f t="shared" si="154"/>
        <v>75</v>
      </c>
      <c r="K1591" s="553">
        <v>0</v>
      </c>
      <c r="L1591" s="560">
        <v>3</v>
      </c>
      <c r="M1591" s="553">
        <v>0</v>
      </c>
      <c r="N1591" s="553">
        <f t="shared" si="155"/>
        <v>3</v>
      </c>
      <c r="O1591" s="554">
        <f t="shared" si="156"/>
        <v>225</v>
      </c>
      <c r="P1591" s="555" t="s">
        <v>1611</v>
      </c>
      <c r="Q1591" s="534"/>
    </row>
    <row r="1592" spans="1:17" ht="38.25" x14ac:dyDescent="0.2">
      <c r="A1592" s="549" t="s">
        <v>1610</v>
      </c>
      <c r="B1592" s="166" t="s">
        <v>1611</v>
      </c>
      <c r="C1592" s="550" t="s">
        <v>1612</v>
      </c>
      <c r="D1592" s="133" t="s">
        <v>1671</v>
      </c>
      <c r="E1592" s="550" t="s">
        <v>187</v>
      </c>
      <c r="F1592" s="233">
        <v>266</v>
      </c>
      <c r="G1592" s="136">
        <v>1113</v>
      </c>
      <c r="H1592" s="551">
        <v>31</v>
      </c>
      <c r="I1592" s="214">
        <v>170</v>
      </c>
      <c r="J1592" s="552">
        <f t="shared" si="154"/>
        <v>170</v>
      </c>
      <c r="K1592" s="553">
        <v>0</v>
      </c>
      <c r="L1592" s="560">
        <v>3</v>
      </c>
      <c r="M1592" s="553">
        <v>0</v>
      </c>
      <c r="N1592" s="553">
        <f t="shared" si="155"/>
        <v>3</v>
      </c>
      <c r="O1592" s="554">
        <f t="shared" si="156"/>
        <v>510</v>
      </c>
      <c r="P1592" s="555" t="s">
        <v>1611</v>
      </c>
      <c r="Q1592" s="534"/>
    </row>
    <row r="1593" spans="1:17" ht="38.25" x14ac:dyDescent="0.2">
      <c r="A1593" s="549" t="s">
        <v>1610</v>
      </c>
      <c r="B1593" s="166" t="s">
        <v>1611</v>
      </c>
      <c r="C1593" s="550" t="s">
        <v>1612</v>
      </c>
      <c r="D1593" s="133" t="s">
        <v>1672</v>
      </c>
      <c r="E1593" s="550" t="s">
        <v>1666</v>
      </c>
      <c r="F1593" s="233">
        <v>266</v>
      </c>
      <c r="G1593" s="136">
        <v>800</v>
      </c>
      <c r="H1593" s="551">
        <v>31</v>
      </c>
      <c r="I1593" s="214">
        <v>7</v>
      </c>
      <c r="J1593" s="552">
        <f t="shared" si="154"/>
        <v>7</v>
      </c>
      <c r="K1593" s="553">
        <v>0</v>
      </c>
      <c r="L1593" s="560">
        <v>30</v>
      </c>
      <c r="M1593" s="553">
        <v>0</v>
      </c>
      <c r="N1593" s="553">
        <f t="shared" si="155"/>
        <v>30</v>
      </c>
      <c r="O1593" s="554">
        <f t="shared" si="156"/>
        <v>210</v>
      </c>
      <c r="P1593" s="555" t="s">
        <v>1611</v>
      </c>
      <c r="Q1593" s="534"/>
    </row>
    <row r="1594" spans="1:17" ht="38.25" x14ac:dyDescent="0.2">
      <c r="A1594" s="549" t="s">
        <v>1610</v>
      </c>
      <c r="B1594" s="166" t="s">
        <v>1611</v>
      </c>
      <c r="C1594" s="550" t="s">
        <v>1612</v>
      </c>
      <c r="D1594" s="133" t="s">
        <v>1673</v>
      </c>
      <c r="E1594" s="550" t="s">
        <v>1674</v>
      </c>
      <c r="F1594" s="233">
        <v>266</v>
      </c>
      <c r="G1594" s="136">
        <v>10313</v>
      </c>
      <c r="H1594" s="551">
        <v>31</v>
      </c>
      <c r="I1594" s="214">
        <v>90</v>
      </c>
      <c r="J1594" s="552">
        <f t="shared" ref="J1594:J1657" si="157">I1594</f>
        <v>90</v>
      </c>
      <c r="K1594" s="553">
        <v>0</v>
      </c>
      <c r="L1594" s="560">
        <v>10</v>
      </c>
      <c r="M1594" s="553">
        <v>0</v>
      </c>
      <c r="N1594" s="553">
        <f t="shared" ref="N1594:N1657" si="158">K1594+L1594+M1594</f>
        <v>10</v>
      </c>
      <c r="O1594" s="554">
        <f t="shared" ref="O1594:O1657" si="159">N1594*J1594</f>
        <v>900</v>
      </c>
      <c r="P1594" s="555" t="s">
        <v>1611</v>
      </c>
      <c r="Q1594" s="534"/>
    </row>
    <row r="1595" spans="1:17" ht="38.25" x14ac:dyDescent="0.2">
      <c r="A1595" s="549" t="s">
        <v>1610</v>
      </c>
      <c r="B1595" s="166" t="s">
        <v>1611</v>
      </c>
      <c r="C1595" s="550" t="s">
        <v>1612</v>
      </c>
      <c r="D1595" s="133" t="s">
        <v>1675</v>
      </c>
      <c r="E1595" s="550" t="s">
        <v>187</v>
      </c>
      <c r="F1595" s="233">
        <v>267</v>
      </c>
      <c r="G1595" s="136">
        <v>113577</v>
      </c>
      <c r="H1595" s="551">
        <v>31</v>
      </c>
      <c r="I1595" s="214">
        <v>450</v>
      </c>
      <c r="J1595" s="552">
        <f t="shared" si="157"/>
        <v>450</v>
      </c>
      <c r="K1595" s="553">
        <v>0</v>
      </c>
      <c r="L1595" s="560">
        <v>20</v>
      </c>
      <c r="M1595" s="553">
        <v>0</v>
      </c>
      <c r="N1595" s="553">
        <f t="shared" si="158"/>
        <v>20</v>
      </c>
      <c r="O1595" s="554">
        <f t="shared" si="159"/>
        <v>9000</v>
      </c>
      <c r="P1595" s="555" t="s">
        <v>1611</v>
      </c>
      <c r="Q1595" s="534"/>
    </row>
    <row r="1596" spans="1:17" ht="38.25" x14ac:dyDescent="0.2">
      <c r="A1596" s="549" t="s">
        <v>1610</v>
      </c>
      <c r="B1596" s="166" t="s">
        <v>1611</v>
      </c>
      <c r="C1596" s="550" t="s">
        <v>1612</v>
      </c>
      <c r="D1596" s="133" t="s">
        <v>1676</v>
      </c>
      <c r="E1596" s="550" t="s">
        <v>187</v>
      </c>
      <c r="F1596" s="233">
        <v>267</v>
      </c>
      <c r="G1596" s="136">
        <v>113578</v>
      </c>
      <c r="H1596" s="551">
        <v>31</v>
      </c>
      <c r="I1596" s="214">
        <v>420</v>
      </c>
      <c r="J1596" s="552">
        <f t="shared" si="157"/>
        <v>420</v>
      </c>
      <c r="K1596" s="553">
        <v>0</v>
      </c>
      <c r="L1596" s="560">
        <v>20</v>
      </c>
      <c r="M1596" s="553">
        <v>0</v>
      </c>
      <c r="N1596" s="553">
        <f t="shared" si="158"/>
        <v>20</v>
      </c>
      <c r="O1596" s="554">
        <f t="shared" si="159"/>
        <v>8400</v>
      </c>
      <c r="P1596" s="555" t="s">
        <v>1611</v>
      </c>
      <c r="Q1596" s="534"/>
    </row>
    <row r="1597" spans="1:17" ht="38.25" x14ac:dyDescent="0.2">
      <c r="A1597" s="549" t="s">
        <v>1610</v>
      </c>
      <c r="B1597" s="166" t="s">
        <v>1611</v>
      </c>
      <c r="C1597" s="550" t="s">
        <v>1612</v>
      </c>
      <c r="D1597" s="133" t="s">
        <v>1677</v>
      </c>
      <c r="E1597" s="550" t="s">
        <v>187</v>
      </c>
      <c r="F1597" s="233">
        <v>267</v>
      </c>
      <c r="G1597" s="136">
        <v>113579</v>
      </c>
      <c r="H1597" s="551">
        <v>31</v>
      </c>
      <c r="I1597" s="214">
        <v>420</v>
      </c>
      <c r="J1597" s="552">
        <f t="shared" si="157"/>
        <v>420</v>
      </c>
      <c r="K1597" s="553">
        <v>0</v>
      </c>
      <c r="L1597" s="560">
        <v>20</v>
      </c>
      <c r="M1597" s="553">
        <v>0</v>
      </c>
      <c r="N1597" s="553">
        <f t="shared" si="158"/>
        <v>20</v>
      </c>
      <c r="O1597" s="554">
        <f t="shared" si="159"/>
        <v>8400</v>
      </c>
      <c r="P1597" s="555" t="s">
        <v>1611</v>
      </c>
      <c r="Q1597" s="534"/>
    </row>
    <row r="1598" spans="1:17" ht="38.25" x14ac:dyDescent="0.2">
      <c r="A1598" s="549" t="s">
        <v>1610</v>
      </c>
      <c r="B1598" s="166" t="s">
        <v>1611</v>
      </c>
      <c r="C1598" s="550" t="s">
        <v>1612</v>
      </c>
      <c r="D1598" s="133" t="s">
        <v>1678</v>
      </c>
      <c r="E1598" s="550" t="s">
        <v>187</v>
      </c>
      <c r="F1598" s="233">
        <v>267</v>
      </c>
      <c r="G1598" s="136">
        <v>113580</v>
      </c>
      <c r="H1598" s="551">
        <v>31</v>
      </c>
      <c r="I1598" s="214">
        <v>420</v>
      </c>
      <c r="J1598" s="552">
        <f t="shared" si="157"/>
        <v>420</v>
      </c>
      <c r="K1598" s="553">
        <v>0</v>
      </c>
      <c r="L1598" s="560">
        <v>20</v>
      </c>
      <c r="M1598" s="553">
        <v>0</v>
      </c>
      <c r="N1598" s="553">
        <f t="shared" si="158"/>
        <v>20</v>
      </c>
      <c r="O1598" s="554">
        <f t="shared" si="159"/>
        <v>8400</v>
      </c>
      <c r="P1598" s="555" t="s">
        <v>1611</v>
      </c>
      <c r="Q1598" s="534"/>
    </row>
    <row r="1599" spans="1:17" ht="38.25" x14ac:dyDescent="0.2">
      <c r="A1599" s="549" t="s">
        <v>1610</v>
      </c>
      <c r="B1599" s="166" t="s">
        <v>1611</v>
      </c>
      <c r="C1599" s="550" t="s">
        <v>1612</v>
      </c>
      <c r="D1599" s="133" t="s">
        <v>1679</v>
      </c>
      <c r="E1599" s="550" t="s">
        <v>187</v>
      </c>
      <c r="F1599" s="233">
        <v>267</v>
      </c>
      <c r="G1599" s="136">
        <v>107028</v>
      </c>
      <c r="H1599" s="551">
        <v>31</v>
      </c>
      <c r="I1599" s="214">
        <v>375</v>
      </c>
      <c r="J1599" s="552">
        <f t="shared" si="157"/>
        <v>375</v>
      </c>
      <c r="K1599" s="553">
        <v>0</v>
      </c>
      <c r="L1599" s="560">
        <v>14</v>
      </c>
      <c r="M1599" s="553">
        <v>0</v>
      </c>
      <c r="N1599" s="553">
        <f t="shared" si="158"/>
        <v>14</v>
      </c>
      <c r="O1599" s="554">
        <f t="shared" si="159"/>
        <v>5250</v>
      </c>
      <c r="P1599" s="555" t="s">
        <v>1611</v>
      </c>
      <c r="Q1599" s="534"/>
    </row>
    <row r="1600" spans="1:17" ht="38.25" x14ac:dyDescent="0.2">
      <c r="A1600" s="549" t="s">
        <v>1610</v>
      </c>
      <c r="B1600" s="166" t="s">
        <v>1611</v>
      </c>
      <c r="C1600" s="550" t="s">
        <v>1612</v>
      </c>
      <c r="D1600" s="133" t="s">
        <v>1680</v>
      </c>
      <c r="E1600" s="550" t="s">
        <v>187</v>
      </c>
      <c r="F1600" s="233">
        <v>267</v>
      </c>
      <c r="G1600" s="136">
        <v>107029</v>
      </c>
      <c r="H1600" s="551">
        <v>31</v>
      </c>
      <c r="I1600" s="214">
        <v>375</v>
      </c>
      <c r="J1600" s="552">
        <f t="shared" si="157"/>
        <v>375</v>
      </c>
      <c r="K1600" s="553">
        <v>0</v>
      </c>
      <c r="L1600" s="560">
        <v>14</v>
      </c>
      <c r="M1600" s="553">
        <v>0</v>
      </c>
      <c r="N1600" s="553">
        <f t="shared" si="158"/>
        <v>14</v>
      </c>
      <c r="O1600" s="554">
        <f t="shared" si="159"/>
        <v>5250</v>
      </c>
      <c r="P1600" s="555" t="s">
        <v>1611</v>
      </c>
      <c r="Q1600" s="534"/>
    </row>
    <row r="1601" spans="1:17" ht="38.25" x14ac:dyDescent="0.2">
      <c r="A1601" s="549" t="s">
        <v>1610</v>
      </c>
      <c r="B1601" s="166" t="s">
        <v>1611</v>
      </c>
      <c r="C1601" s="550" t="s">
        <v>1612</v>
      </c>
      <c r="D1601" s="133" t="s">
        <v>1681</v>
      </c>
      <c r="E1601" s="550" t="s">
        <v>187</v>
      </c>
      <c r="F1601" s="233">
        <v>267</v>
      </c>
      <c r="G1601" s="136">
        <v>107030</v>
      </c>
      <c r="H1601" s="551">
        <v>31</v>
      </c>
      <c r="I1601" s="214">
        <v>375</v>
      </c>
      <c r="J1601" s="552">
        <f t="shared" si="157"/>
        <v>375</v>
      </c>
      <c r="K1601" s="553">
        <v>0</v>
      </c>
      <c r="L1601" s="560">
        <v>14</v>
      </c>
      <c r="M1601" s="553">
        <v>0</v>
      </c>
      <c r="N1601" s="553">
        <f t="shared" si="158"/>
        <v>14</v>
      </c>
      <c r="O1601" s="554">
        <f t="shared" si="159"/>
        <v>5250</v>
      </c>
      <c r="P1601" s="555" t="s">
        <v>1611</v>
      </c>
      <c r="Q1601" s="534"/>
    </row>
    <row r="1602" spans="1:17" ht="38.25" x14ac:dyDescent="0.2">
      <c r="A1602" s="549" t="s">
        <v>1610</v>
      </c>
      <c r="B1602" s="166" t="s">
        <v>1611</v>
      </c>
      <c r="C1602" s="550" t="s">
        <v>1612</v>
      </c>
      <c r="D1602" s="133" t="s">
        <v>1682</v>
      </c>
      <c r="E1602" s="550" t="s">
        <v>187</v>
      </c>
      <c r="F1602" s="233">
        <v>267</v>
      </c>
      <c r="G1602" s="136">
        <v>107031</v>
      </c>
      <c r="H1602" s="551">
        <v>31</v>
      </c>
      <c r="I1602" s="214">
        <v>375</v>
      </c>
      <c r="J1602" s="552">
        <f t="shared" si="157"/>
        <v>375</v>
      </c>
      <c r="K1602" s="553">
        <v>0</v>
      </c>
      <c r="L1602" s="560">
        <v>14</v>
      </c>
      <c r="M1602" s="553">
        <v>0</v>
      </c>
      <c r="N1602" s="553">
        <f t="shared" si="158"/>
        <v>14</v>
      </c>
      <c r="O1602" s="554">
        <f t="shared" si="159"/>
        <v>5250</v>
      </c>
      <c r="P1602" s="555" t="s">
        <v>1611</v>
      </c>
      <c r="Q1602" s="534"/>
    </row>
    <row r="1603" spans="1:17" ht="38.25" x14ac:dyDescent="0.2">
      <c r="A1603" s="549" t="s">
        <v>1610</v>
      </c>
      <c r="B1603" s="166" t="s">
        <v>1611</v>
      </c>
      <c r="C1603" s="550" t="s">
        <v>1612</v>
      </c>
      <c r="D1603" s="133" t="s">
        <v>1683</v>
      </c>
      <c r="E1603" s="550" t="s">
        <v>187</v>
      </c>
      <c r="F1603" s="233">
        <v>267</v>
      </c>
      <c r="G1603" s="136">
        <v>107032</v>
      </c>
      <c r="H1603" s="551">
        <v>31</v>
      </c>
      <c r="I1603" s="214">
        <v>375</v>
      </c>
      <c r="J1603" s="552">
        <f t="shared" si="157"/>
        <v>375</v>
      </c>
      <c r="K1603" s="553">
        <v>0</v>
      </c>
      <c r="L1603" s="560">
        <v>14</v>
      </c>
      <c r="M1603" s="553">
        <v>0</v>
      </c>
      <c r="N1603" s="553">
        <f t="shared" si="158"/>
        <v>14</v>
      </c>
      <c r="O1603" s="554">
        <f t="shared" si="159"/>
        <v>5250</v>
      </c>
      <c r="P1603" s="555" t="s">
        <v>1611</v>
      </c>
      <c r="Q1603" s="534"/>
    </row>
    <row r="1604" spans="1:17" ht="38.25" x14ac:dyDescent="0.2">
      <c r="A1604" s="549" t="s">
        <v>1610</v>
      </c>
      <c r="B1604" s="166" t="s">
        <v>1611</v>
      </c>
      <c r="C1604" s="550" t="s">
        <v>1612</v>
      </c>
      <c r="D1604" s="133" t="s">
        <v>1684</v>
      </c>
      <c r="E1604" s="550" t="s">
        <v>187</v>
      </c>
      <c r="F1604" s="233">
        <v>267</v>
      </c>
      <c r="G1604" s="136">
        <v>107033</v>
      </c>
      <c r="H1604" s="551">
        <v>31</v>
      </c>
      <c r="I1604" s="214">
        <v>375</v>
      </c>
      <c r="J1604" s="552">
        <f t="shared" si="157"/>
        <v>375</v>
      </c>
      <c r="K1604" s="553">
        <v>0</v>
      </c>
      <c r="L1604" s="560">
        <v>14</v>
      </c>
      <c r="M1604" s="553">
        <v>0</v>
      </c>
      <c r="N1604" s="553">
        <f t="shared" si="158"/>
        <v>14</v>
      </c>
      <c r="O1604" s="554">
        <f t="shared" si="159"/>
        <v>5250</v>
      </c>
      <c r="P1604" s="555" t="s">
        <v>1611</v>
      </c>
      <c r="Q1604" s="534"/>
    </row>
    <row r="1605" spans="1:17" ht="38.25" x14ac:dyDescent="0.2">
      <c r="A1605" s="549" t="s">
        <v>1610</v>
      </c>
      <c r="B1605" s="166" t="s">
        <v>1611</v>
      </c>
      <c r="C1605" s="550" t="s">
        <v>1612</v>
      </c>
      <c r="D1605" s="133" t="s">
        <v>1685</v>
      </c>
      <c r="E1605" s="550" t="s">
        <v>187</v>
      </c>
      <c r="F1605" s="233">
        <v>268</v>
      </c>
      <c r="G1605" s="136">
        <v>5398</v>
      </c>
      <c r="H1605" s="551">
        <v>31</v>
      </c>
      <c r="I1605" s="214">
        <v>4</v>
      </c>
      <c r="J1605" s="552">
        <f t="shared" si="157"/>
        <v>4</v>
      </c>
      <c r="K1605" s="553">
        <v>0</v>
      </c>
      <c r="L1605" s="560">
        <v>10000</v>
      </c>
      <c r="M1605" s="553">
        <v>0</v>
      </c>
      <c r="N1605" s="553">
        <f t="shared" si="158"/>
        <v>10000</v>
      </c>
      <c r="O1605" s="554">
        <f t="shared" si="159"/>
        <v>40000</v>
      </c>
      <c r="P1605" s="555" t="s">
        <v>1611</v>
      </c>
      <c r="Q1605" s="534"/>
    </row>
    <row r="1606" spans="1:17" ht="51" x14ac:dyDescent="0.2">
      <c r="A1606" s="549" t="s">
        <v>1610</v>
      </c>
      <c r="B1606" s="166" t="s">
        <v>1611</v>
      </c>
      <c r="C1606" s="550" t="s">
        <v>1612</v>
      </c>
      <c r="D1606" s="133" t="s">
        <v>1686</v>
      </c>
      <c r="E1606" s="550" t="s">
        <v>187</v>
      </c>
      <c r="F1606" s="233">
        <v>268</v>
      </c>
      <c r="G1606" s="136">
        <v>85894</v>
      </c>
      <c r="H1606" s="551">
        <v>31</v>
      </c>
      <c r="I1606" s="214">
        <v>760</v>
      </c>
      <c r="J1606" s="552">
        <f t="shared" si="157"/>
        <v>760</v>
      </c>
      <c r="K1606" s="553">
        <v>0</v>
      </c>
      <c r="L1606" s="560">
        <v>1</v>
      </c>
      <c r="M1606" s="553">
        <v>0</v>
      </c>
      <c r="N1606" s="553">
        <f t="shared" si="158"/>
        <v>1</v>
      </c>
      <c r="O1606" s="554">
        <f t="shared" si="159"/>
        <v>760</v>
      </c>
      <c r="P1606" s="555" t="s">
        <v>1611</v>
      </c>
      <c r="Q1606" s="534"/>
    </row>
    <row r="1607" spans="1:17" ht="38.25" x14ac:dyDescent="0.2">
      <c r="A1607" s="549" t="s">
        <v>1610</v>
      </c>
      <c r="B1607" s="166" t="s">
        <v>1611</v>
      </c>
      <c r="C1607" s="550" t="s">
        <v>1612</v>
      </c>
      <c r="D1607" s="135" t="s">
        <v>1687</v>
      </c>
      <c r="E1607" s="550" t="s">
        <v>187</v>
      </c>
      <c r="F1607" s="233">
        <v>291</v>
      </c>
      <c r="G1607" s="561">
        <v>32702</v>
      </c>
      <c r="H1607" s="551">
        <v>31</v>
      </c>
      <c r="I1607" s="559">
        <v>395</v>
      </c>
      <c r="J1607" s="552">
        <f t="shared" si="157"/>
        <v>395</v>
      </c>
      <c r="K1607" s="562">
        <v>2</v>
      </c>
      <c r="L1607" s="556">
        <v>0</v>
      </c>
      <c r="M1607" s="553">
        <v>0</v>
      </c>
      <c r="N1607" s="553">
        <f t="shared" si="158"/>
        <v>2</v>
      </c>
      <c r="O1607" s="554">
        <f t="shared" si="159"/>
        <v>790</v>
      </c>
      <c r="P1607" s="555" t="s">
        <v>1611</v>
      </c>
      <c r="Q1607" s="534"/>
    </row>
    <row r="1608" spans="1:17" ht="38.25" x14ac:dyDescent="0.2">
      <c r="A1608" s="549" t="s">
        <v>1610</v>
      </c>
      <c r="B1608" s="166" t="s">
        <v>1611</v>
      </c>
      <c r="C1608" s="550" t="s">
        <v>1612</v>
      </c>
      <c r="D1608" s="135" t="s">
        <v>1688</v>
      </c>
      <c r="E1608" s="550" t="s">
        <v>634</v>
      </c>
      <c r="F1608" s="233">
        <v>291</v>
      </c>
      <c r="G1608" s="561">
        <v>51105</v>
      </c>
      <c r="H1608" s="551">
        <v>31</v>
      </c>
      <c r="I1608" s="559">
        <v>45</v>
      </c>
      <c r="J1608" s="552">
        <f t="shared" si="157"/>
        <v>45</v>
      </c>
      <c r="K1608" s="562">
        <v>12</v>
      </c>
      <c r="L1608" s="556">
        <v>0</v>
      </c>
      <c r="M1608" s="553">
        <v>0</v>
      </c>
      <c r="N1608" s="553">
        <f t="shared" si="158"/>
        <v>12</v>
      </c>
      <c r="O1608" s="554">
        <f t="shared" si="159"/>
        <v>540</v>
      </c>
      <c r="P1608" s="555" t="s">
        <v>1611</v>
      </c>
      <c r="Q1608" s="534"/>
    </row>
    <row r="1609" spans="1:17" ht="38.25" x14ac:dyDescent="0.2">
      <c r="A1609" s="549" t="s">
        <v>1610</v>
      </c>
      <c r="B1609" s="166" t="s">
        <v>1611</v>
      </c>
      <c r="C1609" s="550" t="s">
        <v>1612</v>
      </c>
      <c r="D1609" s="135" t="s">
        <v>1689</v>
      </c>
      <c r="E1609" s="550" t="s">
        <v>187</v>
      </c>
      <c r="F1609" s="233">
        <v>291</v>
      </c>
      <c r="G1609" s="561">
        <v>63611</v>
      </c>
      <c r="H1609" s="551">
        <v>31</v>
      </c>
      <c r="I1609" s="559">
        <v>10</v>
      </c>
      <c r="J1609" s="552">
        <f t="shared" si="157"/>
        <v>10</v>
      </c>
      <c r="K1609" s="562">
        <v>6</v>
      </c>
      <c r="L1609" s="556">
        <v>0</v>
      </c>
      <c r="M1609" s="553">
        <v>0</v>
      </c>
      <c r="N1609" s="553">
        <f t="shared" si="158"/>
        <v>6</v>
      </c>
      <c r="O1609" s="554">
        <f t="shared" si="159"/>
        <v>60</v>
      </c>
      <c r="P1609" s="555" t="s">
        <v>1611</v>
      </c>
      <c r="Q1609" s="534"/>
    </row>
    <row r="1610" spans="1:17" ht="38.25" x14ac:dyDescent="0.2">
      <c r="A1610" s="549" t="s">
        <v>1610</v>
      </c>
      <c r="B1610" s="166" t="s">
        <v>1611</v>
      </c>
      <c r="C1610" s="550" t="s">
        <v>1612</v>
      </c>
      <c r="D1610" s="135" t="s">
        <v>1690</v>
      </c>
      <c r="E1610" s="550" t="s">
        <v>187</v>
      </c>
      <c r="F1610" s="233">
        <v>291</v>
      </c>
      <c r="G1610" s="561">
        <v>119119</v>
      </c>
      <c r="H1610" s="551">
        <v>31</v>
      </c>
      <c r="I1610" s="559">
        <v>35</v>
      </c>
      <c r="J1610" s="552">
        <f t="shared" si="157"/>
        <v>35</v>
      </c>
      <c r="K1610" s="562">
        <v>10</v>
      </c>
      <c r="L1610" s="556">
        <v>0</v>
      </c>
      <c r="M1610" s="553">
        <v>0</v>
      </c>
      <c r="N1610" s="553">
        <f t="shared" si="158"/>
        <v>10</v>
      </c>
      <c r="O1610" s="554">
        <f t="shared" si="159"/>
        <v>350</v>
      </c>
      <c r="P1610" s="555" t="s">
        <v>1611</v>
      </c>
      <c r="Q1610" s="534"/>
    </row>
    <row r="1611" spans="1:17" ht="38.25" x14ac:dyDescent="0.2">
      <c r="A1611" s="549" t="s">
        <v>1610</v>
      </c>
      <c r="B1611" s="166" t="s">
        <v>1611</v>
      </c>
      <c r="C1611" s="550" t="s">
        <v>1612</v>
      </c>
      <c r="D1611" s="135" t="s">
        <v>1691</v>
      </c>
      <c r="E1611" s="550" t="s">
        <v>187</v>
      </c>
      <c r="F1611" s="233">
        <v>291</v>
      </c>
      <c r="G1611" s="561">
        <v>84118</v>
      </c>
      <c r="H1611" s="551">
        <v>31</v>
      </c>
      <c r="I1611" s="559">
        <v>70</v>
      </c>
      <c r="J1611" s="552">
        <f t="shared" si="157"/>
        <v>70</v>
      </c>
      <c r="K1611" s="562">
        <v>6</v>
      </c>
      <c r="L1611" s="556">
        <v>0</v>
      </c>
      <c r="M1611" s="553">
        <v>0</v>
      </c>
      <c r="N1611" s="553">
        <f t="shared" si="158"/>
        <v>6</v>
      </c>
      <c r="O1611" s="554">
        <f t="shared" si="159"/>
        <v>420</v>
      </c>
      <c r="P1611" s="555" t="s">
        <v>1611</v>
      </c>
      <c r="Q1611" s="534"/>
    </row>
    <row r="1612" spans="1:17" ht="38.25" x14ac:dyDescent="0.2">
      <c r="A1612" s="549" t="s">
        <v>1610</v>
      </c>
      <c r="B1612" s="166" t="s">
        <v>1611</v>
      </c>
      <c r="C1612" s="550" t="s">
        <v>1612</v>
      </c>
      <c r="D1612" s="135" t="s">
        <v>1692</v>
      </c>
      <c r="E1612" s="550" t="s">
        <v>187</v>
      </c>
      <c r="F1612" s="233">
        <v>291</v>
      </c>
      <c r="G1612" s="561">
        <v>128483</v>
      </c>
      <c r="H1612" s="551">
        <v>31</v>
      </c>
      <c r="I1612" s="559">
        <v>30</v>
      </c>
      <c r="J1612" s="552">
        <f t="shared" si="157"/>
        <v>30</v>
      </c>
      <c r="K1612" s="562">
        <v>55</v>
      </c>
      <c r="L1612" s="556">
        <v>0</v>
      </c>
      <c r="M1612" s="553">
        <v>0</v>
      </c>
      <c r="N1612" s="553">
        <f t="shared" si="158"/>
        <v>55</v>
      </c>
      <c r="O1612" s="554">
        <f t="shared" si="159"/>
        <v>1650</v>
      </c>
      <c r="P1612" s="555" t="s">
        <v>1611</v>
      </c>
      <c r="Q1612" s="534"/>
    </row>
    <row r="1613" spans="1:17" ht="38.25" x14ac:dyDescent="0.2">
      <c r="A1613" s="549" t="s">
        <v>1610</v>
      </c>
      <c r="B1613" s="166" t="s">
        <v>1611</v>
      </c>
      <c r="C1613" s="550" t="s">
        <v>1612</v>
      </c>
      <c r="D1613" s="135" t="s">
        <v>1693</v>
      </c>
      <c r="E1613" s="550" t="s">
        <v>1062</v>
      </c>
      <c r="F1613" s="233">
        <v>291</v>
      </c>
      <c r="G1613" s="561">
        <v>2091</v>
      </c>
      <c r="H1613" s="551">
        <v>31</v>
      </c>
      <c r="I1613" s="559">
        <v>3</v>
      </c>
      <c r="J1613" s="552">
        <f t="shared" si="157"/>
        <v>3</v>
      </c>
      <c r="K1613" s="562">
        <v>25</v>
      </c>
      <c r="L1613" s="556">
        <v>0</v>
      </c>
      <c r="M1613" s="553">
        <v>0</v>
      </c>
      <c r="N1613" s="553">
        <f t="shared" si="158"/>
        <v>25</v>
      </c>
      <c r="O1613" s="554">
        <f t="shared" si="159"/>
        <v>75</v>
      </c>
      <c r="P1613" s="555" t="s">
        <v>1611</v>
      </c>
      <c r="Q1613" s="534"/>
    </row>
    <row r="1614" spans="1:17" ht="38.25" x14ac:dyDescent="0.2">
      <c r="A1614" s="549" t="s">
        <v>1610</v>
      </c>
      <c r="B1614" s="166" t="s">
        <v>1611</v>
      </c>
      <c r="C1614" s="550" t="s">
        <v>1612</v>
      </c>
      <c r="D1614" s="135" t="s">
        <v>1694</v>
      </c>
      <c r="E1614" s="550" t="s">
        <v>187</v>
      </c>
      <c r="F1614" s="233">
        <v>291</v>
      </c>
      <c r="G1614" s="561">
        <v>2112</v>
      </c>
      <c r="H1614" s="551">
        <v>31</v>
      </c>
      <c r="I1614" s="559">
        <v>5</v>
      </c>
      <c r="J1614" s="552">
        <f t="shared" si="157"/>
        <v>5</v>
      </c>
      <c r="K1614" s="562">
        <v>10</v>
      </c>
      <c r="L1614" s="556">
        <v>0</v>
      </c>
      <c r="M1614" s="553">
        <v>0</v>
      </c>
      <c r="N1614" s="553">
        <f t="shared" si="158"/>
        <v>10</v>
      </c>
      <c r="O1614" s="554">
        <f t="shared" si="159"/>
        <v>50</v>
      </c>
      <c r="P1614" s="555" t="s">
        <v>1611</v>
      </c>
      <c r="Q1614" s="534"/>
    </row>
    <row r="1615" spans="1:17" ht="38.25" x14ac:dyDescent="0.2">
      <c r="A1615" s="549" t="s">
        <v>1610</v>
      </c>
      <c r="B1615" s="166" t="s">
        <v>1611</v>
      </c>
      <c r="C1615" s="550" t="s">
        <v>1612</v>
      </c>
      <c r="D1615" s="135" t="s">
        <v>1695</v>
      </c>
      <c r="E1615" s="550" t="s">
        <v>634</v>
      </c>
      <c r="F1615" s="233">
        <v>291</v>
      </c>
      <c r="G1615" s="561">
        <v>2092</v>
      </c>
      <c r="H1615" s="551">
        <v>31</v>
      </c>
      <c r="I1615" s="559">
        <v>15</v>
      </c>
      <c r="J1615" s="552">
        <f t="shared" si="157"/>
        <v>15</v>
      </c>
      <c r="K1615" s="562">
        <v>20</v>
      </c>
      <c r="L1615" s="556">
        <v>0</v>
      </c>
      <c r="M1615" s="553">
        <v>0</v>
      </c>
      <c r="N1615" s="553">
        <f t="shared" si="158"/>
        <v>20</v>
      </c>
      <c r="O1615" s="554">
        <f t="shared" si="159"/>
        <v>300</v>
      </c>
      <c r="P1615" s="555" t="s">
        <v>1611</v>
      </c>
      <c r="Q1615" s="534"/>
    </row>
    <row r="1616" spans="1:17" ht="38.25" x14ac:dyDescent="0.2">
      <c r="A1616" s="549" t="s">
        <v>1610</v>
      </c>
      <c r="B1616" s="166" t="s">
        <v>1611</v>
      </c>
      <c r="C1616" s="550" t="s">
        <v>1612</v>
      </c>
      <c r="D1616" s="135" t="s">
        <v>1696</v>
      </c>
      <c r="E1616" s="550" t="s">
        <v>187</v>
      </c>
      <c r="F1616" s="233">
        <v>291</v>
      </c>
      <c r="G1616" s="561">
        <v>2070</v>
      </c>
      <c r="H1616" s="551">
        <v>31</v>
      </c>
      <c r="I1616" s="559">
        <v>10</v>
      </c>
      <c r="J1616" s="552">
        <f t="shared" si="157"/>
        <v>10</v>
      </c>
      <c r="K1616" s="562">
        <v>25</v>
      </c>
      <c r="L1616" s="556">
        <v>0</v>
      </c>
      <c r="M1616" s="553">
        <v>0</v>
      </c>
      <c r="N1616" s="553">
        <f t="shared" si="158"/>
        <v>25</v>
      </c>
      <c r="O1616" s="554">
        <f t="shared" si="159"/>
        <v>250</v>
      </c>
      <c r="P1616" s="555" t="s">
        <v>1611</v>
      </c>
      <c r="Q1616" s="534"/>
    </row>
    <row r="1617" spans="1:17" ht="38.25" x14ac:dyDescent="0.2">
      <c r="A1617" s="549" t="s">
        <v>1610</v>
      </c>
      <c r="B1617" s="166" t="s">
        <v>1611</v>
      </c>
      <c r="C1617" s="550" t="s">
        <v>1612</v>
      </c>
      <c r="D1617" s="135" t="s">
        <v>1697</v>
      </c>
      <c r="E1617" s="550" t="s">
        <v>1062</v>
      </c>
      <c r="F1617" s="233">
        <v>291</v>
      </c>
      <c r="G1617" s="561">
        <v>113293</v>
      </c>
      <c r="H1617" s="551">
        <v>31</v>
      </c>
      <c r="I1617" s="559">
        <v>20</v>
      </c>
      <c r="J1617" s="552">
        <f t="shared" si="157"/>
        <v>20</v>
      </c>
      <c r="K1617" s="562">
        <v>50</v>
      </c>
      <c r="L1617" s="556">
        <v>0</v>
      </c>
      <c r="M1617" s="553">
        <v>0</v>
      </c>
      <c r="N1617" s="553">
        <f t="shared" si="158"/>
        <v>50</v>
      </c>
      <c r="O1617" s="554">
        <f t="shared" si="159"/>
        <v>1000</v>
      </c>
      <c r="P1617" s="555" t="s">
        <v>1611</v>
      </c>
      <c r="Q1617" s="534"/>
    </row>
    <row r="1618" spans="1:17" ht="38.25" x14ac:dyDescent="0.2">
      <c r="A1618" s="549" t="s">
        <v>1610</v>
      </c>
      <c r="B1618" s="166" t="s">
        <v>1611</v>
      </c>
      <c r="C1618" s="550" t="s">
        <v>1612</v>
      </c>
      <c r="D1618" s="135" t="s">
        <v>1698</v>
      </c>
      <c r="E1618" s="550" t="s">
        <v>187</v>
      </c>
      <c r="F1618" s="233">
        <v>291</v>
      </c>
      <c r="G1618" s="561">
        <v>2068</v>
      </c>
      <c r="H1618" s="551">
        <v>31</v>
      </c>
      <c r="I1618" s="559">
        <v>15</v>
      </c>
      <c r="J1618" s="552">
        <f t="shared" si="157"/>
        <v>15</v>
      </c>
      <c r="K1618" s="562">
        <v>25</v>
      </c>
      <c r="L1618" s="556">
        <v>0</v>
      </c>
      <c r="M1618" s="553">
        <v>0</v>
      </c>
      <c r="N1618" s="553">
        <f t="shared" si="158"/>
        <v>25</v>
      </c>
      <c r="O1618" s="554">
        <f t="shared" si="159"/>
        <v>375</v>
      </c>
      <c r="P1618" s="555" t="s">
        <v>1611</v>
      </c>
      <c r="Q1618" s="534"/>
    </row>
    <row r="1619" spans="1:17" ht="38.25" x14ac:dyDescent="0.2">
      <c r="A1619" s="549" t="s">
        <v>1610</v>
      </c>
      <c r="B1619" s="166" t="s">
        <v>1611</v>
      </c>
      <c r="C1619" s="550" t="s">
        <v>1612</v>
      </c>
      <c r="D1619" s="135" t="s">
        <v>1699</v>
      </c>
      <c r="E1619" s="550" t="s">
        <v>187</v>
      </c>
      <c r="F1619" s="233">
        <v>291</v>
      </c>
      <c r="G1619" s="561">
        <v>2075</v>
      </c>
      <c r="H1619" s="551">
        <v>31</v>
      </c>
      <c r="I1619" s="559">
        <v>150</v>
      </c>
      <c r="J1619" s="552">
        <f t="shared" si="157"/>
        <v>150</v>
      </c>
      <c r="K1619" s="562">
        <v>5</v>
      </c>
      <c r="L1619" s="556">
        <v>0</v>
      </c>
      <c r="M1619" s="553">
        <v>0</v>
      </c>
      <c r="N1619" s="553">
        <f t="shared" si="158"/>
        <v>5</v>
      </c>
      <c r="O1619" s="554">
        <f t="shared" si="159"/>
        <v>750</v>
      </c>
      <c r="P1619" s="555" t="s">
        <v>1611</v>
      </c>
      <c r="Q1619" s="534"/>
    </row>
    <row r="1620" spans="1:17" ht="38.25" x14ac:dyDescent="0.2">
      <c r="A1620" s="549" t="s">
        <v>1610</v>
      </c>
      <c r="B1620" s="166" t="s">
        <v>1611</v>
      </c>
      <c r="C1620" s="550" t="s">
        <v>1612</v>
      </c>
      <c r="D1620" s="135" t="s">
        <v>1700</v>
      </c>
      <c r="E1620" s="550" t="s">
        <v>187</v>
      </c>
      <c r="F1620" s="233">
        <v>291</v>
      </c>
      <c r="G1620" s="561">
        <v>25871</v>
      </c>
      <c r="H1620" s="551">
        <v>31</v>
      </c>
      <c r="I1620" s="559">
        <v>15</v>
      </c>
      <c r="J1620" s="552">
        <f t="shared" si="157"/>
        <v>15</v>
      </c>
      <c r="K1620" s="562">
        <v>25</v>
      </c>
      <c r="L1620" s="556">
        <v>0</v>
      </c>
      <c r="M1620" s="553">
        <v>0</v>
      </c>
      <c r="N1620" s="553">
        <f t="shared" si="158"/>
        <v>25</v>
      </c>
      <c r="O1620" s="554">
        <f t="shared" si="159"/>
        <v>375</v>
      </c>
      <c r="P1620" s="555" t="s">
        <v>1611</v>
      </c>
      <c r="Q1620" s="534"/>
    </row>
    <row r="1621" spans="1:17" ht="38.25" x14ac:dyDescent="0.2">
      <c r="A1621" s="549" t="s">
        <v>1610</v>
      </c>
      <c r="B1621" s="166" t="s">
        <v>1611</v>
      </c>
      <c r="C1621" s="550" t="s">
        <v>1612</v>
      </c>
      <c r="D1621" s="135" t="s">
        <v>1701</v>
      </c>
      <c r="E1621" s="550" t="s">
        <v>187</v>
      </c>
      <c r="F1621" s="233">
        <v>291</v>
      </c>
      <c r="G1621" s="561">
        <v>102166</v>
      </c>
      <c r="H1621" s="551">
        <v>31</v>
      </c>
      <c r="I1621" s="559">
        <v>20</v>
      </c>
      <c r="J1621" s="552">
        <f t="shared" si="157"/>
        <v>20</v>
      </c>
      <c r="K1621" s="562">
        <v>10</v>
      </c>
      <c r="L1621" s="556">
        <v>0</v>
      </c>
      <c r="M1621" s="553">
        <v>0</v>
      </c>
      <c r="N1621" s="553">
        <f t="shared" si="158"/>
        <v>10</v>
      </c>
      <c r="O1621" s="554">
        <f t="shared" si="159"/>
        <v>200</v>
      </c>
      <c r="P1621" s="555" t="s">
        <v>1611</v>
      </c>
      <c r="Q1621" s="534"/>
    </row>
    <row r="1622" spans="1:17" ht="38.25" x14ac:dyDescent="0.2">
      <c r="A1622" s="549" t="s">
        <v>1610</v>
      </c>
      <c r="B1622" s="166" t="s">
        <v>1611</v>
      </c>
      <c r="C1622" s="550" t="s">
        <v>1612</v>
      </c>
      <c r="D1622" s="135" t="s">
        <v>1702</v>
      </c>
      <c r="E1622" s="550" t="s">
        <v>634</v>
      </c>
      <c r="F1622" s="233">
        <v>291</v>
      </c>
      <c r="G1622" s="561">
        <v>30628</v>
      </c>
      <c r="H1622" s="551">
        <v>31</v>
      </c>
      <c r="I1622" s="559">
        <v>30</v>
      </c>
      <c r="J1622" s="552">
        <f t="shared" si="157"/>
        <v>30</v>
      </c>
      <c r="K1622" s="562">
        <v>10</v>
      </c>
      <c r="L1622" s="556">
        <v>0</v>
      </c>
      <c r="M1622" s="553">
        <v>0</v>
      </c>
      <c r="N1622" s="553">
        <f t="shared" si="158"/>
        <v>10</v>
      </c>
      <c r="O1622" s="554">
        <f t="shared" si="159"/>
        <v>300</v>
      </c>
      <c r="P1622" s="555" t="s">
        <v>1611</v>
      </c>
      <c r="Q1622" s="534"/>
    </row>
    <row r="1623" spans="1:17" ht="38.25" x14ac:dyDescent="0.2">
      <c r="A1623" s="549" t="s">
        <v>1610</v>
      </c>
      <c r="B1623" s="166" t="s">
        <v>1611</v>
      </c>
      <c r="C1623" s="550" t="s">
        <v>1612</v>
      </c>
      <c r="D1623" s="135" t="s">
        <v>1703</v>
      </c>
      <c r="E1623" s="550" t="s">
        <v>634</v>
      </c>
      <c r="F1623" s="233">
        <v>291</v>
      </c>
      <c r="G1623" s="561">
        <v>34579</v>
      </c>
      <c r="H1623" s="551">
        <v>31</v>
      </c>
      <c r="I1623" s="559">
        <v>10</v>
      </c>
      <c r="J1623" s="552">
        <f t="shared" si="157"/>
        <v>10</v>
      </c>
      <c r="K1623" s="562">
        <v>25</v>
      </c>
      <c r="L1623" s="556">
        <v>0</v>
      </c>
      <c r="M1623" s="553">
        <v>0</v>
      </c>
      <c r="N1623" s="553">
        <f t="shared" si="158"/>
        <v>25</v>
      </c>
      <c r="O1623" s="554">
        <f t="shared" si="159"/>
        <v>250</v>
      </c>
      <c r="P1623" s="555" t="s">
        <v>1611</v>
      </c>
      <c r="Q1623" s="534"/>
    </row>
    <row r="1624" spans="1:17" ht="38.25" x14ac:dyDescent="0.2">
      <c r="A1624" s="549" t="s">
        <v>1610</v>
      </c>
      <c r="B1624" s="166" t="s">
        <v>1611</v>
      </c>
      <c r="C1624" s="550" t="s">
        <v>1612</v>
      </c>
      <c r="D1624" s="135" t="s">
        <v>1704</v>
      </c>
      <c r="E1624" s="550" t="s">
        <v>634</v>
      </c>
      <c r="F1624" s="233">
        <v>291</v>
      </c>
      <c r="G1624" s="561">
        <v>2023</v>
      </c>
      <c r="H1624" s="551">
        <v>31</v>
      </c>
      <c r="I1624" s="559">
        <v>15</v>
      </c>
      <c r="J1624" s="552">
        <f t="shared" si="157"/>
        <v>15</v>
      </c>
      <c r="K1624" s="562">
        <v>10</v>
      </c>
      <c r="L1624" s="556">
        <v>0</v>
      </c>
      <c r="M1624" s="553">
        <v>0</v>
      </c>
      <c r="N1624" s="553">
        <f t="shared" si="158"/>
        <v>10</v>
      </c>
      <c r="O1624" s="554">
        <f t="shared" si="159"/>
        <v>150</v>
      </c>
      <c r="P1624" s="555" t="s">
        <v>1611</v>
      </c>
      <c r="Q1624" s="534"/>
    </row>
    <row r="1625" spans="1:17" ht="38.25" x14ac:dyDescent="0.2">
      <c r="A1625" s="549" t="s">
        <v>1610</v>
      </c>
      <c r="B1625" s="166" t="s">
        <v>1611</v>
      </c>
      <c r="C1625" s="550" t="s">
        <v>1612</v>
      </c>
      <c r="D1625" s="135" t="s">
        <v>1705</v>
      </c>
      <c r="E1625" s="550" t="s">
        <v>634</v>
      </c>
      <c r="F1625" s="233">
        <v>291</v>
      </c>
      <c r="G1625" s="561">
        <v>2072</v>
      </c>
      <c r="H1625" s="551">
        <v>31</v>
      </c>
      <c r="I1625" s="559">
        <v>15</v>
      </c>
      <c r="J1625" s="552">
        <f t="shared" si="157"/>
        <v>15</v>
      </c>
      <c r="K1625" s="562">
        <v>15</v>
      </c>
      <c r="L1625" s="556">
        <v>0</v>
      </c>
      <c r="M1625" s="553">
        <v>0</v>
      </c>
      <c r="N1625" s="553">
        <f t="shared" si="158"/>
        <v>15</v>
      </c>
      <c r="O1625" s="554">
        <f t="shared" si="159"/>
        <v>225</v>
      </c>
      <c r="P1625" s="555" t="s">
        <v>1611</v>
      </c>
      <c r="Q1625" s="534"/>
    </row>
    <row r="1626" spans="1:17" ht="38.25" x14ac:dyDescent="0.2">
      <c r="A1626" s="549" t="s">
        <v>1610</v>
      </c>
      <c r="B1626" s="166" t="s">
        <v>1611</v>
      </c>
      <c r="C1626" s="550" t="s">
        <v>1612</v>
      </c>
      <c r="D1626" s="135" t="s">
        <v>1706</v>
      </c>
      <c r="E1626" s="550" t="s">
        <v>634</v>
      </c>
      <c r="F1626" s="233">
        <v>291</v>
      </c>
      <c r="G1626" s="561">
        <v>30909</v>
      </c>
      <c r="H1626" s="551">
        <v>31</v>
      </c>
      <c r="I1626" s="559">
        <v>15</v>
      </c>
      <c r="J1626" s="552">
        <f t="shared" si="157"/>
        <v>15</v>
      </c>
      <c r="K1626" s="562">
        <v>5</v>
      </c>
      <c r="L1626" s="556">
        <v>0</v>
      </c>
      <c r="M1626" s="553">
        <v>0</v>
      </c>
      <c r="N1626" s="553">
        <f t="shared" si="158"/>
        <v>5</v>
      </c>
      <c r="O1626" s="554">
        <f t="shared" si="159"/>
        <v>75</v>
      </c>
      <c r="P1626" s="555" t="s">
        <v>1611</v>
      </c>
      <c r="Q1626" s="534"/>
    </row>
    <row r="1627" spans="1:17" ht="38.25" x14ac:dyDescent="0.2">
      <c r="A1627" s="549" t="s">
        <v>1610</v>
      </c>
      <c r="B1627" s="166" t="s">
        <v>1611</v>
      </c>
      <c r="C1627" s="550" t="s">
        <v>1612</v>
      </c>
      <c r="D1627" s="135" t="s">
        <v>1707</v>
      </c>
      <c r="E1627" s="550" t="s">
        <v>634</v>
      </c>
      <c r="F1627" s="233">
        <v>291</v>
      </c>
      <c r="G1627" s="561">
        <v>20331</v>
      </c>
      <c r="H1627" s="551">
        <v>31</v>
      </c>
      <c r="I1627" s="559">
        <v>5</v>
      </c>
      <c r="J1627" s="552">
        <f t="shared" si="157"/>
        <v>5</v>
      </c>
      <c r="K1627" s="562">
        <v>50</v>
      </c>
      <c r="L1627" s="556">
        <v>0</v>
      </c>
      <c r="M1627" s="553">
        <v>0</v>
      </c>
      <c r="N1627" s="553">
        <f t="shared" si="158"/>
        <v>50</v>
      </c>
      <c r="O1627" s="554">
        <f t="shared" si="159"/>
        <v>250</v>
      </c>
      <c r="P1627" s="555" t="s">
        <v>1611</v>
      </c>
      <c r="Q1627" s="534"/>
    </row>
    <row r="1628" spans="1:17" ht="38.25" x14ac:dyDescent="0.2">
      <c r="A1628" s="549" t="s">
        <v>1610</v>
      </c>
      <c r="B1628" s="166" t="s">
        <v>1611</v>
      </c>
      <c r="C1628" s="550" t="s">
        <v>1612</v>
      </c>
      <c r="D1628" s="135" t="s">
        <v>1708</v>
      </c>
      <c r="E1628" s="550" t="s">
        <v>634</v>
      </c>
      <c r="F1628" s="233">
        <v>291</v>
      </c>
      <c r="G1628" s="561">
        <v>20334</v>
      </c>
      <c r="H1628" s="551">
        <v>31</v>
      </c>
      <c r="I1628" s="559">
        <v>7</v>
      </c>
      <c r="J1628" s="552">
        <f t="shared" si="157"/>
        <v>7</v>
      </c>
      <c r="K1628" s="562">
        <v>10</v>
      </c>
      <c r="L1628" s="556">
        <v>0</v>
      </c>
      <c r="M1628" s="553">
        <v>0</v>
      </c>
      <c r="N1628" s="553">
        <f t="shared" si="158"/>
        <v>10</v>
      </c>
      <c r="O1628" s="554">
        <f t="shared" si="159"/>
        <v>70</v>
      </c>
      <c r="P1628" s="555" t="s">
        <v>1611</v>
      </c>
      <c r="Q1628" s="534"/>
    </row>
    <row r="1629" spans="1:17" ht="38.25" x14ac:dyDescent="0.2">
      <c r="A1629" s="549" t="s">
        <v>1610</v>
      </c>
      <c r="B1629" s="166" t="s">
        <v>1611</v>
      </c>
      <c r="C1629" s="550" t="s">
        <v>1612</v>
      </c>
      <c r="D1629" s="135" t="s">
        <v>1709</v>
      </c>
      <c r="E1629" s="550" t="s">
        <v>634</v>
      </c>
      <c r="F1629" s="233">
        <v>291</v>
      </c>
      <c r="G1629" s="561">
        <v>20337</v>
      </c>
      <c r="H1629" s="551">
        <v>31</v>
      </c>
      <c r="I1629" s="559">
        <v>9</v>
      </c>
      <c r="J1629" s="552">
        <f t="shared" si="157"/>
        <v>9</v>
      </c>
      <c r="K1629" s="562">
        <v>10</v>
      </c>
      <c r="L1629" s="556">
        <v>0</v>
      </c>
      <c r="M1629" s="553">
        <v>0</v>
      </c>
      <c r="N1629" s="553">
        <f t="shared" si="158"/>
        <v>10</v>
      </c>
      <c r="O1629" s="554">
        <f t="shared" si="159"/>
        <v>90</v>
      </c>
      <c r="P1629" s="555" t="s">
        <v>1611</v>
      </c>
      <c r="Q1629" s="534"/>
    </row>
    <row r="1630" spans="1:17" ht="38.25" x14ac:dyDescent="0.2">
      <c r="A1630" s="549" t="s">
        <v>1610</v>
      </c>
      <c r="B1630" s="166" t="s">
        <v>1611</v>
      </c>
      <c r="C1630" s="550" t="s">
        <v>1612</v>
      </c>
      <c r="D1630" s="135" t="s">
        <v>1710</v>
      </c>
      <c r="E1630" s="550" t="s">
        <v>1711</v>
      </c>
      <c r="F1630" s="233">
        <v>291</v>
      </c>
      <c r="G1630" s="561">
        <v>2052</v>
      </c>
      <c r="H1630" s="551">
        <v>31</v>
      </c>
      <c r="I1630" s="559">
        <v>50</v>
      </c>
      <c r="J1630" s="552">
        <f t="shared" si="157"/>
        <v>50</v>
      </c>
      <c r="K1630" s="562">
        <v>20</v>
      </c>
      <c r="L1630" s="556">
        <v>0</v>
      </c>
      <c r="M1630" s="553">
        <v>0</v>
      </c>
      <c r="N1630" s="553">
        <f t="shared" si="158"/>
        <v>20</v>
      </c>
      <c r="O1630" s="554">
        <f t="shared" si="159"/>
        <v>1000</v>
      </c>
      <c r="P1630" s="555" t="s">
        <v>1611</v>
      </c>
      <c r="Q1630" s="534"/>
    </row>
    <row r="1631" spans="1:17" ht="38.25" x14ac:dyDescent="0.2">
      <c r="A1631" s="549" t="s">
        <v>1610</v>
      </c>
      <c r="B1631" s="166" t="s">
        <v>1611</v>
      </c>
      <c r="C1631" s="550" t="s">
        <v>1612</v>
      </c>
      <c r="D1631" s="135" t="s">
        <v>1712</v>
      </c>
      <c r="E1631" s="550" t="s">
        <v>1713</v>
      </c>
      <c r="F1631" s="233">
        <v>291</v>
      </c>
      <c r="G1631" s="561">
        <v>5379</v>
      </c>
      <c r="H1631" s="551">
        <v>31</v>
      </c>
      <c r="I1631" s="559">
        <v>11</v>
      </c>
      <c r="J1631" s="552">
        <f t="shared" si="157"/>
        <v>11</v>
      </c>
      <c r="K1631" s="562">
        <v>40</v>
      </c>
      <c r="L1631" s="556">
        <v>0</v>
      </c>
      <c r="M1631" s="553">
        <v>0</v>
      </c>
      <c r="N1631" s="553">
        <f t="shared" si="158"/>
        <v>40</v>
      </c>
      <c r="O1631" s="554">
        <f t="shared" si="159"/>
        <v>440</v>
      </c>
      <c r="P1631" s="555" t="s">
        <v>1611</v>
      </c>
      <c r="Q1631" s="534"/>
    </row>
    <row r="1632" spans="1:17" ht="38.25" x14ac:dyDescent="0.2">
      <c r="A1632" s="549" t="s">
        <v>1610</v>
      </c>
      <c r="B1632" s="166" t="s">
        <v>1611</v>
      </c>
      <c r="C1632" s="550" t="s">
        <v>1612</v>
      </c>
      <c r="D1632" s="135" t="s">
        <v>1714</v>
      </c>
      <c r="E1632" s="550" t="s">
        <v>634</v>
      </c>
      <c r="F1632" s="233">
        <v>291</v>
      </c>
      <c r="G1632" s="561">
        <v>2025</v>
      </c>
      <c r="H1632" s="551">
        <v>31</v>
      </c>
      <c r="I1632" s="559">
        <v>10</v>
      </c>
      <c r="J1632" s="552">
        <f t="shared" si="157"/>
        <v>10</v>
      </c>
      <c r="K1632" s="562">
        <v>10</v>
      </c>
      <c r="L1632" s="556">
        <v>0</v>
      </c>
      <c r="M1632" s="553">
        <v>0</v>
      </c>
      <c r="N1632" s="553">
        <f t="shared" si="158"/>
        <v>10</v>
      </c>
      <c r="O1632" s="554">
        <f t="shared" si="159"/>
        <v>100</v>
      </c>
      <c r="P1632" s="555" t="s">
        <v>1611</v>
      </c>
      <c r="Q1632" s="534"/>
    </row>
    <row r="1633" spans="1:17" ht="38.25" x14ac:dyDescent="0.2">
      <c r="A1633" s="549" t="s">
        <v>1610</v>
      </c>
      <c r="B1633" s="166" t="s">
        <v>1611</v>
      </c>
      <c r="C1633" s="550" t="s">
        <v>1612</v>
      </c>
      <c r="D1633" s="135" t="s">
        <v>1715</v>
      </c>
      <c r="E1633" s="550" t="s">
        <v>634</v>
      </c>
      <c r="F1633" s="233">
        <v>291</v>
      </c>
      <c r="G1633" s="561">
        <v>2049</v>
      </c>
      <c r="H1633" s="551">
        <v>31</v>
      </c>
      <c r="I1633" s="559">
        <v>10</v>
      </c>
      <c r="J1633" s="552">
        <f t="shared" si="157"/>
        <v>10</v>
      </c>
      <c r="K1633" s="562">
        <v>10</v>
      </c>
      <c r="L1633" s="556">
        <v>0</v>
      </c>
      <c r="M1633" s="553">
        <v>0</v>
      </c>
      <c r="N1633" s="553">
        <f t="shared" si="158"/>
        <v>10</v>
      </c>
      <c r="O1633" s="554">
        <f t="shared" si="159"/>
        <v>100</v>
      </c>
      <c r="P1633" s="555" t="s">
        <v>1611</v>
      </c>
      <c r="Q1633" s="534"/>
    </row>
    <row r="1634" spans="1:17" ht="38.25" x14ac:dyDescent="0.2">
      <c r="A1634" s="549" t="s">
        <v>1610</v>
      </c>
      <c r="B1634" s="166" t="s">
        <v>1611</v>
      </c>
      <c r="C1634" s="550" t="s">
        <v>1612</v>
      </c>
      <c r="D1634" s="135" t="s">
        <v>1716</v>
      </c>
      <c r="E1634" s="550" t="s">
        <v>634</v>
      </c>
      <c r="F1634" s="233">
        <v>291</v>
      </c>
      <c r="G1634" s="561">
        <v>76434</v>
      </c>
      <c r="H1634" s="551">
        <v>31</v>
      </c>
      <c r="I1634" s="559">
        <v>3</v>
      </c>
      <c r="J1634" s="552">
        <f t="shared" si="157"/>
        <v>3</v>
      </c>
      <c r="K1634" s="562">
        <v>12</v>
      </c>
      <c r="L1634" s="556">
        <v>0</v>
      </c>
      <c r="M1634" s="553">
        <v>0</v>
      </c>
      <c r="N1634" s="553">
        <f t="shared" si="158"/>
        <v>12</v>
      </c>
      <c r="O1634" s="554">
        <f t="shared" si="159"/>
        <v>36</v>
      </c>
      <c r="P1634" s="555" t="s">
        <v>1611</v>
      </c>
      <c r="Q1634" s="534"/>
    </row>
    <row r="1635" spans="1:17" ht="38.25" x14ac:dyDescent="0.2">
      <c r="A1635" s="549" t="s">
        <v>1610</v>
      </c>
      <c r="B1635" s="166" t="s">
        <v>1611</v>
      </c>
      <c r="C1635" s="550" t="s">
        <v>1612</v>
      </c>
      <c r="D1635" s="135" t="s">
        <v>1717</v>
      </c>
      <c r="E1635" s="550" t="s">
        <v>187</v>
      </c>
      <c r="F1635" s="233">
        <v>291</v>
      </c>
      <c r="G1635" s="561">
        <v>48001</v>
      </c>
      <c r="H1635" s="551">
        <v>31</v>
      </c>
      <c r="I1635" s="559">
        <v>30</v>
      </c>
      <c r="J1635" s="552">
        <f t="shared" si="157"/>
        <v>30</v>
      </c>
      <c r="K1635" s="562">
        <v>50</v>
      </c>
      <c r="L1635" s="556">
        <v>0</v>
      </c>
      <c r="M1635" s="553">
        <v>0</v>
      </c>
      <c r="N1635" s="553">
        <f t="shared" si="158"/>
        <v>50</v>
      </c>
      <c r="O1635" s="554">
        <f t="shared" si="159"/>
        <v>1500</v>
      </c>
      <c r="P1635" s="555" t="s">
        <v>1611</v>
      </c>
      <c r="Q1635" s="534"/>
    </row>
    <row r="1636" spans="1:17" ht="38.25" x14ac:dyDescent="0.2">
      <c r="A1636" s="549" t="s">
        <v>1610</v>
      </c>
      <c r="B1636" s="166" t="s">
        <v>1611</v>
      </c>
      <c r="C1636" s="550" t="s">
        <v>1612</v>
      </c>
      <c r="D1636" s="135" t="s">
        <v>1718</v>
      </c>
      <c r="E1636" s="550" t="s">
        <v>621</v>
      </c>
      <c r="F1636" s="233">
        <v>291</v>
      </c>
      <c r="G1636" s="561">
        <v>78615</v>
      </c>
      <c r="H1636" s="551">
        <v>31</v>
      </c>
      <c r="I1636" s="559">
        <v>8</v>
      </c>
      <c r="J1636" s="552">
        <f t="shared" si="157"/>
        <v>8</v>
      </c>
      <c r="K1636" s="562">
        <v>275</v>
      </c>
      <c r="L1636" s="556">
        <v>0</v>
      </c>
      <c r="M1636" s="553">
        <v>0</v>
      </c>
      <c r="N1636" s="553">
        <f t="shared" si="158"/>
        <v>275</v>
      </c>
      <c r="O1636" s="554">
        <f t="shared" si="159"/>
        <v>2200</v>
      </c>
      <c r="P1636" s="555" t="s">
        <v>1611</v>
      </c>
      <c r="Q1636" s="534"/>
    </row>
    <row r="1637" spans="1:17" ht="38.25" x14ac:dyDescent="0.2">
      <c r="A1637" s="549" t="s">
        <v>1610</v>
      </c>
      <c r="B1637" s="166" t="s">
        <v>1611</v>
      </c>
      <c r="C1637" s="550" t="s">
        <v>1612</v>
      </c>
      <c r="D1637" s="135" t="s">
        <v>1719</v>
      </c>
      <c r="E1637" s="550" t="s">
        <v>187</v>
      </c>
      <c r="F1637" s="233">
        <v>291</v>
      </c>
      <c r="G1637" s="561">
        <v>33964</v>
      </c>
      <c r="H1637" s="551">
        <v>31</v>
      </c>
      <c r="I1637" s="559">
        <v>15</v>
      </c>
      <c r="J1637" s="552">
        <f t="shared" si="157"/>
        <v>15</v>
      </c>
      <c r="K1637" s="562">
        <v>10</v>
      </c>
      <c r="L1637" s="556">
        <v>0</v>
      </c>
      <c r="M1637" s="553">
        <v>0</v>
      </c>
      <c r="N1637" s="553">
        <f t="shared" si="158"/>
        <v>10</v>
      </c>
      <c r="O1637" s="554">
        <f t="shared" si="159"/>
        <v>150</v>
      </c>
      <c r="P1637" s="555" t="s">
        <v>1611</v>
      </c>
      <c r="Q1637" s="534"/>
    </row>
    <row r="1638" spans="1:17" ht="38.25" x14ac:dyDescent="0.2">
      <c r="A1638" s="549" t="s">
        <v>1610</v>
      </c>
      <c r="B1638" s="166" t="s">
        <v>1611</v>
      </c>
      <c r="C1638" s="550" t="s">
        <v>1612</v>
      </c>
      <c r="D1638" s="135" t="s">
        <v>1720</v>
      </c>
      <c r="E1638" s="550" t="s">
        <v>621</v>
      </c>
      <c r="F1638" s="233">
        <v>291</v>
      </c>
      <c r="G1638" s="561">
        <v>21513</v>
      </c>
      <c r="H1638" s="551">
        <v>31</v>
      </c>
      <c r="I1638" s="559">
        <v>150</v>
      </c>
      <c r="J1638" s="552">
        <f t="shared" si="157"/>
        <v>150</v>
      </c>
      <c r="K1638" s="562">
        <v>4</v>
      </c>
      <c r="L1638" s="556">
        <v>0</v>
      </c>
      <c r="M1638" s="553">
        <v>0</v>
      </c>
      <c r="N1638" s="553">
        <f t="shared" si="158"/>
        <v>4</v>
      </c>
      <c r="O1638" s="554">
        <f t="shared" si="159"/>
        <v>600</v>
      </c>
      <c r="P1638" s="555" t="s">
        <v>1611</v>
      </c>
      <c r="Q1638" s="534"/>
    </row>
    <row r="1639" spans="1:17" ht="38.25" x14ac:dyDescent="0.2">
      <c r="A1639" s="549" t="s">
        <v>1610</v>
      </c>
      <c r="B1639" s="166" t="s">
        <v>1611</v>
      </c>
      <c r="C1639" s="550" t="s">
        <v>1612</v>
      </c>
      <c r="D1639" s="135" t="s">
        <v>1721</v>
      </c>
      <c r="E1639" s="550" t="s">
        <v>1062</v>
      </c>
      <c r="F1639" s="233">
        <v>291</v>
      </c>
      <c r="G1639" s="561">
        <v>24433</v>
      </c>
      <c r="H1639" s="551">
        <v>31</v>
      </c>
      <c r="I1639" s="559">
        <v>8</v>
      </c>
      <c r="J1639" s="552">
        <f t="shared" si="157"/>
        <v>8</v>
      </c>
      <c r="K1639" s="562">
        <v>45</v>
      </c>
      <c r="L1639" s="556">
        <v>0</v>
      </c>
      <c r="M1639" s="553">
        <v>0</v>
      </c>
      <c r="N1639" s="553">
        <f t="shared" si="158"/>
        <v>45</v>
      </c>
      <c r="O1639" s="554">
        <f t="shared" si="159"/>
        <v>360</v>
      </c>
      <c r="P1639" s="555" t="s">
        <v>1611</v>
      </c>
      <c r="Q1639" s="534"/>
    </row>
    <row r="1640" spans="1:17" ht="38.25" x14ac:dyDescent="0.2">
      <c r="A1640" s="549" t="s">
        <v>1610</v>
      </c>
      <c r="B1640" s="166" t="s">
        <v>1611</v>
      </c>
      <c r="C1640" s="550" t="s">
        <v>1612</v>
      </c>
      <c r="D1640" s="135" t="s">
        <v>1722</v>
      </c>
      <c r="E1640" s="550" t="s">
        <v>634</v>
      </c>
      <c r="F1640" s="233">
        <v>291</v>
      </c>
      <c r="G1640" s="561">
        <v>2113</v>
      </c>
      <c r="H1640" s="551">
        <v>31</v>
      </c>
      <c r="I1640" s="559">
        <v>7</v>
      </c>
      <c r="J1640" s="552">
        <f t="shared" si="157"/>
        <v>7</v>
      </c>
      <c r="K1640" s="562">
        <v>100</v>
      </c>
      <c r="L1640" s="556">
        <v>0</v>
      </c>
      <c r="M1640" s="553">
        <v>0</v>
      </c>
      <c r="N1640" s="553">
        <f t="shared" si="158"/>
        <v>100</v>
      </c>
      <c r="O1640" s="554">
        <f t="shared" si="159"/>
        <v>700</v>
      </c>
      <c r="P1640" s="555" t="s">
        <v>1611</v>
      </c>
      <c r="Q1640" s="534"/>
    </row>
    <row r="1641" spans="1:17" ht="38.25" x14ac:dyDescent="0.2">
      <c r="A1641" s="549" t="s">
        <v>1610</v>
      </c>
      <c r="B1641" s="166" t="s">
        <v>1611</v>
      </c>
      <c r="C1641" s="550" t="s">
        <v>1612</v>
      </c>
      <c r="D1641" s="135" t="s">
        <v>1723</v>
      </c>
      <c r="E1641" s="550" t="s">
        <v>634</v>
      </c>
      <c r="F1641" s="233">
        <v>291</v>
      </c>
      <c r="G1641" s="561">
        <v>31139</v>
      </c>
      <c r="H1641" s="551">
        <v>31</v>
      </c>
      <c r="I1641" s="559">
        <v>10</v>
      </c>
      <c r="J1641" s="552">
        <f t="shared" si="157"/>
        <v>10</v>
      </c>
      <c r="K1641" s="562">
        <v>10</v>
      </c>
      <c r="L1641" s="556">
        <v>0</v>
      </c>
      <c r="M1641" s="553">
        <v>0</v>
      </c>
      <c r="N1641" s="553">
        <f t="shared" si="158"/>
        <v>10</v>
      </c>
      <c r="O1641" s="554">
        <f t="shared" si="159"/>
        <v>100</v>
      </c>
      <c r="P1641" s="555" t="s">
        <v>1611</v>
      </c>
      <c r="Q1641" s="534"/>
    </row>
    <row r="1642" spans="1:17" ht="38.25" x14ac:dyDescent="0.2">
      <c r="A1642" s="549" t="s">
        <v>1610</v>
      </c>
      <c r="B1642" s="166" t="s">
        <v>1611</v>
      </c>
      <c r="C1642" s="550" t="s">
        <v>1612</v>
      </c>
      <c r="D1642" s="135" t="s">
        <v>1724</v>
      </c>
      <c r="E1642" s="550" t="s">
        <v>187</v>
      </c>
      <c r="F1642" s="235">
        <v>244</v>
      </c>
      <c r="G1642" s="561">
        <v>2209</v>
      </c>
      <c r="H1642" s="551">
        <v>31</v>
      </c>
      <c r="I1642" s="559">
        <v>25</v>
      </c>
      <c r="J1642" s="552">
        <f t="shared" si="157"/>
        <v>25</v>
      </c>
      <c r="K1642" s="562">
        <v>30</v>
      </c>
      <c r="L1642" s="556">
        <v>0</v>
      </c>
      <c r="M1642" s="553">
        <v>0</v>
      </c>
      <c r="N1642" s="553">
        <f t="shared" si="158"/>
        <v>30</v>
      </c>
      <c r="O1642" s="554">
        <f t="shared" si="159"/>
        <v>750</v>
      </c>
      <c r="P1642" s="555" t="s">
        <v>1611</v>
      </c>
      <c r="Q1642" s="534"/>
    </row>
    <row r="1643" spans="1:17" ht="38.25" x14ac:dyDescent="0.2">
      <c r="A1643" s="549" t="s">
        <v>1610</v>
      </c>
      <c r="B1643" s="166" t="s">
        <v>1611</v>
      </c>
      <c r="C1643" s="550" t="s">
        <v>1612</v>
      </c>
      <c r="D1643" s="135" t="s">
        <v>1725</v>
      </c>
      <c r="E1643" s="550" t="s">
        <v>187</v>
      </c>
      <c r="F1643" s="235">
        <v>244</v>
      </c>
      <c r="G1643" s="561">
        <v>2210</v>
      </c>
      <c r="H1643" s="551">
        <v>31</v>
      </c>
      <c r="I1643" s="559">
        <v>35</v>
      </c>
      <c r="J1643" s="552">
        <f t="shared" si="157"/>
        <v>35</v>
      </c>
      <c r="K1643" s="562">
        <v>40</v>
      </c>
      <c r="L1643" s="556">
        <v>0</v>
      </c>
      <c r="M1643" s="553">
        <v>0</v>
      </c>
      <c r="N1643" s="553">
        <f t="shared" si="158"/>
        <v>40</v>
      </c>
      <c r="O1643" s="554">
        <f t="shared" si="159"/>
        <v>1400</v>
      </c>
      <c r="P1643" s="555" t="s">
        <v>1611</v>
      </c>
      <c r="Q1643" s="534"/>
    </row>
    <row r="1644" spans="1:17" ht="38.25" x14ac:dyDescent="0.2">
      <c r="A1644" s="549" t="s">
        <v>1610</v>
      </c>
      <c r="B1644" s="166" t="s">
        <v>1611</v>
      </c>
      <c r="C1644" s="550" t="s">
        <v>1612</v>
      </c>
      <c r="D1644" s="135" t="s">
        <v>1726</v>
      </c>
      <c r="E1644" s="550" t="s">
        <v>621</v>
      </c>
      <c r="F1644" s="235">
        <v>268</v>
      </c>
      <c r="G1644" s="561">
        <v>5391</v>
      </c>
      <c r="H1644" s="551">
        <v>31</v>
      </c>
      <c r="I1644" s="559">
        <v>40</v>
      </c>
      <c r="J1644" s="552">
        <f t="shared" si="157"/>
        <v>40</v>
      </c>
      <c r="K1644" s="562">
        <v>5</v>
      </c>
      <c r="L1644" s="556">
        <v>0</v>
      </c>
      <c r="M1644" s="553">
        <v>0</v>
      </c>
      <c r="N1644" s="553">
        <f t="shared" si="158"/>
        <v>5</v>
      </c>
      <c r="O1644" s="554">
        <f t="shared" si="159"/>
        <v>200</v>
      </c>
      <c r="P1644" s="555" t="s">
        <v>1611</v>
      </c>
      <c r="Q1644" s="534"/>
    </row>
    <row r="1645" spans="1:17" ht="38.25" x14ac:dyDescent="0.2">
      <c r="A1645" s="549" t="s">
        <v>1610</v>
      </c>
      <c r="B1645" s="166" t="s">
        <v>1611</v>
      </c>
      <c r="C1645" s="550" t="s">
        <v>1612</v>
      </c>
      <c r="D1645" s="135" t="s">
        <v>1727</v>
      </c>
      <c r="E1645" s="550" t="s">
        <v>621</v>
      </c>
      <c r="F1645" s="235">
        <v>268</v>
      </c>
      <c r="G1645" s="561">
        <v>28064</v>
      </c>
      <c r="H1645" s="551">
        <v>31</v>
      </c>
      <c r="I1645" s="559">
        <v>50</v>
      </c>
      <c r="J1645" s="552">
        <f t="shared" si="157"/>
        <v>50</v>
      </c>
      <c r="K1645" s="562">
        <v>5</v>
      </c>
      <c r="L1645" s="556">
        <v>0</v>
      </c>
      <c r="M1645" s="553">
        <v>0</v>
      </c>
      <c r="N1645" s="553">
        <f t="shared" si="158"/>
        <v>5</v>
      </c>
      <c r="O1645" s="554">
        <f t="shared" si="159"/>
        <v>250</v>
      </c>
      <c r="P1645" s="555" t="s">
        <v>1611</v>
      </c>
      <c r="Q1645" s="534"/>
    </row>
    <row r="1646" spans="1:17" ht="38.25" x14ac:dyDescent="0.2">
      <c r="A1646" s="549" t="s">
        <v>1610</v>
      </c>
      <c r="B1646" s="166" t="s">
        <v>1611</v>
      </c>
      <c r="C1646" s="550" t="s">
        <v>1612</v>
      </c>
      <c r="D1646" s="135" t="s">
        <v>1728</v>
      </c>
      <c r="E1646" s="550" t="s">
        <v>187</v>
      </c>
      <c r="F1646" s="235">
        <v>244</v>
      </c>
      <c r="G1646" s="561">
        <v>36581</v>
      </c>
      <c r="H1646" s="551">
        <v>31</v>
      </c>
      <c r="I1646" s="559">
        <v>20</v>
      </c>
      <c r="J1646" s="552">
        <f t="shared" si="157"/>
        <v>20</v>
      </c>
      <c r="K1646" s="562">
        <v>25</v>
      </c>
      <c r="L1646" s="556">
        <v>0</v>
      </c>
      <c r="M1646" s="553">
        <v>0</v>
      </c>
      <c r="N1646" s="553">
        <f t="shared" si="158"/>
        <v>25</v>
      </c>
      <c r="O1646" s="554">
        <f t="shared" si="159"/>
        <v>500</v>
      </c>
      <c r="P1646" s="555" t="s">
        <v>1611</v>
      </c>
      <c r="Q1646" s="534"/>
    </row>
    <row r="1647" spans="1:17" ht="38.25" x14ac:dyDescent="0.2">
      <c r="A1647" s="549" t="s">
        <v>1610</v>
      </c>
      <c r="B1647" s="166" t="s">
        <v>1611</v>
      </c>
      <c r="C1647" s="550" t="s">
        <v>1612</v>
      </c>
      <c r="D1647" s="135" t="s">
        <v>1729</v>
      </c>
      <c r="E1647" s="550" t="s">
        <v>187</v>
      </c>
      <c r="F1647" s="235">
        <v>244</v>
      </c>
      <c r="G1647" s="561">
        <v>36582</v>
      </c>
      <c r="H1647" s="551">
        <v>31</v>
      </c>
      <c r="I1647" s="559">
        <v>25</v>
      </c>
      <c r="J1647" s="552">
        <f t="shared" si="157"/>
        <v>25</v>
      </c>
      <c r="K1647" s="562">
        <v>25</v>
      </c>
      <c r="L1647" s="556">
        <v>0</v>
      </c>
      <c r="M1647" s="553">
        <v>0</v>
      </c>
      <c r="N1647" s="553">
        <f t="shared" si="158"/>
        <v>25</v>
      </c>
      <c r="O1647" s="554">
        <f t="shared" si="159"/>
        <v>625</v>
      </c>
      <c r="P1647" s="555" t="s">
        <v>1611</v>
      </c>
      <c r="Q1647" s="534"/>
    </row>
    <row r="1648" spans="1:17" ht="38.25" x14ac:dyDescent="0.2">
      <c r="A1648" s="549" t="s">
        <v>1610</v>
      </c>
      <c r="B1648" s="166" t="s">
        <v>1611</v>
      </c>
      <c r="C1648" s="550" t="s">
        <v>1612</v>
      </c>
      <c r="D1648" s="135" t="s">
        <v>1730</v>
      </c>
      <c r="E1648" s="550" t="s">
        <v>187</v>
      </c>
      <c r="F1648" s="235">
        <v>244</v>
      </c>
      <c r="G1648" s="561">
        <v>122749</v>
      </c>
      <c r="H1648" s="551">
        <v>31</v>
      </c>
      <c r="I1648" s="559">
        <v>3.5</v>
      </c>
      <c r="J1648" s="552">
        <f t="shared" si="157"/>
        <v>3.5</v>
      </c>
      <c r="K1648" s="562">
        <v>50</v>
      </c>
      <c r="L1648" s="556">
        <v>0</v>
      </c>
      <c r="M1648" s="553">
        <v>0</v>
      </c>
      <c r="N1648" s="553">
        <f t="shared" si="158"/>
        <v>50</v>
      </c>
      <c r="O1648" s="554">
        <f t="shared" si="159"/>
        <v>175</v>
      </c>
      <c r="P1648" s="555" t="s">
        <v>1611</v>
      </c>
      <c r="Q1648" s="534"/>
    </row>
    <row r="1649" spans="1:17" ht="38.25" x14ac:dyDescent="0.2">
      <c r="A1649" s="549" t="s">
        <v>1610</v>
      </c>
      <c r="B1649" s="166" t="s">
        <v>1611</v>
      </c>
      <c r="C1649" s="550" t="s">
        <v>1612</v>
      </c>
      <c r="D1649" s="135" t="s">
        <v>1731</v>
      </c>
      <c r="E1649" s="550" t="s">
        <v>187</v>
      </c>
      <c r="F1649" s="235">
        <v>244</v>
      </c>
      <c r="G1649" s="561">
        <v>130987</v>
      </c>
      <c r="H1649" s="551">
        <v>31</v>
      </c>
      <c r="I1649" s="559">
        <v>3.9</v>
      </c>
      <c r="J1649" s="552">
        <f t="shared" si="157"/>
        <v>3.9</v>
      </c>
      <c r="K1649" s="562">
        <v>100</v>
      </c>
      <c r="L1649" s="556">
        <v>0</v>
      </c>
      <c r="M1649" s="553">
        <v>0</v>
      </c>
      <c r="N1649" s="553">
        <f t="shared" si="158"/>
        <v>100</v>
      </c>
      <c r="O1649" s="554">
        <f t="shared" si="159"/>
        <v>390</v>
      </c>
      <c r="P1649" s="555" t="s">
        <v>1611</v>
      </c>
      <c r="Q1649" s="534"/>
    </row>
    <row r="1650" spans="1:17" ht="38.25" x14ac:dyDescent="0.2">
      <c r="A1650" s="549" t="s">
        <v>1610</v>
      </c>
      <c r="B1650" s="166" t="s">
        <v>1611</v>
      </c>
      <c r="C1650" s="550" t="s">
        <v>1612</v>
      </c>
      <c r="D1650" s="135" t="s">
        <v>1732</v>
      </c>
      <c r="E1650" s="550" t="s">
        <v>187</v>
      </c>
      <c r="F1650" s="235">
        <v>244</v>
      </c>
      <c r="G1650" s="561">
        <v>25137</v>
      </c>
      <c r="H1650" s="551">
        <v>31</v>
      </c>
      <c r="I1650" s="559">
        <v>4</v>
      </c>
      <c r="J1650" s="552">
        <f t="shared" si="157"/>
        <v>4</v>
      </c>
      <c r="K1650" s="562">
        <v>100</v>
      </c>
      <c r="L1650" s="556">
        <v>0</v>
      </c>
      <c r="M1650" s="553">
        <v>0</v>
      </c>
      <c r="N1650" s="553">
        <f t="shared" si="158"/>
        <v>100</v>
      </c>
      <c r="O1650" s="554">
        <f t="shared" si="159"/>
        <v>400</v>
      </c>
      <c r="P1650" s="555" t="s">
        <v>1611</v>
      </c>
      <c r="Q1650" s="534"/>
    </row>
    <row r="1651" spans="1:17" ht="38.25" x14ac:dyDescent="0.2">
      <c r="A1651" s="549" t="s">
        <v>1610</v>
      </c>
      <c r="B1651" s="166" t="s">
        <v>1611</v>
      </c>
      <c r="C1651" s="550" t="s">
        <v>1612</v>
      </c>
      <c r="D1651" s="135" t="s">
        <v>1733</v>
      </c>
      <c r="E1651" s="550" t="s">
        <v>621</v>
      </c>
      <c r="F1651" s="235">
        <v>243</v>
      </c>
      <c r="G1651" s="561">
        <v>34543</v>
      </c>
      <c r="H1651" s="551">
        <v>31</v>
      </c>
      <c r="I1651" s="559">
        <v>80</v>
      </c>
      <c r="J1651" s="552">
        <f t="shared" si="157"/>
        <v>80</v>
      </c>
      <c r="K1651" s="562">
        <v>5</v>
      </c>
      <c r="L1651" s="556">
        <v>0</v>
      </c>
      <c r="M1651" s="553">
        <v>0</v>
      </c>
      <c r="N1651" s="553">
        <f t="shared" si="158"/>
        <v>5</v>
      </c>
      <c r="O1651" s="554">
        <f t="shared" si="159"/>
        <v>400</v>
      </c>
      <c r="P1651" s="555" t="s">
        <v>1611</v>
      </c>
      <c r="Q1651" s="534"/>
    </row>
    <row r="1652" spans="1:17" ht="38.25" x14ac:dyDescent="0.2">
      <c r="A1652" s="549" t="s">
        <v>1610</v>
      </c>
      <c r="B1652" s="166" t="s">
        <v>1611</v>
      </c>
      <c r="C1652" s="550" t="s">
        <v>1612</v>
      </c>
      <c r="D1652" s="135" t="s">
        <v>1734</v>
      </c>
      <c r="E1652" s="550" t="s">
        <v>621</v>
      </c>
      <c r="F1652" s="235">
        <v>243</v>
      </c>
      <c r="G1652" s="561">
        <v>34544</v>
      </c>
      <c r="H1652" s="551">
        <v>31</v>
      </c>
      <c r="I1652" s="559">
        <v>90</v>
      </c>
      <c r="J1652" s="552">
        <f t="shared" si="157"/>
        <v>90</v>
      </c>
      <c r="K1652" s="562">
        <v>5</v>
      </c>
      <c r="L1652" s="556">
        <v>0</v>
      </c>
      <c r="M1652" s="553">
        <v>0</v>
      </c>
      <c r="N1652" s="553">
        <f t="shared" si="158"/>
        <v>5</v>
      </c>
      <c r="O1652" s="554">
        <f t="shared" si="159"/>
        <v>450</v>
      </c>
      <c r="P1652" s="555" t="s">
        <v>1611</v>
      </c>
      <c r="Q1652" s="534"/>
    </row>
    <row r="1653" spans="1:17" ht="38.25" x14ac:dyDescent="0.2">
      <c r="A1653" s="549" t="s">
        <v>1610</v>
      </c>
      <c r="B1653" s="166" t="s">
        <v>1611</v>
      </c>
      <c r="C1653" s="550" t="s">
        <v>1612</v>
      </c>
      <c r="D1653" s="135" t="s">
        <v>1735</v>
      </c>
      <c r="E1653" s="550" t="s">
        <v>621</v>
      </c>
      <c r="F1653" s="235">
        <v>243</v>
      </c>
      <c r="G1653" s="561">
        <v>4811</v>
      </c>
      <c r="H1653" s="551">
        <v>31</v>
      </c>
      <c r="I1653" s="559">
        <v>80</v>
      </c>
      <c r="J1653" s="552">
        <f t="shared" si="157"/>
        <v>80</v>
      </c>
      <c r="K1653" s="562">
        <v>10</v>
      </c>
      <c r="L1653" s="556">
        <v>0</v>
      </c>
      <c r="M1653" s="553">
        <v>0</v>
      </c>
      <c r="N1653" s="553">
        <f t="shared" si="158"/>
        <v>10</v>
      </c>
      <c r="O1653" s="554">
        <f t="shared" si="159"/>
        <v>800</v>
      </c>
      <c r="P1653" s="555" t="s">
        <v>1611</v>
      </c>
      <c r="Q1653" s="534"/>
    </row>
    <row r="1654" spans="1:17" ht="38.25" x14ac:dyDescent="0.2">
      <c r="A1654" s="549" t="s">
        <v>1610</v>
      </c>
      <c r="B1654" s="166" t="s">
        <v>1611</v>
      </c>
      <c r="C1654" s="550" t="s">
        <v>1612</v>
      </c>
      <c r="D1654" s="135" t="s">
        <v>1736</v>
      </c>
      <c r="E1654" s="550" t="s">
        <v>621</v>
      </c>
      <c r="F1654" s="235">
        <v>243</v>
      </c>
      <c r="G1654" s="561">
        <v>110540</v>
      </c>
      <c r="H1654" s="551">
        <v>31</v>
      </c>
      <c r="I1654" s="559">
        <v>85</v>
      </c>
      <c r="J1654" s="552">
        <f t="shared" si="157"/>
        <v>85</v>
      </c>
      <c r="K1654" s="562">
        <v>10</v>
      </c>
      <c r="L1654" s="556">
        <v>0</v>
      </c>
      <c r="M1654" s="553">
        <v>0</v>
      </c>
      <c r="N1654" s="553">
        <f t="shared" si="158"/>
        <v>10</v>
      </c>
      <c r="O1654" s="554">
        <f t="shared" si="159"/>
        <v>850</v>
      </c>
      <c r="P1654" s="555" t="s">
        <v>1611</v>
      </c>
      <c r="Q1654" s="534"/>
    </row>
    <row r="1655" spans="1:17" ht="38.25" x14ac:dyDescent="0.2">
      <c r="A1655" s="549" t="s">
        <v>1610</v>
      </c>
      <c r="B1655" s="166" t="s">
        <v>1611</v>
      </c>
      <c r="C1655" s="550" t="s">
        <v>1612</v>
      </c>
      <c r="D1655" s="135" t="s">
        <v>1737</v>
      </c>
      <c r="E1655" s="550" t="s">
        <v>621</v>
      </c>
      <c r="F1655" s="235">
        <v>243</v>
      </c>
      <c r="G1655" s="561">
        <v>2204</v>
      </c>
      <c r="H1655" s="551">
        <v>31</v>
      </c>
      <c r="I1655" s="559">
        <v>80</v>
      </c>
      <c r="J1655" s="552">
        <f t="shared" si="157"/>
        <v>80</v>
      </c>
      <c r="K1655" s="562">
        <v>10</v>
      </c>
      <c r="L1655" s="556">
        <v>0</v>
      </c>
      <c r="M1655" s="553">
        <v>0</v>
      </c>
      <c r="N1655" s="553">
        <f t="shared" si="158"/>
        <v>10</v>
      </c>
      <c r="O1655" s="554">
        <f t="shared" si="159"/>
        <v>800</v>
      </c>
      <c r="P1655" s="555" t="s">
        <v>1611</v>
      </c>
      <c r="Q1655" s="534"/>
    </row>
    <row r="1656" spans="1:17" ht="38.25" x14ac:dyDescent="0.2">
      <c r="A1656" s="549" t="s">
        <v>1610</v>
      </c>
      <c r="B1656" s="166" t="s">
        <v>1611</v>
      </c>
      <c r="C1656" s="550" t="s">
        <v>1612</v>
      </c>
      <c r="D1656" s="135" t="s">
        <v>1738</v>
      </c>
      <c r="E1656" s="550" t="s">
        <v>621</v>
      </c>
      <c r="F1656" s="235">
        <v>242</v>
      </c>
      <c r="G1656" s="561">
        <v>51273</v>
      </c>
      <c r="H1656" s="551">
        <v>31</v>
      </c>
      <c r="I1656" s="559">
        <v>80</v>
      </c>
      <c r="J1656" s="552">
        <f t="shared" si="157"/>
        <v>80</v>
      </c>
      <c r="K1656" s="562">
        <v>10</v>
      </c>
      <c r="L1656" s="556">
        <v>0</v>
      </c>
      <c r="M1656" s="553">
        <v>0</v>
      </c>
      <c r="N1656" s="553">
        <f t="shared" si="158"/>
        <v>10</v>
      </c>
      <c r="O1656" s="554">
        <f t="shared" si="159"/>
        <v>800</v>
      </c>
      <c r="P1656" s="555" t="s">
        <v>1611</v>
      </c>
      <c r="Q1656" s="534"/>
    </row>
    <row r="1657" spans="1:17" ht="38.25" x14ac:dyDescent="0.2">
      <c r="A1657" s="549" t="s">
        <v>1610</v>
      </c>
      <c r="B1657" s="166" t="s">
        <v>1611</v>
      </c>
      <c r="C1657" s="550" t="s">
        <v>1612</v>
      </c>
      <c r="D1657" s="135" t="s">
        <v>1739</v>
      </c>
      <c r="E1657" s="550" t="s">
        <v>621</v>
      </c>
      <c r="F1657" s="235">
        <v>243</v>
      </c>
      <c r="G1657" s="561">
        <v>151232</v>
      </c>
      <c r="H1657" s="551">
        <v>31</v>
      </c>
      <c r="I1657" s="559">
        <v>40</v>
      </c>
      <c r="J1657" s="552">
        <f t="shared" si="157"/>
        <v>40</v>
      </c>
      <c r="K1657" s="562">
        <v>20</v>
      </c>
      <c r="L1657" s="556">
        <v>0</v>
      </c>
      <c r="M1657" s="553">
        <v>0</v>
      </c>
      <c r="N1657" s="553">
        <f t="shared" si="158"/>
        <v>20</v>
      </c>
      <c r="O1657" s="554">
        <f t="shared" si="159"/>
        <v>800</v>
      </c>
      <c r="P1657" s="555" t="s">
        <v>1611</v>
      </c>
      <c r="Q1657" s="534"/>
    </row>
    <row r="1658" spans="1:17" ht="38.25" x14ac:dyDescent="0.2">
      <c r="A1658" s="549" t="s">
        <v>1610</v>
      </c>
      <c r="B1658" s="166" t="s">
        <v>1611</v>
      </c>
      <c r="C1658" s="550" t="s">
        <v>1612</v>
      </c>
      <c r="D1658" s="135" t="s">
        <v>1740</v>
      </c>
      <c r="E1658" s="550" t="s">
        <v>1062</v>
      </c>
      <c r="F1658" s="235">
        <v>243</v>
      </c>
      <c r="G1658" s="561">
        <v>2120</v>
      </c>
      <c r="H1658" s="551">
        <v>31</v>
      </c>
      <c r="I1658" s="559">
        <v>10</v>
      </c>
      <c r="J1658" s="552">
        <f t="shared" ref="J1658:J1721" si="160">I1658</f>
        <v>10</v>
      </c>
      <c r="K1658" s="562">
        <v>20</v>
      </c>
      <c r="L1658" s="556">
        <v>0</v>
      </c>
      <c r="M1658" s="553">
        <v>0</v>
      </c>
      <c r="N1658" s="553">
        <f t="shared" ref="N1658:N1721" si="161">K1658+L1658+M1658</f>
        <v>20</v>
      </c>
      <c r="O1658" s="554">
        <f t="shared" ref="O1658:O1721" si="162">N1658*J1658</f>
        <v>200</v>
      </c>
      <c r="P1658" s="555" t="s">
        <v>1611</v>
      </c>
      <c r="Q1658" s="534"/>
    </row>
    <row r="1659" spans="1:17" ht="38.25" x14ac:dyDescent="0.2">
      <c r="A1659" s="549" t="s">
        <v>1610</v>
      </c>
      <c r="B1659" s="166" t="s">
        <v>1611</v>
      </c>
      <c r="C1659" s="550" t="s">
        <v>1612</v>
      </c>
      <c r="D1659" s="135" t="s">
        <v>1741</v>
      </c>
      <c r="E1659" s="550" t="s">
        <v>1062</v>
      </c>
      <c r="F1659" s="235">
        <v>243</v>
      </c>
      <c r="G1659" s="561">
        <v>2193</v>
      </c>
      <c r="H1659" s="551">
        <v>31</v>
      </c>
      <c r="I1659" s="559">
        <v>10</v>
      </c>
      <c r="J1659" s="552">
        <f t="shared" si="160"/>
        <v>10</v>
      </c>
      <c r="K1659" s="562">
        <v>20</v>
      </c>
      <c r="L1659" s="556">
        <v>0</v>
      </c>
      <c r="M1659" s="553">
        <v>0</v>
      </c>
      <c r="N1659" s="553">
        <f t="shared" si="161"/>
        <v>20</v>
      </c>
      <c r="O1659" s="554">
        <f t="shared" si="162"/>
        <v>200</v>
      </c>
      <c r="P1659" s="555" t="s">
        <v>1611</v>
      </c>
      <c r="Q1659" s="534"/>
    </row>
    <row r="1660" spans="1:17" ht="38.25" x14ac:dyDescent="0.2">
      <c r="A1660" s="549" t="s">
        <v>1610</v>
      </c>
      <c r="B1660" s="166" t="s">
        <v>1611</v>
      </c>
      <c r="C1660" s="550" t="s">
        <v>1612</v>
      </c>
      <c r="D1660" s="133" t="s">
        <v>1742</v>
      </c>
      <c r="E1660" s="550" t="s">
        <v>187</v>
      </c>
      <c r="F1660" s="235">
        <v>291</v>
      </c>
      <c r="G1660" s="233">
        <v>106234</v>
      </c>
      <c r="H1660" s="551">
        <v>31</v>
      </c>
      <c r="I1660" s="559">
        <v>700</v>
      </c>
      <c r="J1660" s="552">
        <f t="shared" si="160"/>
        <v>700</v>
      </c>
      <c r="K1660" s="562">
        <v>50</v>
      </c>
      <c r="L1660" s="556">
        <v>0</v>
      </c>
      <c r="M1660" s="553">
        <v>0</v>
      </c>
      <c r="N1660" s="553">
        <f t="shared" si="161"/>
        <v>50</v>
      </c>
      <c r="O1660" s="554">
        <f t="shared" si="162"/>
        <v>35000</v>
      </c>
      <c r="P1660" s="555" t="s">
        <v>1611</v>
      </c>
      <c r="Q1660" s="534"/>
    </row>
    <row r="1661" spans="1:17" ht="59.25" customHeight="1" x14ac:dyDescent="0.2">
      <c r="A1661" s="549" t="s">
        <v>1610</v>
      </c>
      <c r="B1661" s="166" t="s">
        <v>1611</v>
      </c>
      <c r="C1661" s="550" t="s">
        <v>1612</v>
      </c>
      <c r="D1661" s="135" t="s">
        <v>1743</v>
      </c>
      <c r="E1661" s="550" t="s">
        <v>187</v>
      </c>
      <c r="F1661" s="235">
        <v>324</v>
      </c>
      <c r="G1661" s="561">
        <v>104160</v>
      </c>
      <c r="H1661" s="551">
        <v>31</v>
      </c>
      <c r="I1661" s="559">
        <v>5000</v>
      </c>
      <c r="J1661" s="552">
        <f t="shared" si="160"/>
        <v>5000</v>
      </c>
      <c r="K1661" s="562">
        <v>0</v>
      </c>
      <c r="L1661" s="556">
        <v>4</v>
      </c>
      <c r="M1661" s="553">
        <v>0</v>
      </c>
      <c r="N1661" s="553">
        <f t="shared" si="161"/>
        <v>4</v>
      </c>
      <c r="O1661" s="554">
        <f t="shared" si="162"/>
        <v>20000</v>
      </c>
      <c r="P1661" s="555" t="s">
        <v>1611</v>
      </c>
      <c r="Q1661" s="534"/>
    </row>
    <row r="1662" spans="1:17" ht="38.25" x14ac:dyDescent="0.2">
      <c r="A1662" s="549" t="s">
        <v>1610</v>
      </c>
      <c r="B1662" s="166" t="s">
        <v>1611</v>
      </c>
      <c r="C1662" s="550" t="s">
        <v>1612</v>
      </c>
      <c r="D1662" s="135" t="s">
        <v>1744</v>
      </c>
      <c r="E1662" s="550" t="s">
        <v>187</v>
      </c>
      <c r="F1662" s="235">
        <v>325</v>
      </c>
      <c r="G1662" s="561">
        <v>105780</v>
      </c>
      <c r="H1662" s="551">
        <v>31</v>
      </c>
      <c r="I1662" s="559">
        <v>369800</v>
      </c>
      <c r="J1662" s="552">
        <f t="shared" si="160"/>
        <v>369800</v>
      </c>
      <c r="K1662" s="562">
        <v>0</v>
      </c>
      <c r="L1662" s="556">
        <v>3</v>
      </c>
      <c r="M1662" s="553">
        <v>0</v>
      </c>
      <c r="N1662" s="553">
        <f t="shared" si="161"/>
        <v>3</v>
      </c>
      <c r="O1662" s="554">
        <f t="shared" si="162"/>
        <v>1109400</v>
      </c>
      <c r="P1662" s="555" t="s">
        <v>1611</v>
      </c>
      <c r="Q1662" s="534"/>
    </row>
    <row r="1663" spans="1:17" ht="114.75" x14ac:dyDescent="0.2">
      <c r="A1663" s="549" t="s">
        <v>1610</v>
      </c>
      <c r="B1663" s="166" t="s">
        <v>1611</v>
      </c>
      <c r="C1663" s="550" t="s">
        <v>1612</v>
      </c>
      <c r="D1663" s="135" t="s">
        <v>1745</v>
      </c>
      <c r="E1663" s="550" t="s">
        <v>187</v>
      </c>
      <c r="F1663" s="235">
        <v>328</v>
      </c>
      <c r="G1663" s="561">
        <v>77188</v>
      </c>
      <c r="H1663" s="551">
        <v>31</v>
      </c>
      <c r="I1663" s="559">
        <v>9000</v>
      </c>
      <c r="J1663" s="552">
        <f t="shared" si="160"/>
        <v>9000</v>
      </c>
      <c r="K1663" s="562">
        <v>0</v>
      </c>
      <c r="L1663" s="556">
        <v>4</v>
      </c>
      <c r="M1663" s="553">
        <v>0</v>
      </c>
      <c r="N1663" s="553">
        <f t="shared" si="161"/>
        <v>4</v>
      </c>
      <c r="O1663" s="554">
        <f t="shared" si="162"/>
        <v>36000</v>
      </c>
      <c r="P1663" s="555" t="s">
        <v>1611</v>
      </c>
      <c r="Q1663" s="534"/>
    </row>
    <row r="1664" spans="1:17" ht="51" x14ac:dyDescent="0.2">
      <c r="A1664" s="549" t="s">
        <v>1610</v>
      </c>
      <c r="B1664" s="166" t="s">
        <v>1611</v>
      </c>
      <c r="C1664" s="550" t="s">
        <v>1612</v>
      </c>
      <c r="D1664" s="135" t="s">
        <v>1746</v>
      </c>
      <c r="E1664" s="550" t="s">
        <v>187</v>
      </c>
      <c r="F1664" s="235">
        <v>328</v>
      </c>
      <c r="G1664" s="561">
        <v>134664</v>
      </c>
      <c r="H1664" s="551">
        <v>31</v>
      </c>
      <c r="I1664" s="559">
        <v>8000</v>
      </c>
      <c r="J1664" s="552">
        <f t="shared" si="160"/>
        <v>8000</v>
      </c>
      <c r="K1664" s="562">
        <v>0</v>
      </c>
      <c r="L1664" s="556">
        <v>2</v>
      </c>
      <c r="M1664" s="553">
        <v>0</v>
      </c>
      <c r="N1664" s="553">
        <f t="shared" si="161"/>
        <v>2</v>
      </c>
      <c r="O1664" s="554">
        <f t="shared" si="162"/>
        <v>16000</v>
      </c>
      <c r="P1664" s="555" t="s">
        <v>1611</v>
      </c>
      <c r="Q1664" s="534"/>
    </row>
    <row r="1665" spans="1:17" ht="63.75" x14ac:dyDescent="0.2">
      <c r="A1665" s="549" t="s">
        <v>1610</v>
      </c>
      <c r="B1665" s="166" t="s">
        <v>1611</v>
      </c>
      <c r="C1665" s="550" t="s">
        <v>1612</v>
      </c>
      <c r="D1665" s="135" t="s">
        <v>1747</v>
      </c>
      <c r="E1665" s="550" t="s">
        <v>187</v>
      </c>
      <c r="F1665" s="235">
        <v>328</v>
      </c>
      <c r="G1665" s="561">
        <v>118178</v>
      </c>
      <c r="H1665" s="551">
        <v>31</v>
      </c>
      <c r="I1665" s="559">
        <v>4000</v>
      </c>
      <c r="J1665" s="552">
        <f t="shared" si="160"/>
        <v>4000</v>
      </c>
      <c r="K1665" s="562">
        <v>0</v>
      </c>
      <c r="L1665" s="556">
        <v>3</v>
      </c>
      <c r="M1665" s="553">
        <v>0</v>
      </c>
      <c r="N1665" s="553">
        <f t="shared" si="161"/>
        <v>3</v>
      </c>
      <c r="O1665" s="554">
        <f t="shared" si="162"/>
        <v>12000</v>
      </c>
      <c r="P1665" s="555" t="s">
        <v>1611</v>
      </c>
      <c r="Q1665" s="534"/>
    </row>
    <row r="1666" spans="1:17" s="187" customFormat="1" ht="15" x14ac:dyDescent="0.25">
      <c r="A1666" s="563" t="s">
        <v>1748</v>
      </c>
      <c r="B1666" s="564"/>
      <c r="C1666" s="565"/>
      <c r="D1666" s="566"/>
      <c r="E1666" s="565"/>
      <c r="F1666" s="567"/>
      <c r="G1666" s="568"/>
      <c r="H1666" s="569"/>
      <c r="I1666" s="570"/>
      <c r="J1666" s="571"/>
      <c r="K1666" s="572"/>
      <c r="L1666" s="573"/>
      <c r="M1666" s="574"/>
      <c r="N1666" s="574"/>
      <c r="O1666" s="575">
        <f>SUM(O1529:O1665)</f>
        <v>2262851</v>
      </c>
      <c r="P1666" s="576"/>
      <c r="Q1666" s="543"/>
    </row>
    <row r="1667" spans="1:17" ht="25.5" x14ac:dyDescent="0.2">
      <c r="A1667" s="296" t="s">
        <v>1749</v>
      </c>
      <c r="B1667" s="166" t="s">
        <v>1750</v>
      </c>
      <c r="C1667" s="550" t="s">
        <v>2964</v>
      </c>
      <c r="D1667" s="133" t="s">
        <v>1751</v>
      </c>
      <c r="E1667" s="550" t="s">
        <v>1190</v>
      </c>
      <c r="F1667" s="551">
        <v>111</v>
      </c>
      <c r="G1667" s="551" t="s">
        <v>605</v>
      </c>
      <c r="H1667" s="551">
        <v>31</v>
      </c>
      <c r="I1667" s="552">
        <v>23000</v>
      </c>
      <c r="J1667" s="552">
        <f t="shared" si="160"/>
        <v>23000</v>
      </c>
      <c r="K1667" s="553">
        <v>4</v>
      </c>
      <c r="L1667" s="553">
        <v>4</v>
      </c>
      <c r="M1667" s="553">
        <v>4</v>
      </c>
      <c r="N1667" s="553">
        <f t="shared" si="161"/>
        <v>12</v>
      </c>
      <c r="O1667" s="554">
        <f t="shared" si="162"/>
        <v>276000</v>
      </c>
      <c r="P1667" s="362" t="s">
        <v>1750</v>
      </c>
      <c r="Q1667" s="534"/>
    </row>
    <row r="1668" spans="1:17" ht="25.5" x14ac:dyDescent="0.2">
      <c r="A1668" s="296" t="s">
        <v>1749</v>
      </c>
      <c r="B1668" s="166" t="s">
        <v>1750</v>
      </c>
      <c r="C1668" s="550" t="s">
        <v>2964</v>
      </c>
      <c r="D1668" s="133" t="s">
        <v>1752</v>
      </c>
      <c r="E1668" s="550" t="s">
        <v>1190</v>
      </c>
      <c r="F1668" s="551">
        <v>115</v>
      </c>
      <c r="G1668" s="551" t="s">
        <v>605</v>
      </c>
      <c r="H1668" s="551">
        <v>31</v>
      </c>
      <c r="I1668" s="552">
        <v>1200</v>
      </c>
      <c r="J1668" s="552">
        <f t="shared" si="160"/>
        <v>1200</v>
      </c>
      <c r="K1668" s="553">
        <v>4</v>
      </c>
      <c r="L1668" s="553">
        <v>4</v>
      </c>
      <c r="M1668" s="553">
        <v>4</v>
      </c>
      <c r="N1668" s="553">
        <f t="shared" si="161"/>
        <v>12</v>
      </c>
      <c r="O1668" s="554">
        <f t="shared" si="162"/>
        <v>14400</v>
      </c>
      <c r="P1668" s="362" t="s">
        <v>1750</v>
      </c>
      <c r="Q1668" s="534"/>
    </row>
    <row r="1669" spans="1:17" ht="38.25" x14ac:dyDescent="0.2">
      <c r="A1669" s="296" t="s">
        <v>1749</v>
      </c>
      <c r="B1669" s="166" t="s">
        <v>1750</v>
      </c>
      <c r="C1669" s="550" t="s">
        <v>2964</v>
      </c>
      <c r="D1669" s="133" t="s">
        <v>1616</v>
      </c>
      <c r="E1669" s="550" t="s">
        <v>1190</v>
      </c>
      <c r="F1669" s="235">
        <v>122</v>
      </c>
      <c r="G1669" s="551" t="s">
        <v>605</v>
      </c>
      <c r="H1669" s="551">
        <v>31</v>
      </c>
      <c r="I1669" s="577">
        <v>5</v>
      </c>
      <c r="J1669" s="552">
        <f t="shared" si="160"/>
        <v>5</v>
      </c>
      <c r="K1669" s="553">
        <v>0</v>
      </c>
      <c r="L1669" s="556">
        <v>10000</v>
      </c>
      <c r="M1669" s="553">
        <v>0</v>
      </c>
      <c r="N1669" s="553">
        <f t="shared" si="161"/>
        <v>10000</v>
      </c>
      <c r="O1669" s="554">
        <f t="shared" si="162"/>
        <v>50000</v>
      </c>
      <c r="P1669" s="362" t="s">
        <v>1750</v>
      </c>
      <c r="Q1669" s="534"/>
    </row>
    <row r="1670" spans="1:17" ht="25.5" x14ac:dyDescent="0.2">
      <c r="A1670" s="296" t="s">
        <v>1749</v>
      </c>
      <c r="B1670" s="166" t="s">
        <v>1750</v>
      </c>
      <c r="C1670" s="550" t="s">
        <v>2964</v>
      </c>
      <c r="D1670" s="133" t="s">
        <v>1625</v>
      </c>
      <c r="E1670" s="550" t="s">
        <v>1190</v>
      </c>
      <c r="F1670" s="235">
        <v>169</v>
      </c>
      <c r="G1670" s="551" t="s">
        <v>605</v>
      </c>
      <c r="H1670" s="551">
        <v>31</v>
      </c>
      <c r="I1670" s="577">
        <v>3000</v>
      </c>
      <c r="J1670" s="552">
        <f t="shared" si="160"/>
        <v>3000</v>
      </c>
      <c r="K1670" s="553">
        <v>0</v>
      </c>
      <c r="L1670" s="556">
        <v>1</v>
      </c>
      <c r="M1670" s="553">
        <v>0</v>
      </c>
      <c r="N1670" s="553">
        <f t="shared" si="161"/>
        <v>1</v>
      </c>
      <c r="O1670" s="554">
        <f t="shared" si="162"/>
        <v>3000</v>
      </c>
      <c r="P1670" s="362" t="s">
        <v>1750</v>
      </c>
      <c r="Q1670" s="534"/>
    </row>
    <row r="1671" spans="1:17" ht="25.5" x14ac:dyDescent="0.2">
      <c r="A1671" s="296" t="s">
        <v>1749</v>
      </c>
      <c r="B1671" s="166" t="s">
        <v>1750</v>
      </c>
      <c r="C1671" s="550" t="s">
        <v>2964</v>
      </c>
      <c r="D1671" s="133" t="s">
        <v>1753</v>
      </c>
      <c r="E1671" s="550" t="s">
        <v>1190</v>
      </c>
      <c r="F1671" s="235">
        <v>169</v>
      </c>
      <c r="G1671" s="551" t="s">
        <v>605</v>
      </c>
      <c r="H1671" s="551">
        <v>31</v>
      </c>
      <c r="I1671" s="577">
        <v>3000</v>
      </c>
      <c r="J1671" s="552">
        <f t="shared" si="160"/>
        <v>3000</v>
      </c>
      <c r="K1671" s="553">
        <v>0</v>
      </c>
      <c r="L1671" s="556">
        <v>1</v>
      </c>
      <c r="M1671" s="553">
        <v>0</v>
      </c>
      <c r="N1671" s="553">
        <f t="shared" si="161"/>
        <v>1</v>
      </c>
      <c r="O1671" s="554">
        <f t="shared" si="162"/>
        <v>3000</v>
      </c>
      <c r="P1671" s="362" t="s">
        <v>1750</v>
      </c>
      <c r="Q1671" s="534"/>
    </row>
    <row r="1672" spans="1:17" ht="25.5" x14ac:dyDescent="0.2">
      <c r="A1672" s="296" t="s">
        <v>1749</v>
      </c>
      <c r="B1672" s="166" t="s">
        <v>1750</v>
      </c>
      <c r="C1672" s="550" t="s">
        <v>2964</v>
      </c>
      <c r="D1672" s="133" t="s">
        <v>1754</v>
      </c>
      <c r="E1672" s="550" t="s">
        <v>1190</v>
      </c>
      <c r="F1672" s="235">
        <v>169</v>
      </c>
      <c r="G1672" s="551" t="s">
        <v>605</v>
      </c>
      <c r="H1672" s="551">
        <v>31</v>
      </c>
      <c r="I1672" s="577">
        <v>16000</v>
      </c>
      <c r="J1672" s="552">
        <f t="shared" si="160"/>
        <v>16000</v>
      </c>
      <c r="K1672" s="553">
        <v>0</v>
      </c>
      <c r="L1672" s="556">
        <v>1</v>
      </c>
      <c r="M1672" s="553">
        <v>0</v>
      </c>
      <c r="N1672" s="553">
        <f t="shared" si="161"/>
        <v>1</v>
      </c>
      <c r="O1672" s="554">
        <f t="shared" si="162"/>
        <v>16000</v>
      </c>
      <c r="P1672" s="362" t="s">
        <v>1750</v>
      </c>
      <c r="Q1672" s="534"/>
    </row>
    <row r="1673" spans="1:17" ht="25.5" x14ac:dyDescent="0.2">
      <c r="A1673" s="296" t="s">
        <v>1749</v>
      </c>
      <c r="B1673" s="166" t="s">
        <v>1750</v>
      </c>
      <c r="C1673" s="550" t="s">
        <v>2964</v>
      </c>
      <c r="D1673" s="133" t="s">
        <v>1755</v>
      </c>
      <c r="E1673" s="550" t="s">
        <v>1190</v>
      </c>
      <c r="F1673" s="235">
        <v>171</v>
      </c>
      <c r="G1673" s="551" t="s">
        <v>605</v>
      </c>
      <c r="H1673" s="551">
        <v>31</v>
      </c>
      <c r="I1673" s="577">
        <v>38500</v>
      </c>
      <c r="J1673" s="552">
        <f t="shared" si="160"/>
        <v>38500</v>
      </c>
      <c r="K1673" s="553">
        <v>0</v>
      </c>
      <c r="L1673" s="556">
        <v>1</v>
      </c>
      <c r="M1673" s="553">
        <v>0</v>
      </c>
      <c r="N1673" s="553">
        <f t="shared" si="161"/>
        <v>1</v>
      </c>
      <c r="O1673" s="554">
        <f t="shared" si="162"/>
        <v>38500</v>
      </c>
      <c r="P1673" s="362" t="s">
        <v>1750</v>
      </c>
      <c r="Q1673" s="534"/>
    </row>
    <row r="1674" spans="1:17" ht="25.5" x14ac:dyDescent="0.2">
      <c r="A1674" s="296" t="s">
        <v>1749</v>
      </c>
      <c r="B1674" s="166" t="s">
        <v>1750</v>
      </c>
      <c r="C1674" s="550" t="s">
        <v>2964</v>
      </c>
      <c r="D1674" s="133" t="s">
        <v>1756</v>
      </c>
      <c r="E1674" s="550" t="s">
        <v>1190</v>
      </c>
      <c r="F1674" s="235">
        <v>171</v>
      </c>
      <c r="G1674" s="551" t="s">
        <v>605</v>
      </c>
      <c r="H1674" s="551">
        <v>31</v>
      </c>
      <c r="I1674" s="577">
        <v>8500000</v>
      </c>
      <c r="J1674" s="552">
        <f t="shared" si="160"/>
        <v>8500000</v>
      </c>
      <c r="K1674" s="553">
        <v>0</v>
      </c>
      <c r="L1674" s="556">
        <v>0</v>
      </c>
      <c r="M1674" s="553">
        <v>1</v>
      </c>
      <c r="N1674" s="553">
        <f t="shared" si="161"/>
        <v>1</v>
      </c>
      <c r="O1674" s="554">
        <f t="shared" si="162"/>
        <v>8500000</v>
      </c>
      <c r="P1674" s="362" t="s">
        <v>1750</v>
      </c>
      <c r="Q1674" s="534"/>
    </row>
    <row r="1675" spans="1:17" ht="51" x14ac:dyDescent="0.2">
      <c r="A1675" s="296" t="s">
        <v>1749</v>
      </c>
      <c r="B1675" s="166" t="s">
        <v>1750</v>
      </c>
      <c r="C1675" s="550" t="s">
        <v>2964</v>
      </c>
      <c r="D1675" s="133" t="s">
        <v>1757</v>
      </c>
      <c r="E1675" s="550" t="s">
        <v>1190</v>
      </c>
      <c r="F1675" s="235">
        <v>174</v>
      </c>
      <c r="G1675" s="551" t="s">
        <v>605</v>
      </c>
      <c r="H1675" s="551">
        <v>31</v>
      </c>
      <c r="I1675" s="577">
        <v>24500</v>
      </c>
      <c r="J1675" s="552">
        <f t="shared" si="160"/>
        <v>24500</v>
      </c>
      <c r="K1675" s="553">
        <v>0</v>
      </c>
      <c r="L1675" s="556">
        <v>1</v>
      </c>
      <c r="M1675" s="553">
        <v>0</v>
      </c>
      <c r="N1675" s="553">
        <f t="shared" si="161"/>
        <v>1</v>
      </c>
      <c r="O1675" s="554">
        <f t="shared" si="162"/>
        <v>24500</v>
      </c>
      <c r="P1675" s="362" t="s">
        <v>1750</v>
      </c>
      <c r="Q1675" s="534"/>
    </row>
    <row r="1676" spans="1:17" ht="25.5" x14ac:dyDescent="0.2">
      <c r="A1676" s="296" t="s">
        <v>1749</v>
      </c>
      <c r="B1676" s="166" t="s">
        <v>1750</v>
      </c>
      <c r="C1676" s="550" t="s">
        <v>2964</v>
      </c>
      <c r="D1676" s="133" t="s">
        <v>1758</v>
      </c>
      <c r="E1676" s="550" t="s">
        <v>1190</v>
      </c>
      <c r="F1676" s="235">
        <v>181</v>
      </c>
      <c r="G1676" s="551" t="s">
        <v>605</v>
      </c>
      <c r="H1676" s="551">
        <v>31</v>
      </c>
      <c r="I1676" s="577">
        <v>29975</v>
      </c>
      <c r="J1676" s="552">
        <f t="shared" si="160"/>
        <v>29975</v>
      </c>
      <c r="K1676" s="553">
        <v>0</v>
      </c>
      <c r="L1676" s="556">
        <v>1</v>
      </c>
      <c r="M1676" s="553">
        <v>0</v>
      </c>
      <c r="N1676" s="553">
        <f t="shared" si="161"/>
        <v>1</v>
      </c>
      <c r="O1676" s="554">
        <f t="shared" si="162"/>
        <v>29975</v>
      </c>
      <c r="P1676" s="362" t="s">
        <v>1750</v>
      </c>
      <c r="Q1676" s="534"/>
    </row>
    <row r="1677" spans="1:17" ht="25.5" x14ac:dyDescent="0.2">
      <c r="A1677" s="296" t="s">
        <v>1749</v>
      </c>
      <c r="B1677" s="166" t="s">
        <v>1750</v>
      </c>
      <c r="C1677" s="550" t="s">
        <v>2964</v>
      </c>
      <c r="D1677" s="133" t="s">
        <v>1759</v>
      </c>
      <c r="E1677" s="550" t="s">
        <v>1190</v>
      </c>
      <c r="F1677" s="235">
        <v>199</v>
      </c>
      <c r="G1677" s="551" t="s">
        <v>605</v>
      </c>
      <c r="H1677" s="551">
        <v>31</v>
      </c>
      <c r="I1677" s="577">
        <v>1500000</v>
      </c>
      <c r="J1677" s="552">
        <f t="shared" si="160"/>
        <v>1500000</v>
      </c>
      <c r="K1677" s="553">
        <v>0</v>
      </c>
      <c r="L1677" s="556"/>
      <c r="M1677" s="553">
        <v>1</v>
      </c>
      <c r="N1677" s="553">
        <f t="shared" si="161"/>
        <v>1</v>
      </c>
      <c r="O1677" s="554">
        <f t="shared" si="162"/>
        <v>1500000</v>
      </c>
      <c r="P1677" s="362" t="s">
        <v>1750</v>
      </c>
      <c r="Q1677" s="534"/>
    </row>
    <row r="1678" spans="1:17" ht="25.5" x14ac:dyDescent="0.2">
      <c r="A1678" s="296" t="s">
        <v>1749</v>
      </c>
      <c r="B1678" s="166" t="s">
        <v>1750</v>
      </c>
      <c r="C1678" s="550" t="s">
        <v>2964</v>
      </c>
      <c r="D1678" s="133" t="s">
        <v>1760</v>
      </c>
      <c r="E1678" s="550" t="s">
        <v>1190</v>
      </c>
      <c r="F1678" s="235">
        <v>176</v>
      </c>
      <c r="G1678" s="551" t="s">
        <v>605</v>
      </c>
      <c r="H1678" s="551">
        <v>31</v>
      </c>
      <c r="I1678" s="577">
        <v>800000</v>
      </c>
      <c r="J1678" s="552">
        <f t="shared" si="160"/>
        <v>800000</v>
      </c>
      <c r="K1678" s="553">
        <v>0</v>
      </c>
      <c r="L1678" s="556">
        <v>1</v>
      </c>
      <c r="M1678" s="553">
        <v>0</v>
      </c>
      <c r="N1678" s="553">
        <f t="shared" si="161"/>
        <v>1</v>
      </c>
      <c r="O1678" s="554">
        <f t="shared" si="162"/>
        <v>800000</v>
      </c>
      <c r="P1678" s="362" t="s">
        <v>1750</v>
      </c>
      <c r="Q1678" s="534"/>
    </row>
    <row r="1679" spans="1:17" ht="25.5" x14ac:dyDescent="0.2">
      <c r="A1679" s="296" t="s">
        <v>1749</v>
      </c>
      <c r="B1679" s="166" t="s">
        <v>1750</v>
      </c>
      <c r="C1679" s="550" t="s">
        <v>2964</v>
      </c>
      <c r="D1679" s="133" t="s">
        <v>1761</v>
      </c>
      <c r="E1679" s="550" t="s">
        <v>1190</v>
      </c>
      <c r="F1679" s="235">
        <v>176</v>
      </c>
      <c r="G1679" s="551" t="s">
        <v>605</v>
      </c>
      <c r="H1679" s="551">
        <v>31</v>
      </c>
      <c r="I1679" s="577">
        <v>1200000</v>
      </c>
      <c r="J1679" s="552">
        <f t="shared" si="160"/>
        <v>1200000</v>
      </c>
      <c r="K1679" s="553">
        <v>1</v>
      </c>
      <c r="L1679" s="556"/>
      <c r="M1679" s="553">
        <v>0</v>
      </c>
      <c r="N1679" s="553">
        <f t="shared" si="161"/>
        <v>1</v>
      </c>
      <c r="O1679" s="554">
        <f t="shared" si="162"/>
        <v>1200000</v>
      </c>
      <c r="P1679" s="362" t="s">
        <v>1750</v>
      </c>
      <c r="Q1679" s="534"/>
    </row>
    <row r="1680" spans="1:17" ht="25.5" x14ac:dyDescent="0.2">
      <c r="A1680" s="296" t="s">
        <v>1749</v>
      </c>
      <c r="B1680" s="166" t="s">
        <v>1750</v>
      </c>
      <c r="C1680" s="550" t="s">
        <v>2964</v>
      </c>
      <c r="D1680" s="133" t="s">
        <v>1762</v>
      </c>
      <c r="E1680" s="550" t="s">
        <v>1190</v>
      </c>
      <c r="F1680" s="235">
        <v>199</v>
      </c>
      <c r="G1680" s="551" t="s">
        <v>605</v>
      </c>
      <c r="H1680" s="551">
        <v>31</v>
      </c>
      <c r="I1680" s="577">
        <v>10000</v>
      </c>
      <c r="J1680" s="552">
        <f t="shared" si="160"/>
        <v>10000</v>
      </c>
      <c r="K1680" s="553">
        <v>0</v>
      </c>
      <c r="L1680" s="556">
        <v>1</v>
      </c>
      <c r="M1680" s="553">
        <v>0</v>
      </c>
      <c r="N1680" s="553">
        <f t="shared" si="161"/>
        <v>1</v>
      </c>
      <c r="O1680" s="554">
        <f t="shared" si="162"/>
        <v>10000</v>
      </c>
      <c r="P1680" s="362" t="s">
        <v>1750</v>
      </c>
      <c r="Q1680" s="534"/>
    </row>
    <row r="1681" spans="1:17" ht="25.5" x14ac:dyDescent="0.2">
      <c r="A1681" s="296" t="s">
        <v>1749</v>
      </c>
      <c r="B1681" s="166" t="s">
        <v>1750</v>
      </c>
      <c r="C1681" s="550" t="s">
        <v>2964</v>
      </c>
      <c r="D1681" s="133" t="s">
        <v>1763</v>
      </c>
      <c r="E1681" s="550" t="s">
        <v>1190</v>
      </c>
      <c r="F1681" s="235">
        <v>199</v>
      </c>
      <c r="G1681" s="551" t="s">
        <v>605</v>
      </c>
      <c r="H1681" s="551">
        <v>31</v>
      </c>
      <c r="I1681" s="577">
        <v>14500</v>
      </c>
      <c r="J1681" s="552">
        <f t="shared" si="160"/>
        <v>14500</v>
      </c>
      <c r="K1681" s="553">
        <v>0</v>
      </c>
      <c r="L1681" s="556">
        <v>1</v>
      </c>
      <c r="M1681" s="553">
        <v>0</v>
      </c>
      <c r="N1681" s="553">
        <f t="shared" si="161"/>
        <v>1</v>
      </c>
      <c r="O1681" s="554">
        <f t="shared" si="162"/>
        <v>14500</v>
      </c>
      <c r="P1681" s="362" t="s">
        <v>1750</v>
      </c>
      <c r="Q1681" s="534"/>
    </row>
    <row r="1682" spans="1:17" ht="25.5" x14ac:dyDescent="0.2">
      <c r="A1682" s="296" t="s">
        <v>1749</v>
      </c>
      <c r="B1682" s="166" t="s">
        <v>1750</v>
      </c>
      <c r="C1682" s="550" t="s">
        <v>2964</v>
      </c>
      <c r="D1682" s="133" t="s">
        <v>1764</v>
      </c>
      <c r="E1682" s="550" t="s">
        <v>1190</v>
      </c>
      <c r="F1682" s="235">
        <v>199</v>
      </c>
      <c r="G1682" s="551" t="s">
        <v>605</v>
      </c>
      <c r="H1682" s="551">
        <v>31</v>
      </c>
      <c r="I1682" s="577">
        <v>11500</v>
      </c>
      <c r="J1682" s="552">
        <f t="shared" si="160"/>
        <v>11500</v>
      </c>
      <c r="K1682" s="553">
        <v>0</v>
      </c>
      <c r="L1682" s="556">
        <v>1</v>
      </c>
      <c r="M1682" s="553">
        <v>0</v>
      </c>
      <c r="N1682" s="553">
        <f t="shared" si="161"/>
        <v>1</v>
      </c>
      <c r="O1682" s="554">
        <f t="shared" si="162"/>
        <v>11500</v>
      </c>
      <c r="P1682" s="362" t="s">
        <v>1750</v>
      </c>
      <c r="Q1682" s="534"/>
    </row>
    <row r="1683" spans="1:17" ht="25.5" x14ac:dyDescent="0.2">
      <c r="A1683" s="296" t="s">
        <v>1749</v>
      </c>
      <c r="B1683" s="166" t="s">
        <v>1750</v>
      </c>
      <c r="C1683" s="550" t="s">
        <v>2964</v>
      </c>
      <c r="D1683" s="133" t="s">
        <v>1765</v>
      </c>
      <c r="E1683" s="550" t="s">
        <v>1190</v>
      </c>
      <c r="F1683" s="235">
        <v>199</v>
      </c>
      <c r="G1683" s="551" t="s">
        <v>605</v>
      </c>
      <c r="H1683" s="551">
        <v>31</v>
      </c>
      <c r="I1683" s="577">
        <v>39300</v>
      </c>
      <c r="J1683" s="552">
        <f t="shared" si="160"/>
        <v>39300</v>
      </c>
      <c r="K1683" s="553">
        <v>0</v>
      </c>
      <c r="L1683" s="556">
        <v>1</v>
      </c>
      <c r="M1683" s="553">
        <v>0</v>
      </c>
      <c r="N1683" s="553">
        <f t="shared" si="161"/>
        <v>1</v>
      </c>
      <c r="O1683" s="554">
        <f t="shared" si="162"/>
        <v>39300</v>
      </c>
      <c r="P1683" s="362" t="s">
        <v>1750</v>
      </c>
      <c r="Q1683" s="534"/>
    </row>
    <row r="1684" spans="1:17" ht="38.25" x14ac:dyDescent="0.2">
      <c r="A1684" s="296" t="s">
        <v>1749</v>
      </c>
      <c r="B1684" s="166" t="s">
        <v>1750</v>
      </c>
      <c r="C1684" s="550" t="s">
        <v>2964</v>
      </c>
      <c r="D1684" s="133" t="s">
        <v>1766</v>
      </c>
      <c r="E1684" s="550" t="s">
        <v>1190</v>
      </c>
      <c r="F1684" s="235">
        <v>199</v>
      </c>
      <c r="G1684" s="551" t="s">
        <v>605</v>
      </c>
      <c r="H1684" s="551">
        <v>31</v>
      </c>
      <c r="I1684" s="577">
        <v>12000</v>
      </c>
      <c r="J1684" s="552">
        <f t="shared" si="160"/>
        <v>12000</v>
      </c>
      <c r="K1684" s="553">
        <v>0</v>
      </c>
      <c r="L1684" s="556">
        <v>1</v>
      </c>
      <c r="M1684" s="553">
        <v>0</v>
      </c>
      <c r="N1684" s="553">
        <f t="shared" si="161"/>
        <v>1</v>
      </c>
      <c r="O1684" s="554">
        <f t="shared" si="162"/>
        <v>12000</v>
      </c>
      <c r="P1684" s="362" t="s">
        <v>1750</v>
      </c>
      <c r="Q1684" s="534"/>
    </row>
    <row r="1685" spans="1:17" ht="25.5" x14ac:dyDescent="0.2">
      <c r="A1685" s="296" t="s">
        <v>1749</v>
      </c>
      <c r="B1685" s="166" t="s">
        <v>1750</v>
      </c>
      <c r="C1685" s="550" t="s">
        <v>2964</v>
      </c>
      <c r="D1685" s="133" t="s">
        <v>1767</v>
      </c>
      <c r="E1685" s="139" t="s">
        <v>204</v>
      </c>
      <c r="F1685" s="136">
        <v>292</v>
      </c>
      <c r="G1685" s="136">
        <v>42957</v>
      </c>
      <c r="H1685" s="551">
        <v>31</v>
      </c>
      <c r="I1685" s="577">
        <v>80</v>
      </c>
      <c r="J1685" s="552">
        <f t="shared" si="160"/>
        <v>80</v>
      </c>
      <c r="K1685" s="560">
        <v>40</v>
      </c>
      <c r="L1685" s="553">
        <v>0</v>
      </c>
      <c r="M1685" s="553">
        <v>0</v>
      </c>
      <c r="N1685" s="553">
        <f t="shared" si="161"/>
        <v>40</v>
      </c>
      <c r="O1685" s="554">
        <f t="shared" si="162"/>
        <v>3200</v>
      </c>
      <c r="P1685" s="362" t="s">
        <v>1750</v>
      </c>
      <c r="Q1685" s="534"/>
    </row>
    <row r="1686" spans="1:17" ht="25.5" x14ac:dyDescent="0.2">
      <c r="A1686" s="296" t="s">
        <v>1749</v>
      </c>
      <c r="B1686" s="166" t="s">
        <v>1750</v>
      </c>
      <c r="C1686" s="550" t="s">
        <v>2964</v>
      </c>
      <c r="D1686" s="133" t="s">
        <v>1768</v>
      </c>
      <c r="E1686" s="139" t="s">
        <v>1769</v>
      </c>
      <c r="F1686" s="136">
        <v>292</v>
      </c>
      <c r="G1686" s="136">
        <v>27956</v>
      </c>
      <c r="H1686" s="551">
        <v>31</v>
      </c>
      <c r="I1686" s="577">
        <v>120</v>
      </c>
      <c r="J1686" s="552">
        <f t="shared" si="160"/>
        <v>120</v>
      </c>
      <c r="K1686" s="560">
        <v>80</v>
      </c>
      <c r="L1686" s="553">
        <v>0</v>
      </c>
      <c r="M1686" s="553">
        <v>0</v>
      </c>
      <c r="N1686" s="553">
        <f t="shared" si="161"/>
        <v>80</v>
      </c>
      <c r="O1686" s="554">
        <f t="shared" si="162"/>
        <v>9600</v>
      </c>
      <c r="P1686" s="362" t="s">
        <v>1750</v>
      </c>
      <c r="Q1686" s="534"/>
    </row>
    <row r="1687" spans="1:17" ht="25.5" x14ac:dyDescent="0.2">
      <c r="A1687" s="296" t="s">
        <v>1749</v>
      </c>
      <c r="B1687" s="166" t="s">
        <v>1750</v>
      </c>
      <c r="C1687" s="550" t="s">
        <v>2964</v>
      </c>
      <c r="D1687" s="133" t="s">
        <v>1770</v>
      </c>
      <c r="E1687" s="139" t="s">
        <v>1771</v>
      </c>
      <c r="F1687" s="136">
        <v>292</v>
      </c>
      <c r="G1687" s="136">
        <v>27882</v>
      </c>
      <c r="H1687" s="551">
        <v>31</v>
      </c>
      <c r="I1687" s="577">
        <v>150</v>
      </c>
      <c r="J1687" s="552">
        <f t="shared" si="160"/>
        <v>150</v>
      </c>
      <c r="K1687" s="560">
        <v>40</v>
      </c>
      <c r="L1687" s="553">
        <v>0</v>
      </c>
      <c r="M1687" s="553">
        <v>0</v>
      </c>
      <c r="N1687" s="553">
        <f t="shared" si="161"/>
        <v>40</v>
      </c>
      <c r="O1687" s="554">
        <f t="shared" si="162"/>
        <v>6000</v>
      </c>
      <c r="P1687" s="362" t="s">
        <v>1750</v>
      </c>
      <c r="Q1687" s="534"/>
    </row>
    <row r="1688" spans="1:17" ht="25.5" x14ac:dyDescent="0.2">
      <c r="A1688" s="296" t="s">
        <v>1749</v>
      </c>
      <c r="B1688" s="166" t="s">
        <v>1750</v>
      </c>
      <c r="C1688" s="550" t="s">
        <v>2964</v>
      </c>
      <c r="D1688" s="133" t="s">
        <v>1772</v>
      </c>
      <c r="E1688" s="139" t="s">
        <v>1773</v>
      </c>
      <c r="F1688" s="136">
        <v>292</v>
      </c>
      <c r="G1688" s="136">
        <v>98028</v>
      </c>
      <c r="H1688" s="551">
        <v>31</v>
      </c>
      <c r="I1688" s="577">
        <v>50</v>
      </c>
      <c r="J1688" s="552">
        <f t="shared" si="160"/>
        <v>50</v>
      </c>
      <c r="K1688" s="560">
        <v>100</v>
      </c>
      <c r="L1688" s="553">
        <v>0</v>
      </c>
      <c r="M1688" s="553">
        <v>0</v>
      </c>
      <c r="N1688" s="553">
        <f t="shared" si="161"/>
        <v>100</v>
      </c>
      <c r="O1688" s="554">
        <f t="shared" si="162"/>
        <v>5000</v>
      </c>
      <c r="P1688" s="362" t="s">
        <v>1750</v>
      </c>
      <c r="Q1688" s="534"/>
    </row>
    <row r="1689" spans="1:17" ht="25.5" x14ac:dyDescent="0.2">
      <c r="A1689" s="296" t="s">
        <v>1749</v>
      </c>
      <c r="B1689" s="166" t="s">
        <v>1750</v>
      </c>
      <c r="C1689" s="550" t="s">
        <v>2964</v>
      </c>
      <c r="D1689" s="133" t="s">
        <v>1774</v>
      </c>
      <c r="E1689" s="139" t="s">
        <v>204</v>
      </c>
      <c r="F1689" s="136">
        <v>261</v>
      </c>
      <c r="G1689" s="139">
        <v>41764</v>
      </c>
      <c r="H1689" s="551">
        <v>31</v>
      </c>
      <c r="I1689" s="577">
        <v>80</v>
      </c>
      <c r="J1689" s="552">
        <f t="shared" si="160"/>
        <v>80</v>
      </c>
      <c r="K1689" s="560">
        <v>0</v>
      </c>
      <c r="L1689" s="556">
        <v>15</v>
      </c>
      <c r="M1689" s="553">
        <v>0</v>
      </c>
      <c r="N1689" s="553">
        <f t="shared" si="161"/>
        <v>15</v>
      </c>
      <c r="O1689" s="554">
        <f t="shared" si="162"/>
        <v>1200</v>
      </c>
      <c r="P1689" s="362" t="s">
        <v>1750</v>
      </c>
      <c r="Q1689" s="534"/>
    </row>
    <row r="1690" spans="1:17" ht="25.5" x14ac:dyDescent="0.2">
      <c r="A1690" s="296" t="s">
        <v>1749</v>
      </c>
      <c r="B1690" s="166" t="s">
        <v>1750</v>
      </c>
      <c r="C1690" s="550" t="s">
        <v>2964</v>
      </c>
      <c r="D1690" s="133" t="s">
        <v>1775</v>
      </c>
      <c r="E1690" s="139" t="s">
        <v>204</v>
      </c>
      <c r="F1690" s="136">
        <v>261</v>
      </c>
      <c r="G1690" s="136">
        <v>4900</v>
      </c>
      <c r="H1690" s="551">
        <v>31</v>
      </c>
      <c r="I1690" s="577">
        <v>105</v>
      </c>
      <c r="J1690" s="552">
        <f t="shared" si="160"/>
        <v>105</v>
      </c>
      <c r="K1690" s="560">
        <v>15</v>
      </c>
      <c r="L1690" s="556">
        <v>0</v>
      </c>
      <c r="M1690" s="553">
        <v>0</v>
      </c>
      <c r="N1690" s="553">
        <f t="shared" si="161"/>
        <v>15</v>
      </c>
      <c r="O1690" s="554">
        <f t="shared" si="162"/>
        <v>1575</v>
      </c>
      <c r="P1690" s="362" t="s">
        <v>1750</v>
      </c>
      <c r="Q1690" s="534"/>
    </row>
    <row r="1691" spans="1:17" ht="25.5" x14ac:dyDescent="0.2">
      <c r="A1691" s="296" t="s">
        <v>1749</v>
      </c>
      <c r="B1691" s="166" t="s">
        <v>1750</v>
      </c>
      <c r="C1691" s="550" t="s">
        <v>2964</v>
      </c>
      <c r="D1691" s="133" t="s">
        <v>1776</v>
      </c>
      <c r="E1691" s="139" t="s">
        <v>187</v>
      </c>
      <c r="F1691" s="136">
        <v>268</v>
      </c>
      <c r="G1691" s="139">
        <v>113279</v>
      </c>
      <c r="H1691" s="551">
        <v>31</v>
      </c>
      <c r="I1691" s="577">
        <v>5</v>
      </c>
      <c r="J1691" s="552">
        <f t="shared" si="160"/>
        <v>5</v>
      </c>
      <c r="K1691" s="560">
        <v>1160</v>
      </c>
      <c r="L1691" s="556">
        <v>0</v>
      </c>
      <c r="M1691" s="553">
        <v>0</v>
      </c>
      <c r="N1691" s="553">
        <f t="shared" si="161"/>
        <v>1160</v>
      </c>
      <c r="O1691" s="554">
        <f t="shared" si="162"/>
        <v>5800</v>
      </c>
      <c r="P1691" s="362" t="s">
        <v>1750</v>
      </c>
      <c r="Q1691" s="534"/>
    </row>
    <row r="1692" spans="1:17" ht="25.5" x14ac:dyDescent="0.2">
      <c r="A1692" s="296" t="s">
        <v>1749</v>
      </c>
      <c r="B1692" s="166" t="s">
        <v>1750</v>
      </c>
      <c r="C1692" s="550" t="s">
        <v>2964</v>
      </c>
      <c r="D1692" s="133" t="s">
        <v>1777</v>
      </c>
      <c r="E1692" s="139" t="s">
        <v>187</v>
      </c>
      <c r="F1692" s="136">
        <v>268</v>
      </c>
      <c r="G1692" s="139">
        <v>113281</v>
      </c>
      <c r="H1692" s="551">
        <v>31</v>
      </c>
      <c r="I1692" s="577">
        <v>2</v>
      </c>
      <c r="J1692" s="552">
        <f t="shared" si="160"/>
        <v>2</v>
      </c>
      <c r="K1692" s="560">
        <v>1600</v>
      </c>
      <c r="L1692" s="556">
        <v>0</v>
      </c>
      <c r="M1692" s="553">
        <v>0</v>
      </c>
      <c r="N1692" s="553">
        <f t="shared" si="161"/>
        <v>1600</v>
      </c>
      <c r="O1692" s="554">
        <f t="shared" si="162"/>
        <v>3200</v>
      </c>
      <c r="P1692" s="362" t="s">
        <v>1750</v>
      </c>
      <c r="Q1692" s="534"/>
    </row>
    <row r="1693" spans="1:17" ht="25.5" x14ac:dyDescent="0.2">
      <c r="A1693" s="296" t="s">
        <v>1749</v>
      </c>
      <c r="B1693" s="166" t="s">
        <v>1750</v>
      </c>
      <c r="C1693" s="550" t="s">
        <v>2964</v>
      </c>
      <c r="D1693" s="133" t="s">
        <v>1778</v>
      </c>
      <c r="E1693" s="139" t="s">
        <v>187</v>
      </c>
      <c r="F1693" s="136">
        <v>268</v>
      </c>
      <c r="G1693" s="139">
        <v>113282</v>
      </c>
      <c r="H1693" s="551">
        <v>31</v>
      </c>
      <c r="I1693" s="577">
        <v>3</v>
      </c>
      <c r="J1693" s="552">
        <f t="shared" si="160"/>
        <v>3</v>
      </c>
      <c r="K1693" s="560">
        <v>1000</v>
      </c>
      <c r="L1693" s="556">
        <v>0</v>
      </c>
      <c r="M1693" s="553">
        <v>0</v>
      </c>
      <c r="N1693" s="553">
        <f t="shared" si="161"/>
        <v>1000</v>
      </c>
      <c r="O1693" s="554">
        <f t="shared" si="162"/>
        <v>3000</v>
      </c>
      <c r="P1693" s="362" t="s">
        <v>1750</v>
      </c>
      <c r="Q1693" s="534"/>
    </row>
    <row r="1694" spans="1:17" ht="25.5" x14ac:dyDescent="0.2">
      <c r="A1694" s="296" t="s">
        <v>1749</v>
      </c>
      <c r="B1694" s="166" t="s">
        <v>1750</v>
      </c>
      <c r="C1694" s="550" t="s">
        <v>2964</v>
      </c>
      <c r="D1694" s="133" t="s">
        <v>1779</v>
      </c>
      <c r="E1694" s="139" t="s">
        <v>187</v>
      </c>
      <c r="F1694" s="136">
        <v>243</v>
      </c>
      <c r="G1694" s="136">
        <v>25423</v>
      </c>
      <c r="H1694" s="551">
        <v>31</v>
      </c>
      <c r="I1694" s="577">
        <v>8</v>
      </c>
      <c r="J1694" s="552">
        <f t="shared" si="160"/>
        <v>8</v>
      </c>
      <c r="K1694" s="560">
        <v>500</v>
      </c>
      <c r="L1694" s="556">
        <v>0</v>
      </c>
      <c r="M1694" s="553">
        <v>0</v>
      </c>
      <c r="N1694" s="553">
        <f t="shared" si="161"/>
        <v>500</v>
      </c>
      <c r="O1694" s="554">
        <f t="shared" si="162"/>
        <v>4000</v>
      </c>
      <c r="P1694" s="362" t="s">
        <v>1750</v>
      </c>
      <c r="Q1694" s="534"/>
    </row>
    <row r="1695" spans="1:17" ht="25.5" x14ac:dyDescent="0.2">
      <c r="A1695" s="296" t="s">
        <v>1749</v>
      </c>
      <c r="B1695" s="166" t="s">
        <v>1750</v>
      </c>
      <c r="C1695" s="550" t="s">
        <v>2964</v>
      </c>
      <c r="D1695" s="133" t="s">
        <v>1780</v>
      </c>
      <c r="E1695" s="139" t="s">
        <v>1781</v>
      </c>
      <c r="F1695" s="136">
        <v>263</v>
      </c>
      <c r="G1695" s="136">
        <v>5429</v>
      </c>
      <c r="H1695" s="551">
        <v>31</v>
      </c>
      <c r="I1695" s="577">
        <v>90</v>
      </c>
      <c r="J1695" s="552">
        <f t="shared" si="160"/>
        <v>90</v>
      </c>
      <c r="K1695" s="560">
        <v>3</v>
      </c>
      <c r="L1695" s="556">
        <v>0</v>
      </c>
      <c r="M1695" s="553">
        <v>0</v>
      </c>
      <c r="N1695" s="553">
        <f t="shared" si="161"/>
        <v>3</v>
      </c>
      <c r="O1695" s="554">
        <f t="shared" si="162"/>
        <v>270</v>
      </c>
      <c r="P1695" s="362" t="s">
        <v>1750</v>
      </c>
      <c r="Q1695" s="534"/>
    </row>
    <row r="1696" spans="1:17" ht="25.5" x14ac:dyDescent="0.2">
      <c r="A1696" s="296" t="s">
        <v>1749</v>
      </c>
      <c r="B1696" s="166" t="s">
        <v>1750</v>
      </c>
      <c r="C1696" s="550" t="s">
        <v>2964</v>
      </c>
      <c r="D1696" s="133" t="s">
        <v>1782</v>
      </c>
      <c r="E1696" s="578" t="s">
        <v>187</v>
      </c>
      <c r="F1696" s="136">
        <v>254</v>
      </c>
      <c r="G1696" s="136">
        <v>93115</v>
      </c>
      <c r="H1696" s="551">
        <v>31</v>
      </c>
      <c r="I1696" s="577">
        <v>95</v>
      </c>
      <c r="J1696" s="552">
        <f t="shared" si="160"/>
        <v>95</v>
      </c>
      <c r="K1696" s="553">
        <v>5</v>
      </c>
      <c r="L1696" s="556">
        <v>0</v>
      </c>
      <c r="M1696" s="553">
        <v>0</v>
      </c>
      <c r="N1696" s="553">
        <f t="shared" si="161"/>
        <v>5</v>
      </c>
      <c r="O1696" s="554">
        <f t="shared" si="162"/>
        <v>475</v>
      </c>
      <c r="P1696" s="362" t="s">
        <v>1750</v>
      </c>
      <c r="Q1696" s="534"/>
    </row>
    <row r="1697" spans="1:17" ht="25.5" x14ac:dyDescent="0.2">
      <c r="A1697" s="296" t="s">
        <v>1749</v>
      </c>
      <c r="B1697" s="166" t="s">
        <v>1750</v>
      </c>
      <c r="C1697" s="550" t="s">
        <v>2964</v>
      </c>
      <c r="D1697" s="133" t="s">
        <v>1783</v>
      </c>
      <c r="E1697" s="550" t="s">
        <v>187</v>
      </c>
      <c r="F1697" s="233">
        <v>211</v>
      </c>
      <c r="G1697" s="233">
        <v>2392</v>
      </c>
      <c r="H1697" s="551">
        <v>31</v>
      </c>
      <c r="I1697" s="577">
        <v>120</v>
      </c>
      <c r="J1697" s="552">
        <f t="shared" si="160"/>
        <v>120</v>
      </c>
      <c r="K1697" s="553">
        <v>0</v>
      </c>
      <c r="L1697" s="556">
        <v>20</v>
      </c>
      <c r="M1697" s="553">
        <v>0</v>
      </c>
      <c r="N1697" s="553">
        <f t="shared" si="161"/>
        <v>20</v>
      </c>
      <c r="O1697" s="554">
        <f t="shared" si="162"/>
        <v>2400</v>
      </c>
      <c r="P1697" s="362" t="s">
        <v>1750</v>
      </c>
      <c r="Q1697" s="534"/>
    </row>
    <row r="1698" spans="1:17" ht="25.5" x14ac:dyDescent="0.2">
      <c r="A1698" s="296" t="s">
        <v>1749</v>
      </c>
      <c r="B1698" s="166" t="s">
        <v>1750</v>
      </c>
      <c r="C1698" s="550" t="s">
        <v>2964</v>
      </c>
      <c r="D1698" s="133" t="s">
        <v>1784</v>
      </c>
      <c r="E1698" s="550" t="s">
        <v>187</v>
      </c>
      <c r="F1698" s="233">
        <v>232</v>
      </c>
      <c r="G1698" s="233">
        <v>70814</v>
      </c>
      <c r="H1698" s="551">
        <v>31</v>
      </c>
      <c r="I1698" s="577">
        <v>48600</v>
      </c>
      <c r="J1698" s="552">
        <f t="shared" si="160"/>
        <v>48600</v>
      </c>
      <c r="K1698" s="553">
        <v>0</v>
      </c>
      <c r="L1698" s="556">
        <v>1</v>
      </c>
      <c r="M1698" s="553">
        <v>0</v>
      </c>
      <c r="N1698" s="553">
        <f t="shared" si="161"/>
        <v>1</v>
      </c>
      <c r="O1698" s="554">
        <f t="shared" si="162"/>
        <v>48600</v>
      </c>
      <c r="P1698" s="362" t="s">
        <v>1750</v>
      </c>
      <c r="Q1698" s="534"/>
    </row>
    <row r="1699" spans="1:17" ht="25.5" x14ac:dyDescent="0.2">
      <c r="A1699" s="296" t="s">
        <v>1749</v>
      </c>
      <c r="B1699" s="166" t="s">
        <v>1750</v>
      </c>
      <c r="C1699" s="550" t="s">
        <v>2964</v>
      </c>
      <c r="D1699" s="133" t="s">
        <v>1785</v>
      </c>
      <c r="E1699" s="550" t="s">
        <v>187</v>
      </c>
      <c r="F1699" s="233">
        <v>232</v>
      </c>
      <c r="G1699" s="233">
        <v>113037</v>
      </c>
      <c r="H1699" s="551">
        <v>31</v>
      </c>
      <c r="I1699" s="577">
        <v>562200</v>
      </c>
      <c r="J1699" s="552">
        <f t="shared" si="160"/>
        <v>562200</v>
      </c>
      <c r="K1699" s="553">
        <v>0</v>
      </c>
      <c r="L1699" s="556">
        <v>1</v>
      </c>
      <c r="M1699" s="553">
        <v>0</v>
      </c>
      <c r="N1699" s="553">
        <f t="shared" si="161"/>
        <v>1</v>
      </c>
      <c r="O1699" s="554">
        <f t="shared" si="162"/>
        <v>562200</v>
      </c>
      <c r="P1699" s="362" t="s">
        <v>1750</v>
      </c>
      <c r="Q1699" s="534"/>
    </row>
    <row r="1700" spans="1:17" ht="25.5" x14ac:dyDescent="0.2">
      <c r="A1700" s="296" t="s">
        <v>1749</v>
      </c>
      <c r="B1700" s="166" t="s">
        <v>1750</v>
      </c>
      <c r="C1700" s="550" t="s">
        <v>2964</v>
      </c>
      <c r="D1700" s="133" t="s">
        <v>1786</v>
      </c>
      <c r="E1700" s="550" t="s">
        <v>187</v>
      </c>
      <c r="F1700" s="233">
        <v>232</v>
      </c>
      <c r="G1700" s="233">
        <v>56585</v>
      </c>
      <c r="H1700" s="551">
        <v>31</v>
      </c>
      <c r="I1700" s="577">
        <v>120</v>
      </c>
      <c r="J1700" s="552">
        <f t="shared" si="160"/>
        <v>120</v>
      </c>
      <c r="K1700" s="553">
        <v>0</v>
      </c>
      <c r="L1700" s="556">
        <v>50</v>
      </c>
      <c r="M1700" s="553">
        <v>0</v>
      </c>
      <c r="N1700" s="553">
        <f t="shared" si="161"/>
        <v>50</v>
      </c>
      <c r="O1700" s="554">
        <f t="shared" si="162"/>
        <v>6000</v>
      </c>
      <c r="P1700" s="362" t="s">
        <v>1750</v>
      </c>
      <c r="Q1700" s="534"/>
    </row>
    <row r="1701" spans="1:17" ht="25.5" x14ac:dyDescent="0.2">
      <c r="A1701" s="296" t="s">
        <v>1749</v>
      </c>
      <c r="B1701" s="166" t="s">
        <v>1750</v>
      </c>
      <c r="C1701" s="550" t="s">
        <v>2964</v>
      </c>
      <c r="D1701" s="133" t="s">
        <v>1787</v>
      </c>
      <c r="E1701" s="550" t="s">
        <v>187</v>
      </c>
      <c r="F1701" s="233">
        <v>232</v>
      </c>
      <c r="G1701" s="233">
        <v>63742</v>
      </c>
      <c r="H1701" s="551">
        <v>31</v>
      </c>
      <c r="I1701" s="577">
        <v>12000</v>
      </c>
      <c r="J1701" s="552">
        <f t="shared" si="160"/>
        <v>12000</v>
      </c>
      <c r="K1701" s="553">
        <v>0</v>
      </c>
      <c r="L1701" s="556">
        <v>1</v>
      </c>
      <c r="M1701" s="553">
        <v>0</v>
      </c>
      <c r="N1701" s="553">
        <f t="shared" si="161"/>
        <v>1</v>
      </c>
      <c r="O1701" s="554">
        <f t="shared" si="162"/>
        <v>12000</v>
      </c>
      <c r="P1701" s="362" t="s">
        <v>1750</v>
      </c>
      <c r="Q1701" s="534"/>
    </row>
    <row r="1702" spans="1:17" ht="25.5" x14ac:dyDescent="0.2">
      <c r="A1702" s="296" t="s">
        <v>1749</v>
      </c>
      <c r="B1702" s="166" t="s">
        <v>1750</v>
      </c>
      <c r="C1702" s="550" t="s">
        <v>2964</v>
      </c>
      <c r="D1702" s="133" t="s">
        <v>1788</v>
      </c>
      <c r="E1702" s="550" t="s">
        <v>187</v>
      </c>
      <c r="F1702" s="233">
        <v>233</v>
      </c>
      <c r="G1702" s="233" t="s">
        <v>1789</v>
      </c>
      <c r="H1702" s="551">
        <v>31</v>
      </c>
      <c r="I1702" s="577">
        <v>125</v>
      </c>
      <c r="J1702" s="552">
        <f t="shared" si="160"/>
        <v>125</v>
      </c>
      <c r="K1702" s="553">
        <v>0</v>
      </c>
      <c r="L1702" s="556">
        <v>80</v>
      </c>
      <c r="M1702" s="553">
        <v>0</v>
      </c>
      <c r="N1702" s="553">
        <f t="shared" si="161"/>
        <v>80</v>
      </c>
      <c r="O1702" s="554">
        <f t="shared" si="162"/>
        <v>10000</v>
      </c>
      <c r="P1702" s="362" t="s">
        <v>1750</v>
      </c>
      <c r="Q1702" s="534"/>
    </row>
    <row r="1703" spans="1:17" ht="25.5" x14ac:dyDescent="0.2">
      <c r="A1703" s="296" t="s">
        <v>1749</v>
      </c>
      <c r="B1703" s="166" t="s">
        <v>1750</v>
      </c>
      <c r="C1703" s="550" t="s">
        <v>2964</v>
      </c>
      <c r="D1703" s="133" t="s">
        <v>1790</v>
      </c>
      <c r="E1703" s="550" t="s">
        <v>187</v>
      </c>
      <c r="F1703" s="233">
        <v>239</v>
      </c>
      <c r="G1703" s="233">
        <v>63243</v>
      </c>
      <c r="H1703" s="551">
        <v>31</v>
      </c>
      <c r="I1703" s="577">
        <v>200</v>
      </c>
      <c r="J1703" s="552">
        <f t="shared" si="160"/>
        <v>200</v>
      </c>
      <c r="K1703" s="553">
        <v>0</v>
      </c>
      <c r="L1703" s="556">
        <v>100</v>
      </c>
      <c r="M1703" s="553">
        <v>0</v>
      </c>
      <c r="N1703" s="553">
        <f t="shared" si="161"/>
        <v>100</v>
      </c>
      <c r="O1703" s="554">
        <f t="shared" si="162"/>
        <v>20000</v>
      </c>
      <c r="P1703" s="362" t="s">
        <v>1750</v>
      </c>
      <c r="Q1703" s="534"/>
    </row>
    <row r="1704" spans="1:17" ht="25.5" x14ac:dyDescent="0.2">
      <c r="A1704" s="296" t="s">
        <v>1749</v>
      </c>
      <c r="B1704" s="166" t="s">
        <v>1750</v>
      </c>
      <c r="C1704" s="550" t="s">
        <v>2964</v>
      </c>
      <c r="D1704" s="133" t="s">
        <v>1791</v>
      </c>
      <c r="E1704" s="550" t="s">
        <v>187</v>
      </c>
      <c r="F1704" s="233">
        <v>261</v>
      </c>
      <c r="G1704" s="233">
        <v>5723</v>
      </c>
      <c r="H1704" s="551">
        <v>31</v>
      </c>
      <c r="I1704" s="577">
        <v>17</v>
      </c>
      <c r="J1704" s="552">
        <f t="shared" si="160"/>
        <v>17</v>
      </c>
      <c r="K1704" s="553">
        <v>0</v>
      </c>
      <c r="L1704" s="556">
        <v>960</v>
      </c>
      <c r="M1704" s="553">
        <v>0</v>
      </c>
      <c r="N1704" s="553">
        <f t="shared" si="161"/>
        <v>960</v>
      </c>
      <c r="O1704" s="554">
        <f t="shared" si="162"/>
        <v>16320</v>
      </c>
      <c r="P1704" s="362" t="s">
        <v>1750</v>
      </c>
      <c r="Q1704" s="534"/>
    </row>
    <row r="1705" spans="1:17" ht="25.5" x14ac:dyDescent="0.2">
      <c r="A1705" s="296" t="s">
        <v>1749</v>
      </c>
      <c r="B1705" s="166" t="s">
        <v>1750</v>
      </c>
      <c r="C1705" s="550" t="s">
        <v>2964</v>
      </c>
      <c r="D1705" s="133" t="s">
        <v>1792</v>
      </c>
      <c r="E1705" s="550" t="s">
        <v>187</v>
      </c>
      <c r="F1705" s="233">
        <v>261</v>
      </c>
      <c r="G1705" s="233">
        <v>4894</v>
      </c>
      <c r="H1705" s="551">
        <v>31</v>
      </c>
      <c r="I1705" s="577">
        <v>15</v>
      </c>
      <c r="J1705" s="552">
        <f t="shared" si="160"/>
        <v>15</v>
      </c>
      <c r="K1705" s="553">
        <v>0</v>
      </c>
      <c r="L1705" s="556">
        <v>120</v>
      </c>
      <c r="M1705" s="553">
        <v>0</v>
      </c>
      <c r="N1705" s="553">
        <f t="shared" si="161"/>
        <v>120</v>
      </c>
      <c r="O1705" s="554">
        <f t="shared" si="162"/>
        <v>1800</v>
      </c>
      <c r="P1705" s="362" t="s">
        <v>1750</v>
      </c>
      <c r="Q1705" s="534"/>
    </row>
    <row r="1706" spans="1:17" ht="25.5" x14ac:dyDescent="0.2">
      <c r="A1706" s="296" t="s">
        <v>1749</v>
      </c>
      <c r="B1706" s="166" t="s">
        <v>1750</v>
      </c>
      <c r="C1706" s="550" t="s">
        <v>2964</v>
      </c>
      <c r="D1706" s="133" t="s">
        <v>1793</v>
      </c>
      <c r="E1706" s="550" t="s">
        <v>187</v>
      </c>
      <c r="F1706" s="233">
        <v>261</v>
      </c>
      <c r="G1706" s="233">
        <v>47766</v>
      </c>
      <c r="H1706" s="551">
        <v>31</v>
      </c>
      <c r="I1706" s="577">
        <v>110</v>
      </c>
      <c r="J1706" s="552">
        <f t="shared" si="160"/>
        <v>110</v>
      </c>
      <c r="K1706" s="553">
        <v>0</v>
      </c>
      <c r="L1706" s="556">
        <v>40</v>
      </c>
      <c r="M1706" s="553">
        <v>0</v>
      </c>
      <c r="N1706" s="553">
        <f t="shared" si="161"/>
        <v>40</v>
      </c>
      <c r="O1706" s="554">
        <f t="shared" si="162"/>
        <v>4400</v>
      </c>
      <c r="P1706" s="362" t="s">
        <v>1750</v>
      </c>
      <c r="Q1706" s="534"/>
    </row>
    <row r="1707" spans="1:17" ht="25.5" x14ac:dyDescent="0.2">
      <c r="A1707" s="296" t="s">
        <v>1749</v>
      </c>
      <c r="B1707" s="166" t="s">
        <v>1750</v>
      </c>
      <c r="C1707" s="550" t="s">
        <v>2964</v>
      </c>
      <c r="D1707" s="133" t="s">
        <v>1794</v>
      </c>
      <c r="E1707" s="550" t="s">
        <v>187</v>
      </c>
      <c r="F1707" s="233">
        <v>262</v>
      </c>
      <c r="G1707" s="233">
        <v>3620</v>
      </c>
      <c r="H1707" s="551">
        <v>31</v>
      </c>
      <c r="I1707" s="577">
        <v>11.4</v>
      </c>
      <c r="J1707" s="552">
        <f t="shared" si="160"/>
        <v>11.4</v>
      </c>
      <c r="K1707" s="553">
        <v>0</v>
      </c>
      <c r="L1707" s="556">
        <v>1700</v>
      </c>
      <c r="M1707" s="553">
        <v>0</v>
      </c>
      <c r="N1707" s="553">
        <f t="shared" si="161"/>
        <v>1700</v>
      </c>
      <c r="O1707" s="554">
        <f t="shared" si="162"/>
        <v>19380</v>
      </c>
      <c r="P1707" s="362" t="s">
        <v>1750</v>
      </c>
      <c r="Q1707" s="534"/>
    </row>
    <row r="1708" spans="1:17" ht="25.5" x14ac:dyDescent="0.2">
      <c r="A1708" s="296" t="s">
        <v>1749</v>
      </c>
      <c r="B1708" s="166" t="s">
        <v>1750</v>
      </c>
      <c r="C1708" s="550" t="s">
        <v>2964</v>
      </c>
      <c r="D1708" s="133" t="s">
        <v>1795</v>
      </c>
      <c r="E1708" s="550" t="s">
        <v>187</v>
      </c>
      <c r="F1708" s="233">
        <v>262</v>
      </c>
      <c r="G1708" s="233" t="s">
        <v>1796</v>
      </c>
      <c r="H1708" s="551">
        <v>31</v>
      </c>
      <c r="I1708" s="577">
        <v>125</v>
      </c>
      <c r="J1708" s="552">
        <f t="shared" si="160"/>
        <v>125</v>
      </c>
      <c r="K1708" s="553">
        <v>0</v>
      </c>
      <c r="L1708" s="556">
        <v>60</v>
      </c>
      <c r="M1708" s="553">
        <v>0</v>
      </c>
      <c r="N1708" s="553">
        <f t="shared" si="161"/>
        <v>60</v>
      </c>
      <c r="O1708" s="554">
        <f t="shared" si="162"/>
        <v>7500</v>
      </c>
      <c r="P1708" s="362" t="s">
        <v>1750</v>
      </c>
      <c r="Q1708" s="534"/>
    </row>
    <row r="1709" spans="1:17" ht="25.5" x14ac:dyDescent="0.2">
      <c r="A1709" s="296" t="s">
        <v>1749</v>
      </c>
      <c r="B1709" s="166" t="s">
        <v>1750</v>
      </c>
      <c r="C1709" s="550" t="s">
        <v>2964</v>
      </c>
      <c r="D1709" s="133" t="s">
        <v>1797</v>
      </c>
      <c r="E1709" s="550" t="s">
        <v>187</v>
      </c>
      <c r="F1709" s="233">
        <v>263</v>
      </c>
      <c r="G1709" s="233" t="s">
        <v>1798</v>
      </c>
      <c r="H1709" s="551">
        <v>31</v>
      </c>
      <c r="I1709" s="577">
        <v>475</v>
      </c>
      <c r="J1709" s="552">
        <f t="shared" si="160"/>
        <v>475</v>
      </c>
      <c r="K1709" s="553">
        <v>0</v>
      </c>
      <c r="L1709" s="556">
        <v>4</v>
      </c>
      <c r="M1709" s="553">
        <v>0</v>
      </c>
      <c r="N1709" s="553">
        <f t="shared" si="161"/>
        <v>4</v>
      </c>
      <c r="O1709" s="554">
        <f t="shared" si="162"/>
        <v>1900</v>
      </c>
      <c r="P1709" s="362" t="s">
        <v>1750</v>
      </c>
      <c r="Q1709" s="534"/>
    </row>
    <row r="1710" spans="1:17" ht="25.5" x14ac:dyDescent="0.2">
      <c r="A1710" s="296" t="s">
        <v>1749</v>
      </c>
      <c r="B1710" s="166" t="s">
        <v>1750</v>
      </c>
      <c r="C1710" s="550" t="s">
        <v>2964</v>
      </c>
      <c r="D1710" s="133" t="s">
        <v>1799</v>
      </c>
      <c r="E1710" s="550" t="s">
        <v>187</v>
      </c>
      <c r="F1710" s="233">
        <v>264</v>
      </c>
      <c r="G1710" s="233">
        <v>13241</v>
      </c>
      <c r="H1710" s="551">
        <v>31</v>
      </c>
      <c r="I1710" s="577">
        <v>125</v>
      </c>
      <c r="J1710" s="552">
        <f t="shared" si="160"/>
        <v>125</v>
      </c>
      <c r="K1710" s="553">
        <v>0</v>
      </c>
      <c r="L1710" s="556">
        <v>10</v>
      </c>
      <c r="M1710" s="553">
        <v>0</v>
      </c>
      <c r="N1710" s="553">
        <f t="shared" si="161"/>
        <v>10</v>
      </c>
      <c r="O1710" s="554">
        <f t="shared" si="162"/>
        <v>1250</v>
      </c>
      <c r="P1710" s="362" t="s">
        <v>1750</v>
      </c>
      <c r="Q1710" s="534"/>
    </row>
    <row r="1711" spans="1:17" ht="25.5" x14ac:dyDescent="0.2">
      <c r="A1711" s="296" t="s">
        <v>1749</v>
      </c>
      <c r="B1711" s="166" t="s">
        <v>1750</v>
      </c>
      <c r="C1711" s="550" t="s">
        <v>2964</v>
      </c>
      <c r="D1711" s="133" t="s">
        <v>1800</v>
      </c>
      <c r="E1711" s="550" t="s">
        <v>187</v>
      </c>
      <c r="F1711" s="233">
        <v>264</v>
      </c>
      <c r="G1711" s="233">
        <v>28127</v>
      </c>
      <c r="H1711" s="551">
        <v>31</v>
      </c>
      <c r="I1711" s="577">
        <v>25</v>
      </c>
      <c r="J1711" s="552">
        <f t="shared" si="160"/>
        <v>25</v>
      </c>
      <c r="K1711" s="553">
        <v>0</v>
      </c>
      <c r="L1711" s="556">
        <v>100</v>
      </c>
      <c r="M1711" s="553">
        <v>0</v>
      </c>
      <c r="N1711" s="553">
        <f t="shared" si="161"/>
        <v>100</v>
      </c>
      <c r="O1711" s="554">
        <f t="shared" si="162"/>
        <v>2500</v>
      </c>
      <c r="P1711" s="362" t="s">
        <v>1750</v>
      </c>
      <c r="Q1711" s="534"/>
    </row>
    <row r="1712" spans="1:17" ht="25.5" x14ac:dyDescent="0.2">
      <c r="A1712" s="296" t="s">
        <v>1749</v>
      </c>
      <c r="B1712" s="166" t="s">
        <v>1750</v>
      </c>
      <c r="C1712" s="550" t="s">
        <v>2964</v>
      </c>
      <c r="D1712" s="133" t="s">
        <v>1801</v>
      </c>
      <c r="E1712" s="550" t="s">
        <v>187</v>
      </c>
      <c r="F1712" s="235">
        <v>268</v>
      </c>
      <c r="G1712" s="233">
        <v>84478</v>
      </c>
      <c r="H1712" s="551">
        <v>31</v>
      </c>
      <c r="I1712" s="577">
        <v>3</v>
      </c>
      <c r="J1712" s="552">
        <f t="shared" si="160"/>
        <v>3</v>
      </c>
      <c r="K1712" s="553">
        <v>0</v>
      </c>
      <c r="L1712" s="556">
        <v>12000</v>
      </c>
      <c r="M1712" s="553">
        <v>0</v>
      </c>
      <c r="N1712" s="553">
        <f t="shared" si="161"/>
        <v>12000</v>
      </c>
      <c r="O1712" s="554">
        <f t="shared" si="162"/>
        <v>36000</v>
      </c>
      <c r="P1712" s="362" t="s">
        <v>1750</v>
      </c>
      <c r="Q1712" s="534"/>
    </row>
    <row r="1713" spans="1:17" ht="25.5" x14ac:dyDescent="0.2">
      <c r="A1713" s="296" t="s">
        <v>1749</v>
      </c>
      <c r="B1713" s="166" t="s">
        <v>1750</v>
      </c>
      <c r="C1713" s="550" t="s">
        <v>2964</v>
      </c>
      <c r="D1713" s="133" t="s">
        <v>1802</v>
      </c>
      <c r="E1713" s="550" t="s">
        <v>187</v>
      </c>
      <c r="F1713" s="235">
        <v>268</v>
      </c>
      <c r="G1713" s="233">
        <v>121117</v>
      </c>
      <c r="H1713" s="551">
        <v>31</v>
      </c>
      <c r="I1713" s="577">
        <v>41200</v>
      </c>
      <c r="J1713" s="552">
        <f t="shared" si="160"/>
        <v>41200</v>
      </c>
      <c r="K1713" s="553">
        <v>0</v>
      </c>
      <c r="L1713" s="556">
        <v>1</v>
      </c>
      <c r="M1713" s="553">
        <v>0</v>
      </c>
      <c r="N1713" s="553">
        <f t="shared" si="161"/>
        <v>1</v>
      </c>
      <c r="O1713" s="554">
        <f t="shared" si="162"/>
        <v>41200</v>
      </c>
      <c r="P1713" s="362" t="s">
        <v>1750</v>
      </c>
      <c r="Q1713" s="534"/>
    </row>
    <row r="1714" spans="1:17" ht="25.5" x14ac:dyDescent="0.2">
      <c r="A1714" s="296" t="s">
        <v>1749</v>
      </c>
      <c r="B1714" s="166" t="s">
        <v>1750</v>
      </c>
      <c r="C1714" s="550" t="s">
        <v>2964</v>
      </c>
      <c r="D1714" s="133" t="s">
        <v>1803</v>
      </c>
      <c r="E1714" s="550" t="s">
        <v>187</v>
      </c>
      <c r="F1714" s="235">
        <v>268</v>
      </c>
      <c r="G1714" s="233">
        <v>36592</v>
      </c>
      <c r="H1714" s="551">
        <v>31</v>
      </c>
      <c r="I1714" s="577">
        <v>400</v>
      </c>
      <c r="J1714" s="552">
        <f t="shared" si="160"/>
        <v>400</v>
      </c>
      <c r="K1714" s="553">
        <v>0</v>
      </c>
      <c r="L1714" s="556">
        <v>40</v>
      </c>
      <c r="M1714" s="553">
        <v>0</v>
      </c>
      <c r="N1714" s="553">
        <f t="shared" si="161"/>
        <v>40</v>
      </c>
      <c r="O1714" s="554">
        <f t="shared" si="162"/>
        <v>16000</v>
      </c>
      <c r="P1714" s="362" t="s">
        <v>1750</v>
      </c>
      <c r="Q1714" s="534"/>
    </row>
    <row r="1715" spans="1:17" ht="25.5" x14ac:dyDescent="0.2">
      <c r="A1715" s="296" t="s">
        <v>1749</v>
      </c>
      <c r="B1715" s="166" t="s">
        <v>1750</v>
      </c>
      <c r="C1715" s="550" t="s">
        <v>2964</v>
      </c>
      <c r="D1715" s="133" t="s">
        <v>1804</v>
      </c>
      <c r="E1715" s="550" t="s">
        <v>187</v>
      </c>
      <c r="F1715" s="235">
        <v>268</v>
      </c>
      <c r="G1715" s="233">
        <v>109843</v>
      </c>
      <c r="H1715" s="551">
        <v>31</v>
      </c>
      <c r="I1715" s="577">
        <v>1197</v>
      </c>
      <c r="J1715" s="552">
        <f t="shared" si="160"/>
        <v>1197</v>
      </c>
      <c r="K1715" s="553">
        <v>0</v>
      </c>
      <c r="L1715" s="556">
        <v>3</v>
      </c>
      <c r="M1715" s="553">
        <v>0</v>
      </c>
      <c r="N1715" s="553">
        <f t="shared" si="161"/>
        <v>3</v>
      </c>
      <c r="O1715" s="554">
        <f t="shared" si="162"/>
        <v>3591</v>
      </c>
      <c r="P1715" s="362" t="s">
        <v>1750</v>
      </c>
      <c r="Q1715" s="534"/>
    </row>
    <row r="1716" spans="1:17" ht="45.75" customHeight="1" x14ac:dyDescent="0.2">
      <c r="A1716" s="296" t="s">
        <v>1749</v>
      </c>
      <c r="B1716" s="166" t="s">
        <v>1750</v>
      </c>
      <c r="C1716" s="550" t="s">
        <v>2964</v>
      </c>
      <c r="D1716" s="133" t="s">
        <v>1805</v>
      </c>
      <c r="E1716" s="550" t="s">
        <v>187</v>
      </c>
      <c r="F1716" s="235">
        <v>268</v>
      </c>
      <c r="G1716" s="233" t="s">
        <v>1806</v>
      </c>
      <c r="H1716" s="551">
        <v>31</v>
      </c>
      <c r="I1716" s="577">
        <v>4941.25</v>
      </c>
      <c r="J1716" s="552">
        <f t="shared" si="160"/>
        <v>4941.25</v>
      </c>
      <c r="K1716" s="553">
        <v>0</v>
      </c>
      <c r="L1716" s="556">
        <v>1</v>
      </c>
      <c r="M1716" s="553">
        <v>0</v>
      </c>
      <c r="N1716" s="553">
        <f t="shared" si="161"/>
        <v>1</v>
      </c>
      <c r="O1716" s="554">
        <f t="shared" si="162"/>
        <v>4941.25</v>
      </c>
      <c r="P1716" s="362" t="s">
        <v>1750</v>
      </c>
      <c r="Q1716" s="534"/>
    </row>
    <row r="1717" spans="1:17" ht="25.5" x14ac:dyDescent="0.2">
      <c r="A1717" s="296" t="s">
        <v>1749</v>
      </c>
      <c r="B1717" s="166" t="s">
        <v>1750</v>
      </c>
      <c r="C1717" s="550" t="s">
        <v>2964</v>
      </c>
      <c r="D1717" s="133" t="s">
        <v>1807</v>
      </c>
      <c r="E1717" s="550" t="s">
        <v>187</v>
      </c>
      <c r="F1717" s="235">
        <v>272</v>
      </c>
      <c r="G1717" s="233">
        <v>86965</v>
      </c>
      <c r="H1717" s="551">
        <v>31</v>
      </c>
      <c r="I1717" s="577">
        <v>6500</v>
      </c>
      <c r="J1717" s="552">
        <f t="shared" si="160"/>
        <v>6500</v>
      </c>
      <c r="K1717" s="553">
        <v>0</v>
      </c>
      <c r="L1717" s="556">
        <v>1</v>
      </c>
      <c r="M1717" s="553">
        <v>0</v>
      </c>
      <c r="N1717" s="553">
        <f t="shared" si="161"/>
        <v>1</v>
      </c>
      <c r="O1717" s="554">
        <f t="shared" si="162"/>
        <v>6500</v>
      </c>
      <c r="P1717" s="362" t="s">
        <v>1750</v>
      </c>
      <c r="Q1717" s="534"/>
    </row>
    <row r="1718" spans="1:17" ht="25.5" x14ac:dyDescent="0.2">
      <c r="A1718" s="296" t="s">
        <v>1749</v>
      </c>
      <c r="B1718" s="166" t="s">
        <v>1750</v>
      </c>
      <c r="C1718" s="550" t="s">
        <v>2964</v>
      </c>
      <c r="D1718" s="133" t="s">
        <v>1808</v>
      </c>
      <c r="E1718" s="550" t="s">
        <v>187</v>
      </c>
      <c r="F1718" s="235">
        <v>273</v>
      </c>
      <c r="G1718" s="233">
        <v>136395</v>
      </c>
      <c r="H1718" s="551">
        <v>31</v>
      </c>
      <c r="I1718" s="577">
        <v>20000</v>
      </c>
      <c r="J1718" s="552">
        <f t="shared" si="160"/>
        <v>20000</v>
      </c>
      <c r="K1718" s="553">
        <v>0</v>
      </c>
      <c r="L1718" s="556">
        <v>1</v>
      </c>
      <c r="M1718" s="553">
        <v>0</v>
      </c>
      <c r="N1718" s="553">
        <f t="shared" si="161"/>
        <v>1</v>
      </c>
      <c r="O1718" s="554">
        <f t="shared" si="162"/>
        <v>20000</v>
      </c>
      <c r="P1718" s="362" t="s">
        <v>1750</v>
      </c>
      <c r="Q1718" s="534"/>
    </row>
    <row r="1719" spans="1:17" ht="25.5" x14ac:dyDescent="0.2">
      <c r="A1719" s="296" t="s">
        <v>1749</v>
      </c>
      <c r="B1719" s="166" t="s">
        <v>1750</v>
      </c>
      <c r="C1719" s="550" t="s">
        <v>2964</v>
      </c>
      <c r="D1719" s="133" t="s">
        <v>1809</v>
      </c>
      <c r="E1719" s="550" t="s">
        <v>187</v>
      </c>
      <c r="F1719" s="235">
        <v>275</v>
      </c>
      <c r="G1719" s="233">
        <v>87353</v>
      </c>
      <c r="H1719" s="551">
        <v>31</v>
      </c>
      <c r="I1719" s="577">
        <v>6500</v>
      </c>
      <c r="J1719" s="552">
        <f t="shared" si="160"/>
        <v>6500</v>
      </c>
      <c r="K1719" s="553">
        <v>0</v>
      </c>
      <c r="L1719" s="556">
        <v>1</v>
      </c>
      <c r="M1719" s="553">
        <v>0</v>
      </c>
      <c r="N1719" s="553">
        <f t="shared" si="161"/>
        <v>1</v>
      </c>
      <c r="O1719" s="554">
        <f t="shared" si="162"/>
        <v>6500</v>
      </c>
      <c r="P1719" s="362" t="s">
        <v>1750</v>
      </c>
      <c r="Q1719" s="534"/>
    </row>
    <row r="1720" spans="1:17" ht="25.5" x14ac:dyDescent="0.2">
      <c r="A1720" s="296" t="s">
        <v>1749</v>
      </c>
      <c r="B1720" s="166" t="s">
        <v>1750</v>
      </c>
      <c r="C1720" s="550" t="s">
        <v>2964</v>
      </c>
      <c r="D1720" s="133" t="s">
        <v>1810</v>
      </c>
      <c r="E1720" s="550" t="s">
        <v>187</v>
      </c>
      <c r="F1720" s="235">
        <v>286</v>
      </c>
      <c r="G1720" s="233">
        <v>36235</v>
      </c>
      <c r="H1720" s="551">
        <v>31</v>
      </c>
      <c r="I1720" s="577">
        <v>400</v>
      </c>
      <c r="J1720" s="552">
        <f t="shared" si="160"/>
        <v>400</v>
      </c>
      <c r="K1720" s="553">
        <v>0</v>
      </c>
      <c r="L1720" s="556">
        <v>10</v>
      </c>
      <c r="M1720" s="553">
        <v>0</v>
      </c>
      <c r="N1720" s="553">
        <f t="shared" si="161"/>
        <v>10</v>
      </c>
      <c r="O1720" s="554">
        <f t="shared" si="162"/>
        <v>4000</v>
      </c>
      <c r="P1720" s="362" t="s">
        <v>1750</v>
      </c>
      <c r="Q1720" s="534"/>
    </row>
    <row r="1721" spans="1:17" ht="25.5" x14ac:dyDescent="0.2">
      <c r="A1721" s="296" t="s">
        <v>1749</v>
      </c>
      <c r="B1721" s="166" t="s">
        <v>1750</v>
      </c>
      <c r="C1721" s="550" t="s">
        <v>2964</v>
      </c>
      <c r="D1721" s="133" t="s">
        <v>1811</v>
      </c>
      <c r="E1721" s="550" t="s">
        <v>187</v>
      </c>
      <c r="F1721" s="235">
        <v>286</v>
      </c>
      <c r="G1721" s="579">
        <v>87446</v>
      </c>
      <c r="H1721" s="551">
        <v>31</v>
      </c>
      <c r="I1721" s="577">
        <v>300</v>
      </c>
      <c r="J1721" s="552">
        <f t="shared" si="160"/>
        <v>300</v>
      </c>
      <c r="K1721" s="553">
        <v>0</v>
      </c>
      <c r="L1721" s="556">
        <v>4</v>
      </c>
      <c r="M1721" s="553">
        <v>0</v>
      </c>
      <c r="N1721" s="553">
        <f t="shared" si="161"/>
        <v>4</v>
      </c>
      <c r="O1721" s="554">
        <f t="shared" si="162"/>
        <v>1200</v>
      </c>
      <c r="P1721" s="362" t="s">
        <v>1750</v>
      </c>
      <c r="Q1721" s="534"/>
    </row>
    <row r="1722" spans="1:17" ht="25.5" x14ac:dyDescent="0.2">
      <c r="A1722" s="296" t="s">
        <v>1749</v>
      </c>
      <c r="B1722" s="166" t="s">
        <v>1750</v>
      </c>
      <c r="C1722" s="550" t="s">
        <v>2964</v>
      </c>
      <c r="D1722" s="133" t="s">
        <v>1812</v>
      </c>
      <c r="E1722" s="550" t="s">
        <v>187</v>
      </c>
      <c r="F1722" s="235">
        <v>286</v>
      </c>
      <c r="G1722" s="579">
        <v>21421</v>
      </c>
      <c r="H1722" s="551">
        <v>31</v>
      </c>
      <c r="I1722" s="577">
        <v>50</v>
      </c>
      <c r="J1722" s="552">
        <f t="shared" ref="J1722:J1785" si="163">I1722</f>
        <v>50</v>
      </c>
      <c r="K1722" s="553">
        <v>0</v>
      </c>
      <c r="L1722" s="556">
        <v>10</v>
      </c>
      <c r="M1722" s="553">
        <v>0</v>
      </c>
      <c r="N1722" s="553">
        <f t="shared" ref="N1722:N1785" si="164">K1722+L1722+M1722</f>
        <v>10</v>
      </c>
      <c r="O1722" s="554">
        <f t="shared" ref="O1722:O1785" si="165">N1722*J1722</f>
        <v>500</v>
      </c>
      <c r="P1722" s="362" t="s">
        <v>1750</v>
      </c>
      <c r="Q1722" s="534"/>
    </row>
    <row r="1723" spans="1:17" ht="25.5" x14ac:dyDescent="0.2">
      <c r="A1723" s="296" t="s">
        <v>1749</v>
      </c>
      <c r="B1723" s="166" t="s">
        <v>1750</v>
      </c>
      <c r="C1723" s="550" t="s">
        <v>2964</v>
      </c>
      <c r="D1723" s="133" t="s">
        <v>1813</v>
      </c>
      <c r="E1723" s="550" t="s">
        <v>187</v>
      </c>
      <c r="F1723" s="235">
        <v>286</v>
      </c>
      <c r="G1723" s="579">
        <v>140135</v>
      </c>
      <c r="H1723" s="551">
        <v>31</v>
      </c>
      <c r="I1723" s="577">
        <v>400</v>
      </c>
      <c r="J1723" s="552">
        <f t="shared" si="163"/>
        <v>400</v>
      </c>
      <c r="K1723" s="553">
        <v>0</v>
      </c>
      <c r="L1723" s="556">
        <v>4</v>
      </c>
      <c r="M1723" s="553">
        <v>0</v>
      </c>
      <c r="N1723" s="553">
        <f t="shared" si="164"/>
        <v>4</v>
      </c>
      <c r="O1723" s="554">
        <f t="shared" si="165"/>
        <v>1600</v>
      </c>
      <c r="P1723" s="362" t="s">
        <v>1750</v>
      </c>
      <c r="Q1723" s="534"/>
    </row>
    <row r="1724" spans="1:17" ht="25.5" x14ac:dyDescent="0.2">
      <c r="A1724" s="296" t="s">
        <v>1749</v>
      </c>
      <c r="B1724" s="166" t="s">
        <v>1750</v>
      </c>
      <c r="C1724" s="550" t="s">
        <v>2964</v>
      </c>
      <c r="D1724" s="133" t="s">
        <v>1814</v>
      </c>
      <c r="E1724" s="550" t="s">
        <v>187</v>
      </c>
      <c r="F1724" s="235">
        <v>286</v>
      </c>
      <c r="G1724" s="579">
        <v>84453</v>
      </c>
      <c r="H1724" s="551">
        <v>31</v>
      </c>
      <c r="I1724" s="577">
        <v>100</v>
      </c>
      <c r="J1724" s="552">
        <f t="shared" si="163"/>
        <v>100</v>
      </c>
      <c r="K1724" s="553">
        <v>0</v>
      </c>
      <c r="L1724" s="556">
        <v>10</v>
      </c>
      <c r="M1724" s="553">
        <v>0</v>
      </c>
      <c r="N1724" s="553">
        <f t="shared" si="164"/>
        <v>10</v>
      </c>
      <c r="O1724" s="554">
        <f t="shared" si="165"/>
        <v>1000</v>
      </c>
      <c r="P1724" s="362" t="s">
        <v>1750</v>
      </c>
      <c r="Q1724" s="534"/>
    </row>
    <row r="1725" spans="1:17" ht="25.5" x14ac:dyDescent="0.2">
      <c r="A1725" s="296" t="s">
        <v>1749</v>
      </c>
      <c r="B1725" s="166" t="s">
        <v>1750</v>
      </c>
      <c r="C1725" s="550" t="s">
        <v>2964</v>
      </c>
      <c r="D1725" s="133" t="s">
        <v>1815</v>
      </c>
      <c r="E1725" s="550" t="s">
        <v>187</v>
      </c>
      <c r="F1725" s="235">
        <v>286</v>
      </c>
      <c r="G1725" s="233">
        <v>72737</v>
      </c>
      <c r="H1725" s="551">
        <v>31</v>
      </c>
      <c r="I1725" s="577">
        <v>250</v>
      </c>
      <c r="J1725" s="552">
        <f t="shared" si="163"/>
        <v>250</v>
      </c>
      <c r="K1725" s="553">
        <v>0</v>
      </c>
      <c r="L1725" s="556">
        <v>5</v>
      </c>
      <c r="M1725" s="553">
        <v>0</v>
      </c>
      <c r="N1725" s="553">
        <f t="shared" si="164"/>
        <v>5</v>
      </c>
      <c r="O1725" s="554">
        <f t="shared" si="165"/>
        <v>1250</v>
      </c>
      <c r="P1725" s="362" t="s">
        <v>1750</v>
      </c>
      <c r="Q1725" s="534"/>
    </row>
    <row r="1726" spans="1:17" ht="25.5" x14ac:dyDescent="0.2">
      <c r="A1726" s="296" t="s">
        <v>1749</v>
      </c>
      <c r="B1726" s="166" t="s">
        <v>1750</v>
      </c>
      <c r="C1726" s="550" t="s">
        <v>2964</v>
      </c>
      <c r="D1726" s="133" t="s">
        <v>1816</v>
      </c>
      <c r="E1726" s="550" t="s">
        <v>187</v>
      </c>
      <c r="F1726" s="235">
        <v>286</v>
      </c>
      <c r="G1726" s="233">
        <v>72695</v>
      </c>
      <c r="H1726" s="551">
        <v>31</v>
      </c>
      <c r="I1726" s="577">
        <v>150</v>
      </c>
      <c r="J1726" s="552">
        <f t="shared" si="163"/>
        <v>150</v>
      </c>
      <c r="K1726" s="553">
        <v>0</v>
      </c>
      <c r="L1726" s="556">
        <v>5</v>
      </c>
      <c r="M1726" s="553">
        <v>0</v>
      </c>
      <c r="N1726" s="553">
        <f t="shared" si="164"/>
        <v>5</v>
      </c>
      <c r="O1726" s="554">
        <f t="shared" si="165"/>
        <v>750</v>
      </c>
      <c r="P1726" s="362" t="s">
        <v>1750</v>
      </c>
      <c r="Q1726" s="534"/>
    </row>
    <row r="1727" spans="1:17" ht="25.5" x14ac:dyDescent="0.2">
      <c r="A1727" s="296" t="s">
        <v>1749</v>
      </c>
      <c r="B1727" s="166" t="s">
        <v>1750</v>
      </c>
      <c r="C1727" s="550" t="s">
        <v>2964</v>
      </c>
      <c r="D1727" s="133" t="s">
        <v>1817</v>
      </c>
      <c r="E1727" s="550" t="s">
        <v>187</v>
      </c>
      <c r="F1727" s="235">
        <v>286</v>
      </c>
      <c r="G1727" s="233">
        <v>48784</v>
      </c>
      <c r="H1727" s="551">
        <v>31</v>
      </c>
      <c r="I1727" s="577">
        <v>80</v>
      </c>
      <c r="J1727" s="552">
        <f t="shared" si="163"/>
        <v>80</v>
      </c>
      <c r="K1727" s="553">
        <v>0</v>
      </c>
      <c r="L1727" s="556">
        <v>10</v>
      </c>
      <c r="M1727" s="553">
        <v>0</v>
      </c>
      <c r="N1727" s="553">
        <f t="shared" si="164"/>
        <v>10</v>
      </c>
      <c r="O1727" s="554">
        <f t="shared" si="165"/>
        <v>800</v>
      </c>
      <c r="P1727" s="362" t="s">
        <v>1750</v>
      </c>
      <c r="Q1727" s="534"/>
    </row>
    <row r="1728" spans="1:17" ht="25.5" x14ac:dyDescent="0.2">
      <c r="A1728" s="296" t="s">
        <v>1749</v>
      </c>
      <c r="B1728" s="166" t="s">
        <v>1750</v>
      </c>
      <c r="C1728" s="550" t="s">
        <v>2964</v>
      </c>
      <c r="D1728" s="133" t="s">
        <v>1818</v>
      </c>
      <c r="E1728" s="550" t="s">
        <v>187</v>
      </c>
      <c r="F1728" s="235">
        <v>286</v>
      </c>
      <c r="G1728" s="233">
        <v>85609</v>
      </c>
      <c r="H1728" s="551">
        <v>31</v>
      </c>
      <c r="I1728" s="577">
        <v>200</v>
      </c>
      <c r="J1728" s="552">
        <f t="shared" si="163"/>
        <v>200</v>
      </c>
      <c r="K1728" s="553">
        <v>0</v>
      </c>
      <c r="L1728" s="556">
        <v>10</v>
      </c>
      <c r="M1728" s="553">
        <v>0</v>
      </c>
      <c r="N1728" s="553">
        <f t="shared" si="164"/>
        <v>10</v>
      </c>
      <c r="O1728" s="554">
        <f t="shared" si="165"/>
        <v>2000</v>
      </c>
      <c r="P1728" s="362" t="s">
        <v>1750</v>
      </c>
      <c r="Q1728" s="534"/>
    </row>
    <row r="1729" spans="1:17" ht="25.5" x14ac:dyDescent="0.2">
      <c r="A1729" s="296" t="s">
        <v>1749</v>
      </c>
      <c r="B1729" s="166" t="s">
        <v>1750</v>
      </c>
      <c r="C1729" s="550" t="s">
        <v>2964</v>
      </c>
      <c r="D1729" s="133" t="s">
        <v>1819</v>
      </c>
      <c r="E1729" s="550" t="s">
        <v>187</v>
      </c>
      <c r="F1729" s="235">
        <v>286</v>
      </c>
      <c r="G1729" s="233">
        <v>140084</v>
      </c>
      <c r="H1729" s="551">
        <v>31</v>
      </c>
      <c r="I1729" s="577">
        <v>700</v>
      </c>
      <c r="J1729" s="552">
        <f t="shared" si="163"/>
        <v>700</v>
      </c>
      <c r="K1729" s="553">
        <v>0</v>
      </c>
      <c r="L1729" s="556">
        <v>3</v>
      </c>
      <c r="M1729" s="553">
        <v>0</v>
      </c>
      <c r="N1729" s="553">
        <f t="shared" si="164"/>
        <v>3</v>
      </c>
      <c r="O1729" s="554">
        <f t="shared" si="165"/>
        <v>2100</v>
      </c>
      <c r="P1729" s="362" t="s">
        <v>1750</v>
      </c>
      <c r="Q1729" s="534"/>
    </row>
    <row r="1730" spans="1:17" ht="25.5" x14ac:dyDescent="0.2">
      <c r="A1730" s="296" t="s">
        <v>1749</v>
      </c>
      <c r="B1730" s="166" t="s">
        <v>1750</v>
      </c>
      <c r="C1730" s="550" t="s">
        <v>2964</v>
      </c>
      <c r="D1730" s="133" t="s">
        <v>1820</v>
      </c>
      <c r="E1730" s="550" t="s">
        <v>187</v>
      </c>
      <c r="F1730" s="235">
        <v>286</v>
      </c>
      <c r="G1730" s="233">
        <v>111762</v>
      </c>
      <c r="H1730" s="551">
        <v>31</v>
      </c>
      <c r="I1730" s="577">
        <v>300</v>
      </c>
      <c r="J1730" s="552">
        <f t="shared" si="163"/>
        <v>300</v>
      </c>
      <c r="K1730" s="553">
        <v>0</v>
      </c>
      <c r="L1730" s="556">
        <v>10</v>
      </c>
      <c r="M1730" s="553">
        <v>0</v>
      </c>
      <c r="N1730" s="553">
        <f t="shared" si="164"/>
        <v>10</v>
      </c>
      <c r="O1730" s="554">
        <f t="shared" si="165"/>
        <v>3000</v>
      </c>
      <c r="P1730" s="362" t="s">
        <v>1750</v>
      </c>
      <c r="Q1730" s="534"/>
    </row>
    <row r="1731" spans="1:17" ht="25.5" x14ac:dyDescent="0.2">
      <c r="A1731" s="296" t="s">
        <v>1749</v>
      </c>
      <c r="B1731" s="166" t="s">
        <v>1750</v>
      </c>
      <c r="C1731" s="550" t="s">
        <v>2964</v>
      </c>
      <c r="D1731" s="133" t="s">
        <v>1821</v>
      </c>
      <c r="E1731" s="550" t="s">
        <v>187</v>
      </c>
      <c r="F1731" s="136">
        <v>268</v>
      </c>
      <c r="G1731" s="136">
        <v>127749</v>
      </c>
      <c r="H1731" s="551">
        <v>31</v>
      </c>
      <c r="I1731" s="577">
        <v>2000</v>
      </c>
      <c r="J1731" s="552">
        <f t="shared" si="163"/>
        <v>2000</v>
      </c>
      <c r="K1731" s="553">
        <v>0</v>
      </c>
      <c r="L1731" s="556">
        <v>30</v>
      </c>
      <c r="M1731" s="553">
        <v>0</v>
      </c>
      <c r="N1731" s="553">
        <f t="shared" si="164"/>
        <v>30</v>
      </c>
      <c r="O1731" s="554">
        <f t="shared" si="165"/>
        <v>60000</v>
      </c>
      <c r="P1731" s="362" t="s">
        <v>1750</v>
      </c>
      <c r="Q1731" s="534"/>
    </row>
    <row r="1732" spans="1:17" ht="25.5" x14ac:dyDescent="0.2">
      <c r="A1732" s="296" t="s">
        <v>1749</v>
      </c>
      <c r="B1732" s="166" t="s">
        <v>1750</v>
      </c>
      <c r="C1732" s="550" t="s">
        <v>2964</v>
      </c>
      <c r="D1732" s="133" t="s">
        <v>1822</v>
      </c>
      <c r="E1732" s="550" t="s">
        <v>187</v>
      </c>
      <c r="F1732" s="235">
        <v>292</v>
      </c>
      <c r="G1732" s="233">
        <v>133742</v>
      </c>
      <c r="H1732" s="551">
        <v>31</v>
      </c>
      <c r="I1732" s="577">
        <v>300</v>
      </c>
      <c r="J1732" s="552">
        <f t="shared" si="163"/>
        <v>300</v>
      </c>
      <c r="K1732" s="553">
        <v>0</v>
      </c>
      <c r="L1732" s="556">
        <v>40</v>
      </c>
      <c r="M1732" s="553">
        <v>0</v>
      </c>
      <c r="N1732" s="553">
        <f t="shared" si="164"/>
        <v>40</v>
      </c>
      <c r="O1732" s="554">
        <f t="shared" si="165"/>
        <v>12000</v>
      </c>
      <c r="P1732" s="362" t="s">
        <v>1750</v>
      </c>
      <c r="Q1732" s="534"/>
    </row>
    <row r="1733" spans="1:17" ht="25.5" x14ac:dyDescent="0.2">
      <c r="A1733" s="296" t="s">
        <v>1749</v>
      </c>
      <c r="B1733" s="166" t="s">
        <v>1750</v>
      </c>
      <c r="C1733" s="550" t="s">
        <v>2964</v>
      </c>
      <c r="D1733" s="133" t="s">
        <v>1823</v>
      </c>
      <c r="E1733" s="550" t="s">
        <v>187</v>
      </c>
      <c r="F1733" s="235">
        <v>292</v>
      </c>
      <c r="G1733" s="233">
        <v>44879</v>
      </c>
      <c r="H1733" s="551">
        <v>31</v>
      </c>
      <c r="I1733" s="577">
        <v>400</v>
      </c>
      <c r="J1733" s="552">
        <f t="shared" si="163"/>
        <v>400</v>
      </c>
      <c r="K1733" s="553">
        <v>0</v>
      </c>
      <c r="L1733" s="556">
        <v>6</v>
      </c>
      <c r="M1733" s="553">
        <v>0</v>
      </c>
      <c r="N1733" s="553">
        <f t="shared" si="164"/>
        <v>6</v>
      </c>
      <c r="O1733" s="554">
        <f t="shared" si="165"/>
        <v>2400</v>
      </c>
      <c r="P1733" s="362" t="s">
        <v>1750</v>
      </c>
      <c r="Q1733" s="534"/>
    </row>
    <row r="1734" spans="1:17" ht="25.5" x14ac:dyDescent="0.2">
      <c r="A1734" s="296" t="s">
        <v>1749</v>
      </c>
      <c r="B1734" s="166" t="s">
        <v>1750</v>
      </c>
      <c r="C1734" s="550" t="s">
        <v>2964</v>
      </c>
      <c r="D1734" s="133" t="s">
        <v>1824</v>
      </c>
      <c r="E1734" s="550" t="s">
        <v>187</v>
      </c>
      <c r="F1734" s="235">
        <v>292</v>
      </c>
      <c r="G1734" s="233">
        <v>134553</v>
      </c>
      <c r="H1734" s="551">
        <v>31</v>
      </c>
      <c r="I1734" s="577">
        <v>225</v>
      </c>
      <c r="J1734" s="552">
        <f t="shared" si="163"/>
        <v>225</v>
      </c>
      <c r="K1734" s="553">
        <v>0</v>
      </c>
      <c r="L1734" s="556">
        <v>40</v>
      </c>
      <c r="M1734" s="553">
        <v>0</v>
      </c>
      <c r="N1734" s="553">
        <f t="shared" si="164"/>
        <v>40</v>
      </c>
      <c r="O1734" s="554">
        <f t="shared" si="165"/>
        <v>9000</v>
      </c>
      <c r="P1734" s="362" t="s">
        <v>1750</v>
      </c>
      <c r="Q1734" s="534"/>
    </row>
    <row r="1735" spans="1:17" ht="45.75" customHeight="1" x14ac:dyDescent="0.2">
      <c r="A1735" s="296" t="s">
        <v>1749</v>
      </c>
      <c r="B1735" s="166" t="s">
        <v>1750</v>
      </c>
      <c r="C1735" s="550" t="s">
        <v>2964</v>
      </c>
      <c r="D1735" s="133" t="s">
        <v>1825</v>
      </c>
      <c r="E1735" s="550" t="s">
        <v>187</v>
      </c>
      <c r="F1735" s="235">
        <v>292</v>
      </c>
      <c r="G1735" s="233">
        <v>130416</v>
      </c>
      <c r="H1735" s="551">
        <v>31</v>
      </c>
      <c r="I1735" s="577">
        <v>160</v>
      </c>
      <c r="J1735" s="552">
        <f t="shared" si="163"/>
        <v>160</v>
      </c>
      <c r="K1735" s="553">
        <v>0</v>
      </c>
      <c r="L1735" s="556">
        <v>50</v>
      </c>
      <c r="M1735" s="553">
        <v>0</v>
      </c>
      <c r="N1735" s="553">
        <f t="shared" si="164"/>
        <v>50</v>
      </c>
      <c r="O1735" s="554">
        <f t="shared" si="165"/>
        <v>8000</v>
      </c>
      <c r="P1735" s="362" t="s">
        <v>1750</v>
      </c>
      <c r="Q1735" s="534"/>
    </row>
    <row r="1736" spans="1:17" ht="25.5" x14ac:dyDescent="0.2">
      <c r="A1736" s="296" t="s">
        <v>1749</v>
      </c>
      <c r="B1736" s="166" t="s">
        <v>1750</v>
      </c>
      <c r="C1736" s="550" t="s">
        <v>2964</v>
      </c>
      <c r="D1736" s="133" t="s">
        <v>1826</v>
      </c>
      <c r="E1736" s="550" t="s">
        <v>187</v>
      </c>
      <c r="F1736" s="235">
        <v>292</v>
      </c>
      <c r="G1736" s="233">
        <v>42309</v>
      </c>
      <c r="H1736" s="551">
        <v>31</v>
      </c>
      <c r="I1736" s="577">
        <v>100</v>
      </c>
      <c r="J1736" s="552">
        <f t="shared" si="163"/>
        <v>100</v>
      </c>
      <c r="K1736" s="553">
        <v>0</v>
      </c>
      <c r="L1736" s="556">
        <v>40</v>
      </c>
      <c r="M1736" s="553">
        <v>0</v>
      </c>
      <c r="N1736" s="553">
        <f t="shared" si="164"/>
        <v>40</v>
      </c>
      <c r="O1736" s="554">
        <f t="shared" si="165"/>
        <v>4000</v>
      </c>
      <c r="P1736" s="362" t="s">
        <v>1750</v>
      </c>
      <c r="Q1736" s="534"/>
    </row>
    <row r="1737" spans="1:17" ht="25.5" x14ac:dyDescent="0.2">
      <c r="A1737" s="296" t="s">
        <v>1749</v>
      </c>
      <c r="B1737" s="166" t="s">
        <v>1750</v>
      </c>
      <c r="C1737" s="550" t="s">
        <v>2964</v>
      </c>
      <c r="D1737" s="133" t="s">
        <v>1827</v>
      </c>
      <c r="E1737" s="550" t="s">
        <v>187</v>
      </c>
      <c r="F1737" s="235">
        <v>292</v>
      </c>
      <c r="G1737" s="233">
        <v>44247</v>
      </c>
      <c r="H1737" s="551">
        <v>31</v>
      </c>
      <c r="I1737" s="577">
        <v>250</v>
      </c>
      <c r="J1737" s="552">
        <f t="shared" si="163"/>
        <v>250</v>
      </c>
      <c r="K1737" s="553">
        <v>0</v>
      </c>
      <c r="L1737" s="556">
        <v>17</v>
      </c>
      <c r="M1737" s="553">
        <v>0</v>
      </c>
      <c r="N1737" s="553">
        <f t="shared" si="164"/>
        <v>17</v>
      </c>
      <c r="O1737" s="554">
        <f t="shared" si="165"/>
        <v>4250</v>
      </c>
      <c r="P1737" s="362" t="s">
        <v>1750</v>
      </c>
      <c r="Q1737" s="534"/>
    </row>
    <row r="1738" spans="1:17" ht="25.5" x14ac:dyDescent="0.2">
      <c r="A1738" s="296" t="s">
        <v>1749</v>
      </c>
      <c r="B1738" s="166" t="s">
        <v>1750</v>
      </c>
      <c r="C1738" s="550" t="s">
        <v>2964</v>
      </c>
      <c r="D1738" s="133" t="s">
        <v>1828</v>
      </c>
      <c r="E1738" s="550" t="s">
        <v>187</v>
      </c>
      <c r="F1738" s="235">
        <v>292</v>
      </c>
      <c r="G1738" s="233">
        <v>36090</v>
      </c>
      <c r="H1738" s="551">
        <v>31</v>
      </c>
      <c r="I1738" s="577">
        <v>185</v>
      </c>
      <c r="J1738" s="552">
        <f t="shared" si="163"/>
        <v>185</v>
      </c>
      <c r="K1738" s="553">
        <v>0</v>
      </c>
      <c r="L1738" s="556">
        <v>40</v>
      </c>
      <c r="M1738" s="553">
        <v>0</v>
      </c>
      <c r="N1738" s="553">
        <f t="shared" si="164"/>
        <v>40</v>
      </c>
      <c r="O1738" s="554">
        <f t="shared" si="165"/>
        <v>7400</v>
      </c>
      <c r="P1738" s="362" t="s">
        <v>1750</v>
      </c>
      <c r="Q1738" s="534"/>
    </row>
    <row r="1739" spans="1:17" ht="25.5" x14ac:dyDescent="0.2">
      <c r="A1739" s="296" t="s">
        <v>1749</v>
      </c>
      <c r="B1739" s="166" t="s">
        <v>1750</v>
      </c>
      <c r="C1739" s="550" t="s">
        <v>2964</v>
      </c>
      <c r="D1739" s="133" t="s">
        <v>1829</v>
      </c>
      <c r="E1739" s="550" t="s">
        <v>187</v>
      </c>
      <c r="F1739" s="235">
        <v>294</v>
      </c>
      <c r="G1739" s="233">
        <v>127063</v>
      </c>
      <c r="H1739" s="551">
        <v>31</v>
      </c>
      <c r="I1739" s="577">
        <v>400</v>
      </c>
      <c r="J1739" s="552">
        <f t="shared" si="163"/>
        <v>400</v>
      </c>
      <c r="K1739" s="553">
        <v>0</v>
      </c>
      <c r="L1739" s="556">
        <v>3</v>
      </c>
      <c r="M1739" s="553">
        <v>0</v>
      </c>
      <c r="N1739" s="553">
        <f t="shared" si="164"/>
        <v>3</v>
      </c>
      <c r="O1739" s="554">
        <f t="shared" si="165"/>
        <v>1200</v>
      </c>
      <c r="P1739" s="362" t="s">
        <v>1750</v>
      </c>
      <c r="Q1739" s="534"/>
    </row>
    <row r="1740" spans="1:17" ht="25.5" x14ac:dyDescent="0.2">
      <c r="A1740" s="296" t="s">
        <v>1749</v>
      </c>
      <c r="B1740" s="166" t="s">
        <v>1750</v>
      </c>
      <c r="C1740" s="550" t="s">
        <v>2964</v>
      </c>
      <c r="D1740" s="133" t="s">
        <v>1830</v>
      </c>
      <c r="E1740" s="550" t="s">
        <v>187</v>
      </c>
      <c r="F1740" s="235">
        <v>297</v>
      </c>
      <c r="G1740" s="233">
        <v>112162</v>
      </c>
      <c r="H1740" s="551">
        <v>31</v>
      </c>
      <c r="I1740" s="577">
        <v>800</v>
      </c>
      <c r="J1740" s="552">
        <f t="shared" si="163"/>
        <v>800</v>
      </c>
      <c r="K1740" s="553">
        <v>0</v>
      </c>
      <c r="L1740" s="556">
        <v>3</v>
      </c>
      <c r="M1740" s="553">
        <v>0</v>
      </c>
      <c r="N1740" s="553">
        <f t="shared" si="164"/>
        <v>3</v>
      </c>
      <c r="O1740" s="554">
        <f t="shared" si="165"/>
        <v>2400</v>
      </c>
      <c r="P1740" s="362" t="s">
        <v>1750</v>
      </c>
      <c r="Q1740" s="534"/>
    </row>
    <row r="1741" spans="1:17" ht="25.5" x14ac:dyDescent="0.2">
      <c r="A1741" s="296" t="s">
        <v>1749</v>
      </c>
      <c r="B1741" s="166" t="s">
        <v>1750</v>
      </c>
      <c r="C1741" s="550" t="s">
        <v>2964</v>
      </c>
      <c r="D1741" s="133" t="s">
        <v>1831</v>
      </c>
      <c r="E1741" s="550" t="s">
        <v>187</v>
      </c>
      <c r="F1741" s="235">
        <v>297</v>
      </c>
      <c r="G1741" s="233" t="s">
        <v>1832</v>
      </c>
      <c r="H1741" s="551">
        <v>31</v>
      </c>
      <c r="I1741" s="577">
        <v>15</v>
      </c>
      <c r="J1741" s="552">
        <f t="shared" si="163"/>
        <v>15</v>
      </c>
      <c r="K1741" s="553">
        <v>0</v>
      </c>
      <c r="L1741" s="556">
        <v>100</v>
      </c>
      <c r="M1741" s="553">
        <v>0</v>
      </c>
      <c r="N1741" s="553">
        <f t="shared" si="164"/>
        <v>100</v>
      </c>
      <c r="O1741" s="554">
        <f t="shared" si="165"/>
        <v>1500</v>
      </c>
      <c r="P1741" s="362" t="s">
        <v>1750</v>
      </c>
      <c r="Q1741" s="534"/>
    </row>
    <row r="1742" spans="1:17" ht="25.5" x14ac:dyDescent="0.2">
      <c r="A1742" s="296" t="s">
        <v>1749</v>
      </c>
      <c r="B1742" s="166" t="s">
        <v>1750</v>
      </c>
      <c r="C1742" s="550" t="s">
        <v>2964</v>
      </c>
      <c r="D1742" s="133" t="s">
        <v>1833</v>
      </c>
      <c r="E1742" s="550" t="s">
        <v>187</v>
      </c>
      <c r="F1742" s="235">
        <v>299</v>
      </c>
      <c r="G1742" s="233">
        <v>148061</v>
      </c>
      <c r="H1742" s="551">
        <v>31</v>
      </c>
      <c r="I1742" s="577">
        <v>24990</v>
      </c>
      <c r="J1742" s="552">
        <f t="shared" si="163"/>
        <v>24990</v>
      </c>
      <c r="K1742" s="553">
        <v>0</v>
      </c>
      <c r="L1742" s="556">
        <v>1</v>
      </c>
      <c r="M1742" s="553">
        <v>0</v>
      </c>
      <c r="N1742" s="553">
        <f t="shared" si="164"/>
        <v>1</v>
      </c>
      <c r="O1742" s="554">
        <f t="shared" si="165"/>
        <v>24990</v>
      </c>
      <c r="P1742" s="362" t="s">
        <v>1750</v>
      </c>
      <c r="Q1742" s="534"/>
    </row>
    <row r="1743" spans="1:17" ht="25.5" x14ac:dyDescent="0.2">
      <c r="A1743" s="296" t="s">
        <v>1749</v>
      </c>
      <c r="B1743" s="166" t="s">
        <v>1750</v>
      </c>
      <c r="C1743" s="550" t="s">
        <v>2964</v>
      </c>
      <c r="D1743" s="133" t="s">
        <v>1834</v>
      </c>
      <c r="E1743" s="550" t="s">
        <v>187</v>
      </c>
      <c r="F1743" s="235">
        <v>299</v>
      </c>
      <c r="G1743" s="233">
        <v>149609</v>
      </c>
      <c r="H1743" s="551">
        <v>31</v>
      </c>
      <c r="I1743" s="577">
        <v>68200</v>
      </c>
      <c r="J1743" s="552">
        <f t="shared" si="163"/>
        <v>68200</v>
      </c>
      <c r="K1743" s="553">
        <v>0</v>
      </c>
      <c r="L1743" s="556">
        <v>1</v>
      </c>
      <c r="M1743" s="553">
        <v>0</v>
      </c>
      <c r="N1743" s="553">
        <f t="shared" si="164"/>
        <v>1</v>
      </c>
      <c r="O1743" s="554">
        <f t="shared" si="165"/>
        <v>68200</v>
      </c>
      <c r="P1743" s="362" t="s">
        <v>1750</v>
      </c>
      <c r="Q1743" s="534"/>
    </row>
    <row r="1744" spans="1:17" ht="25.5" x14ac:dyDescent="0.2">
      <c r="A1744" s="296" t="s">
        <v>1749</v>
      </c>
      <c r="B1744" s="166" t="s">
        <v>1750</v>
      </c>
      <c r="C1744" s="550" t="s">
        <v>2964</v>
      </c>
      <c r="D1744" s="133" t="s">
        <v>1835</v>
      </c>
      <c r="E1744" s="232" t="s">
        <v>187</v>
      </c>
      <c r="F1744" s="580">
        <v>322</v>
      </c>
      <c r="G1744" s="233">
        <v>98451</v>
      </c>
      <c r="H1744" s="551">
        <v>31</v>
      </c>
      <c r="I1744" s="577">
        <v>17900</v>
      </c>
      <c r="J1744" s="552">
        <f t="shared" si="163"/>
        <v>17900</v>
      </c>
      <c r="K1744" s="553">
        <v>0</v>
      </c>
      <c r="L1744" s="556">
        <v>1</v>
      </c>
      <c r="M1744" s="553">
        <v>0</v>
      </c>
      <c r="N1744" s="553">
        <f t="shared" si="164"/>
        <v>1</v>
      </c>
      <c r="O1744" s="554">
        <f t="shared" si="165"/>
        <v>17900</v>
      </c>
      <c r="P1744" s="362" t="s">
        <v>1750</v>
      </c>
      <c r="Q1744" s="534"/>
    </row>
    <row r="1745" spans="1:18" ht="25.5" x14ac:dyDescent="0.2">
      <c r="A1745" s="296" t="s">
        <v>1749</v>
      </c>
      <c r="B1745" s="166" t="s">
        <v>1750</v>
      </c>
      <c r="C1745" s="550" t="s">
        <v>2964</v>
      </c>
      <c r="D1745" s="133" t="s">
        <v>1836</v>
      </c>
      <c r="E1745" s="232" t="s">
        <v>187</v>
      </c>
      <c r="F1745" s="580">
        <v>322</v>
      </c>
      <c r="G1745" s="233">
        <v>55342</v>
      </c>
      <c r="H1745" s="551">
        <v>31</v>
      </c>
      <c r="I1745" s="577">
        <v>4460</v>
      </c>
      <c r="J1745" s="552">
        <f t="shared" si="163"/>
        <v>4460</v>
      </c>
      <c r="K1745" s="553">
        <v>0</v>
      </c>
      <c r="L1745" s="556">
        <v>1</v>
      </c>
      <c r="M1745" s="553">
        <v>0</v>
      </c>
      <c r="N1745" s="553">
        <f t="shared" si="164"/>
        <v>1</v>
      </c>
      <c r="O1745" s="554">
        <f t="shared" si="165"/>
        <v>4460</v>
      </c>
      <c r="P1745" s="362" t="s">
        <v>1750</v>
      </c>
      <c r="Q1745" s="534"/>
    </row>
    <row r="1746" spans="1:18" ht="25.5" x14ac:dyDescent="0.2">
      <c r="A1746" s="296" t="s">
        <v>1749</v>
      </c>
      <c r="B1746" s="166" t="s">
        <v>1750</v>
      </c>
      <c r="C1746" s="550" t="s">
        <v>2964</v>
      </c>
      <c r="D1746" s="133" t="s">
        <v>1837</v>
      </c>
      <c r="E1746" s="232" t="s">
        <v>187</v>
      </c>
      <c r="F1746" s="580">
        <v>323</v>
      </c>
      <c r="G1746" s="233">
        <v>57141</v>
      </c>
      <c r="H1746" s="551">
        <v>31</v>
      </c>
      <c r="I1746" s="577">
        <v>2500</v>
      </c>
      <c r="J1746" s="552">
        <f t="shared" si="163"/>
        <v>2500</v>
      </c>
      <c r="K1746" s="553">
        <v>0</v>
      </c>
      <c r="L1746" s="556">
        <v>1</v>
      </c>
      <c r="M1746" s="553">
        <v>0</v>
      </c>
      <c r="N1746" s="553">
        <f t="shared" si="164"/>
        <v>1</v>
      </c>
      <c r="O1746" s="554">
        <f t="shared" si="165"/>
        <v>2500</v>
      </c>
      <c r="P1746" s="362" t="s">
        <v>1750</v>
      </c>
      <c r="Q1746" s="534"/>
    </row>
    <row r="1747" spans="1:18" ht="25.5" x14ac:dyDescent="0.2">
      <c r="A1747" s="296" t="s">
        <v>1749</v>
      </c>
      <c r="B1747" s="166" t="s">
        <v>1750</v>
      </c>
      <c r="C1747" s="550" t="s">
        <v>2964</v>
      </c>
      <c r="D1747" s="133" t="s">
        <v>1838</v>
      </c>
      <c r="E1747" s="232" t="s">
        <v>187</v>
      </c>
      <c r="F1747" s="580">
        <v>324</v>
      </c>
      <c r="G1747" s="233">
        <v>149606</v>
      </c>
      <c r="H1747" s="551">
        <v>31</v>
      </c>
      <c r="I1747" s="577">
        <v>166784</v>
      </c>
      <c r="J1747" s="552">
        <f t="shared" si="163"/>
        <v>166784</v>
      </c>
      <c r="K1747" s="553">
        <v>0</v>
      </c>
      <c r="L1747" s="556">
        <v>1</v>
      </c>
      <c r="M1747" s="553">
        <v>0</v>
      </c>
      <c r="N1747" s="553">
        <f t="shared" si="164"/>
        <v>1</v>
      </c>
      <c r="O1747" s="554">
        <f t="shared" si="165"/>
        <v>166784</v>
      </c>
      <c r="P1747" s="362" t="s">
        <v>1750</v>
      </c>
      <c r="Q1747" s="534"/>
    </row>
    <row r="1748" spans="1:18" ht="25.5" x14ac:dyDescent="0.2">
      <c r="A1748" s="296" t="s">
        <v>1749</v>
      </c>
      <c r="B1748" s="166" t="s">
        <v>1750</v>
      </c>
      <c r="C1748" s="550" t="s">
        <v>2964</v>
      </c>
      <c r="D1748" s="133" t="s">
        <v>1839</v>
      </c>
      <c r="E1748" s="232" t="s">
        <v>187</v>
      </c>
      <c r="F1748" s="580">
        <v>324</v>
      </c>
      <c r="G1748" s="233" t="s">
        <v>1840</v>
      </c>
      <c r="H1748" s="551">
        <v>31</v>
      </c>
      <c r="I1748" s="577">
        <v>97965</v>
      </c>
      <c r="J1748" s="552">
        <f t="shared" si="163"/>
        <v>97965</v>
      </c>
      <c r="K1748" s="553">
        <v>0</v>
      </c>
      <c r="L1748" s="556">
        <v>1</v>
      </c>
      <c r="M1748" s="553">
        <v>0</v>
      </c>
      <c r="N1748" s="553">
        <f t="shared" si="164"/>
        <v>1</v>
      </c>
      <c r="O1748" s="554">
        <f t="shared" si="165"/>
        <v>97965</v>
      </c>
      <c r="P1748" s="362" t="s">
        <v>1750</v>
      </c>
      <c r="Q1748" s="534"/>
    </row>
    <row r="1749" spans="1:18" ht="25.5" x14ac:dyDescent="0.2">
      <c r="A1749" s="296" t="s">
        <v>1749</v>
      </c>
      <c r="B1749" s="166" t="s">
        <v>1750</v>
      </c>
      <c r="C1749" s="550" t="s">
        <v>2964</v>
      </c>
      <c r="D1749" s="133" t="s">
        <v>1841</v>
      </c>
      <c r="E1749" s="232" t="s">
        <v>187</v>
      </c>
      <c r="F1749" s="580">
        <v>324</v>
      </c>
      <c r="G1749" s="233" t="s">
        <v>1842</v>
      </c>
      <c r="H1749" s="551">
        <v>31</v>
      </c>
      <c r="I1749" s="577">
        <v>11466.5</v>
      </c>
      <c r="J1749" s="552">
        <f t="shared" si="163"/>
        <v>11466.5</v>
      </c>
      <c r="K1749" s="553">
        <v>0</v>
      </c>
      <c r="L1749" s="556">
        <v>1</v>
      </c>
      <c r="M1749" s="553">
        <v>0</v>
      </c>
      <c r="N1749" s="553">
        <f t="shared" si="164"/>
        <v>1</v>
      </c>
      <c r="O1749" s="554">
        <f t="shared" si="165"/>
        <v>11466.5</v>
      </c>
      <c r="P1749" s="362" t="s">
        <v>1750</v>
      </c>
      <c r="Q1749" s="534"/>
    </row>
    <row r="1750" spans="1:18" ht="25.5" x14ac:dyDescent="0.2">
      <c r="A1750" s="296" t="s">
        <v>1749</v>
      </c>
      <c r="B1750" s="166" t="s">
        <v>1750</v>
      </c>
      <c r="C1750" s="550" t="s">
        <v>2964</v>
      </c>
      <c r="D1750" s="133" t="s">
        <v>1843</v>
      </c>
      <c r="E1750" s="232" t="s">
        <v>187</v>
      </c>
      <c r="F1750" s="580">
        <v>324</v>
      </c>
      <c r="G1750" s="233">
        <v>149053</v>
      </c>
      <c r="H1750" s="551">
        <v>31</v>
      </c>
      <c r="I1750" s="577">
        <v>9450</v>
      </c>
      <c r="J1750" s="552">
        <f t="shared" si="163"/>
        <v>9450</v>
      </c>
      <c r="K1750" s="553">
        <v>0</v>
      </c>
      <c r="L1750" s="556">
        <v>1</v>
      </c>
      <c r="M1750" s="553">
        <v>0</v>
      </c>
      <c r="N1750" s="553">
        <f t="shared" si="164"/>
        <v>1</v>
      </c>
      <c r="O1750" s="554">
        <f t="shared" si="165"/>
        <v>9450</v>
      </c>
      <c r="P1750" s="362" t="s">
        <v>1750</v>
      </c>
      <c r="Q1750" s="534"/>
    </row>
    <row r="1751" spans="1:18" ht="25.5" x14ac:dyDescent="0.2">
      <c r="A1751" s="296" t="s">
        <v>1749</v>
      </c>
      <c r="B1751" s="166" t="s">
        <v>1750</v>
      </c>
      <c r="C1751" s="550" t="s">
        <v>2964</v>
      </c>
      <c r="D1751" s="133" t="s">
        <v>1844</v>
      </c>
      <c r="E1751" s="232" t="s">
        <v>187</v>
      </c>
      <c r="F1751" s="580">
        <v>326</v>
      </c>
      <c r="G1751" s="233">
        <v>69000</v>
      </c>
      <c r="H1751" s="551">
        <v>31</v>
      </c>
      <c r="I1751" s="577">
        <v>2000</v>
      </c>
      <c r="J1751" s="552">
        <f t="shared" si="163"/>
        <v>2000</v>
      </c>
      <c r="K1751" s="553">
        <v>0</v>
      </c>
      <c r="L1751" s="556">
        <v>1</v>
      </c>
      <c r="M1751" s="553">
        <v>0</v>
      </c>
      <c r="N1751" s="553">
        <f t="shared" si="164"/>
        <v>1</v>
      </c>
      <c r="O1751" s="554">
        <f t="shared" si="165"/>
        <v>2000</v>
      </c>
      <c r="P1751" s="362" t="s">
        <v>1750</v>
      </c>
      <c r="Q1751" s="534"/>
    </row>
    <row r="1752" spans="1:18" ht="25.5" x14ac:dyDescent="0.2">
      <c r="A1752" s="296" t="s">
        <v>1749</v>
      </c>
      <c r="B1752" s="166" t="s">
        <v>1750</v>
      </c>
      <c r="C1752" s="550" t="s">
        <v>2964</v>
      </c>
      <c r="D1752" s="133" t="s">
        <v>1845</v>
      </c>
      <c r="E1752" s="232" t="s">
        <v>187</v>
      </c>
      <c r="F1752" s="580">
        <v>328</v>
      </c>
      <c r="G1752" s="233">
        <v>101464</v>
      </c>
      <c r="H1752" s="551">
        <v>31</v>
      </c>
      <c r="I1752" s="577">
        <v>980.03</v>
      </c>
      <c r="J1752" s="552">
        <f t="shared" si="163"/>
        <v>980.03</v>
      </c>
      <c r="K1752" s="553">
        <v>0</v>
      </c>
      <c r="L1752" s="556">
        <v>1</v>
      </c>
      <c r="M1752" s="553">
        <v>0</v>
      </c>
      <c r="N1752" s="553">
        <f t="shared" si="164"/>
        <v>1</v>
      </c>
      <c r="O1752" s="554">
        <f t="shared" si="165"/>
        <v>980.03</v>
      </c>
      <c r="P1752" s="362" t="s">
        <v>1750</v>
      </c>
      <c r="Q1752" s="534"/>
    </row>
    <row r="1753" spans="1:18" ht="25.5" x14ac:dyDescent="0.2">
      <c r="A1753" s="296" t="s">
        <v>1749</v>
      </c>
      <c r="B1753" s="166" t="s">
        <v>1750</v>
      </c>
      <c r="C1753" s="550" t="s">
        <v>2964</v>
      </c>
      <c r="D1753" s="133" t="s">
        <v>1846</v>
      </c>
      <c r="E1753" s="232" t="s">
        <v>187</v>
      </c>
      <c r="F1753" s="580">
        <v>329</v>
      </c>
      <c r="G1753" s="581">
        <v>71526</v>
      </c>
      <c r="H1753" s="551">
        <v>31</v>
      </c>
      <c r="I1753" s="577">
        <v>1200</v>
      </c>
      <c r="J1753" s="552">
        <f t="shared" si="163"/>
        <v>1200</v>
      </c>
      <c r="K1753" s="553">
        <v>0</v>
      </c>
      <c r="L1753" s="556">
        <v>10</v>
      </c>
      <c r="M1753" s="553">
        <v>0</v>
      </c>
      <c r="N1753" s="553">
        <f t="shared" si="164"/>
        <v>10</v>
      </c>
      <c r="O1753" s="554">
        <f t="shared" si="165"/>
        <v>12000</v>
      </c>
      <c r="P1753" s="362" t="s">
        <v>1750</v>
      </c>
      <c r="Q1753" s="534"/>
    </row>
    <row r="1754" spans="1:18" ht="25.5" x14ac:dyDescent="0.2">
      <c r="A1754" s="296" t="s">
        <v>1749</v>
      </c>
      <c r="B1754" s="166" t="s">
        <v>1750</v>
      </c>
      <c r="C1754" s="550" t="s">
        <v>2964</v>
      </c>
      <c r="D1754" s="133" t="s">
        <v>1847</v>
      </c>
      <c r="E1754" s="232" t="s">
        <v>187</v>
      </c>
      <c r="F1754" s="580">
        <v>329</v>
      </c>
      <c r="G1754" s="581">
        <v>70108</v>
      </c>
      <c r="H1754" s="551">
        <v>31</v>
      </c>
      <c r="I1754" s="577">
        <v>85800</v>
      </c>
      <c r="J1754" s="552">
        <f t="shared" si="163"/>
        <v>85800</v>
      </c>
      <c r="K1754" s="553">
        <v>0</v>
      </c>
      <c r="L1754" s="556">
        <v>1</v>
      </c>
      <c r="M1754" s="553">
        <v>0</v>
      </c>
      <c r="N1754" s="553">
        <f t="shared" si="164"/>
        <v>1</v>
      </c>
      <c r="O1754" s="554">
        <f t="shared" si="165"/>
        <v>85800</v>
      </c>
      <c r="P1754" s="362" t="s">
        <v>1750</v>
      </c>
      <c r="Q1754" s="534"/>
    </row>
    <row r="1755" spans="1:18" ht="25.5" x14ac:dyDescent="0.2">
      <c r="A1755" s="296" t="s">
        <v>1749</v>
      </c>
      <c r="B1755" s="166" t="s">
        <v>1750</v>
      </c>
      <c r="C1755" s="550" t="s">
        <v>2964</v>
      </c>
      <c r="D1755" s="133" t="s">
        <v>1848</v>
      </c>
      <c r="E1755" s="232" t="s">
        <v>187</v>
      </c>
      <c r="F1755" s="580">
        <v>329</v>
      </c>
      <c r="G1755" s="581">
        <v>100119</v>
      </c>
      <c r="H1755" s="551">
        <v>31</v>
      </c>
      <c r="I1755" s="577">
        <v>80900</v>
      </c>
      <c r="J1755" s="552">
        <f t="shared" si="163"/>
        <v>80900</v>
      </c>
      <c r="K1755" s="553">
        <v>0</v>
      </c>
      <c r="L1755" s="556">
        <v>1</v>
      </c>
      <c r="M1755" s="553">
        <v>0</v>
      </c>
      <c r="N1755" s="553">
        <f t="shared" si="164"/>
        <v>1</v>
      </c>
      <c r="O1755" s="554">
        <f t="shared" si="165"/>
        <v>80900</v>
      </c>
      <c r="P1755" s="362" t="s">
        <v>1750</v>
      </c>
      <c r="Q1755" s="534"/>
    </row>
    <row r="1756" spans="1:18" ht="25.5" x14ac:dyDescent="0.2">
      <c r="A1756" s="296" t="s">
        <v>1749</v>
      </c>
      <c r="B1756" s="166" t="s">
        <v>1750</v>
      </c>
      <c r="C1756" s="550" t="s">
        <v>2964</v>
      </c>
      <c r="D1756" s="133" t="s">
        <v>1849</v>
      </c>
      <c r="E1756" s="232" t="s">
        <v>187</v>
      </c>
      <c r="F1756" s="580">
        <v>329</v>
      </c>
      <c r="G1756" s="581">
        <v>149235</v>
      </c>
      <c r="H1756" s="551">
        <v>31</v>
      </c>
      <c r="I1756" s="577">
        <v>7000</v>
      </c>
      <c r="J1756" s="552">
        <f t="shared" si="163"/>
        <v>7000</v>
      </c>
      <c r="K1756" s="553">
        <v>0</v>
      </c>
      <c r="L1756" s="556">
        <v>2</v>
      </c>
      <c r="M1756" s="553">
        <v>0</v>
      </c>
      <c r="N1756" s="553">
        <f t="shared" si="164"/>
        <v>2</v>
      </c>
      <c r="O1756" s="554">
        <f t="shared" si="165"/>
        <v>14000</v>
      </c>
      <c r="P1756" s="362" t="s">
        <v>1750</v>
      </c>
      <c r="Q1756" s="534"/>
    </row>
    <row r="1757" spans="1:18" ht="25.5" x14ac:dyDescent="0.2">
      <c r="A1757" s="296" t="s">
        <v>1749</v>
      </c>
      <c r="B1757" s="166" t="s">
        <v>1750</v>
      </c>
      <c r="C1757" s="550" t="s">
        <v>2964</v>
      </c>
      <c r="D1757" s="133" t="s">
        <v>1850</v>
      </c>
      <c r="E1757" s="232" t="s">
        <v>187</v>
      </c>
      <c r="F1757" s="580">
        <v>329</v>
      </c>
      <c r="G1757" s="581">
        <v>139776</v>
      </c>
      <c r="H1757" s="551">
        <v>31</v>
      </c>
      <c r="I1757" s="577">
        <v>1650</v>
      </c>
      <c r="J1757" s="552">
        <f t="shared" si="163"/>
        <v>1650</v>
      </c>
      <c r="K1757" s="553">
        <v>0</v>
      </c>
      <c r="L1757" s="556">
        <v>2</v>
      </c>
      <c r="M1757" s="553">
        <v>0</v>
      </c>
      <c r="N1757" s="553">
        <f t="shared" si="164"/>
        <v>2</v>
      </c>
      <c r="O1757" s="554">
        <f t="shared" si="165"/>
        <v>3300</v>
      </c>
      <c r="P1757" s="362" t="s">
        <v>1750</v>
      </c>
      <c r="Q1757" s="534"/>
    </row>
    <row r="1758" spans="1:18" ht="25.5" x14ac:dyDescent="0.2">
      <c r="A1758" s="296" t="s">
        <v>1749</v>
      </c>
      <c r="B1758" s="166" t="s">
        <v>1750</v>
      </c>
      <c r="C1758" s="550" t="s">
        <v>2964</v>
      </c>
      <c r="D1758" s="133" t="s">
        <v>1851</v>
      </c>
      <c r="E1758" s="232" t="s">
        <v>187</v>
      </c>
      <c r="F1758" s="580">
        <v>329</v>
      </c>
      <c r="G1758" s="581">
        <v>145122</v>
      </c>
      <c r="H1758" s="551">
        <v>31</v>
      </c>
      <c r="I1758" s="577">
        <v>14970</v>
      </c>
      <c r="J1758" s="552">
        <f t="shared" si="163"/>
        <v>14970</v>
      </c>
      <c r="K1758" s="553">
        <v>0</v>
      </c>
      <c r="L1758" s="556">
        <v>3</v>
      </c>
      <c r="M1758" s="553">
        <v>0</v>
      </c>
      <c r="N1758" s="553">
        <f t="shared" si="164"/>
        <v>3</v>
      </c>
      <c r="O1758" s="554">
        <f t="shared" si="165"/>
        <v>44910</v>
      </c>
      <c r="P1758" s="362" t="s">
        <v>1750</v>
      </c>
      <c r="Q1758" s="534"/>
    </row>
    <row r="1759" spans="1:18" ht="25.5" x14ac:dyDescent="0.2">
      <c r="A1759" s="296" t="s">
        <v>1749</v>
      </c>
      <c r="B1759" s="166" t="s">
        <v>1750</v>
      </c>
      <c r="C1759" s="550" t="s">
        <v>2964</v>
      </c>
      <c r="D1759" s="133" t="s">
        <v>1852</v>
      </c>
      <c r="E1759" s="232" t="s">
        <v>187</v>
      </c>
      <c r="F1759" s="580">
        <v>329</v>
      </c>
      <c r="G1759" s="581">
        <v>149377</v>
      </c>
      <c r="H1759" s="551">
        <v>31</v>
      </c>
      <c r="I1759" s="577">
        <v>2450</v>
      </c>
      <c r="J1759" s="552">
        <f t="shared" si="163"/>
        <v>2450</v>
      </c>
      <c r="K1759" s="553">
        <v>0</v>
      </c>
      <c r="L1759" s="556">
        <v>1</v>
      </c>
      <c r="M1759" s="553">
        <v>0</v>
      </c>
      <c r="N1759" s="553">
        <f t="shared" si="164"/>
        <v>1</v>
      </c>
      <c r="O1759" s="554">
        <f t="shared" si="165"/>
        <v>2450</v>
      </c>
      <c r="P1759" s="362" t="s">
        <v>1750</v>
      </c>
      <c r="Q1759" s="793"/>
      <c r="R1759" s="265"/>
    </row>
    <row r="1760" spans="1:18" s="187" customFormat="1" ht="15" x14ac:dyDescent="0.25">
      <c r="A1760" s="582" t="s">
        <v>1853</v>
      </c>
      <c r="B1760" s="564"/>
      <c r="C1760" s="565"/>
      <c r="D1760" s="583"/>
      <c r="E1760" s="583"/>
      <c r="F1760" s="584"/>
      <c r="G1760" s="585"/>
      <c r="H1760" s="569"/>
      <c r="I1760" s="586"/>
      <c r="J1760" s="571"/>
      <c r="K1760" s="574"/>
      <c r="L1760" s="573"/>
      <c r="M1760" s="574"/>
      <c r="N1760" s="574"/>
      <c r="O1760" s="575">
        <f>SUM(O1667:O1759)</f>
        <v>14217382.779999999</v>
      </c>
      <c r="P1760" s="587"/>
      <c r="Q1760" s="543"/>
    </row>
    <row r="1761" spans="1:17" ht="25.5" x14ac:dyDescent="0.2">
      <c r="A1761" s="549" t="s">
        <v>1854</v>
      </c>
      <c r="B1761" s="166" t="s">
        <v>1855</v>
      </c>
      <c r="C1761" s="550" t="s">
        <v>1856</v>
      </c>
      <c r="D1761" s="550" t="s">
        <v>1857</v>
      </c>
      <c r="E1761" s="550" t="s">
        <v>1190</v>
      </c>
      <c r="F1761" s="551">
        <v>111</v>
      </c>
      <c r="G1761" s="551" t="s">
        <v>605</v>
      </c>
      <c r="H1761" s="551">
        <v>31</v>
      </c>
      <c r="I1761" s="552">
        <v>14000</v>
      </c>
      <c r="J1761" s="552">
        <f t="shared" si="163"/>
        <v>14000</v>
      </c>
      <c r="K1761" s="553">
        <v>4</v>
      </c>
      <c r="L1761" s="553">
        <v>4</v>
      </c>
      <c r="M1761" s="553">
        <v>4</v>
      </c>
      <c r="N1761" s="553">
        <f t="shared" si="164"/>
        <v>12</v>
      </c>
      <c r="O1761" s="554">
        <f t="shared" si="165"/>
        <v>168000</v>
      </c>
      <c r="P1761" s="362" t="s">
        <v>1855</v>
      </c>
      <c r="Q1761" s="534"/>
    </row>
    <row r="1762" spans="1:17" ht="25.5" x14ac:dyDescent="0.2">
      <c r="A1762" s="549" t="s">
        <v>1854</v>
      </c>
      <c r="B1762" s="166" t="s">
        <v>1855</v>
      </c>
      <c r="C1762" s="550" t="s">
        <v>1856</v>
      </c>
      <c r="D1762" s="550" t="s">
        <v>1858</v>
      </c>
      <c r="E1762" s="550" t="s">
        <v>1190</v>
      </c>
      <c r="F1762" s="551">
        <v>115</v>
      </c>
      <c r="G1762" s="551" t="s">
        <v>605</v>
      </c>
      <c r="H1762" s="551">
        <v>31</v>
      </c>
      <c r="I1762" s="552">
        <v>800</v>
      </c>
      <c r="J1762" s="552">
        <f t="shared" si="163"/>
        <v>800</v>
      </c>
      <c r="K1762" s="553">
        <v>4</v>
      </c>
      <c r="L1762" s="553">
        <v>4</v>
      </c>
      <c r="M1762" s="553">
        <v>4</v>
      </c>
      <c r="N1762" s="553">
        <f t="shared" si="164"/>
        <v>12</v>
      </c>
      <c r="O1762" s="554">
        <f t="shared" si="165"/>
        <v>9600</v>
      </c>
      <c r="P1762" s="362" t="s">
        <v>1855</v>
      </c>
      <c r="Q1762" s="534"/>
    </row>
    <row r="1763" spans="1:17" ht="25.5" x14ac:dyDescent="0.2">
      <c r="A1763" s="549" t="s">
        <v>1854</v>
      </c>
      <c r="B1763" s="166" t="s">
        <v>1855</v>
      </c>
      <c r="C1763" s="550" t="s">
        <v>1856</v>
      </c>
      <c r="D1763" s="550" t="s">
        <v>1859</v>
      </c>
      <c r="E1763" s="550" t="s">
        <v>1190</v>
      </c>
      <c r="F1763" s="551">
        <v>113</v>
      </c>
      <c r="G1763" s="551" t="s">
        <v>605</v>
      </c>
      <c r="H1763" s="551">
        <v>31</v>
      </c>
      <c r="I1763" s="552">
        <v>3750</v>
      </c>
      <c r="J1763" s="552">
        <f t="shared" si="163"/>
        <v>3750</v>
      </c>
      <c r="K1763" s="553">
        <v>4</v>
      </c>
      <c r="L1763" s="553">
        <v>4</v>
      </c>
      <c r="M1763" s="553">
        <v>4</v>
      </c>
      <c r="N1763" s="553">
        <f t="shared" si="164"/>
        <v>12</v>
      </c>
      <c r="O1763" s="554">
        <f t="shared" si="165"/>
        <v>45000</v>
      </c>
      <c r="P1763" s="362" t="s">
        <v>1855</v>
      </c>
      <c r="Q1763" s="534"/>
    </row>
    <row r="1764" spans="1:17" ht="25.5" x14ac:dyDescent="0.2">
      <c r="A1764" s="549" t="s">
        <v>1854</v>
      </c>
      <c r="B1764" s="166" t="s">
        <v>1855</v>
      </c>
      <c r="C1764" s="550" t="s">
        <v>1856</v>
      </c>
      <c r="D1764" s="550" t="s">
        <v>1860</v>
      </c>
      <c r="E1764" s="550" t="s">
        <v>1190</v>
      </c>
      <c r="F1764" s="551">
        <v>113</v>
      </c>
      <c r="G1764" s="551" t="s">
        <v>605</v>
      </c>
      <c r="H1764" s="551">
        <v>31</v>
      </c>
      <c r="I1764" s="552">
        <v>53</v>
      </c>
      <c r="J1764" s="552">
        <f t="shared" si="163"/>
        <v>53</v>
      </c>
      <c r="K1764" s="553">
        <v>4</v>
      </c>
      <c r="L1764" s="553">
        <v>4</v>
      </c>
      <c r="M1764" s="553">
        <v>4</v>
      </c>
      <c r="N1764" s="553">
        <f t="shared" si="164"/>
        <v>12</v>
      </c>
      <c r="O1764" s="554">
        <f t="shared" si="165"/>
        <v>636</v>
      </c>
      <c r="P1764" s="362" t="s">
        <v>1855</v>
      </c>
      <c r="Q1764" s="534"/>
    </row>
    <row r="1765" spans="1:17" ht="25.5" x14ac:dyDescent="0.2">
      <c r="A1765" s="549" t="s">
        <v>1854</v>
      </c>
      <c r="B1765" s="166" t="s">
        <v>1855</v>
      </c>
      <c r="C1765" s="550" t="s">
        <v>1856</v>
      </c>
      <c r="D1765" s="232" t="s">
        <v>1861</v>
      </c>
      <c r="E1765" s="550" t="s">
        <v>1190</v>
      </c>
      <c r="F1765" s="235">
        <v>169</v>
      </c>
      <c r="G1765" s="551" t="s">
        <v>605</v>
      </c>
      <c r="H1765" s="551">
        <v>31</v>
      </c>
      <c r="I1765" s="577">
        <v>3000</v>
      </c>
      <c r="J1765" s="552">
        <f t="shared" si="163"/>
        <v>3000</v>
      </c>
      <c r="K1765" s="556">
        <v>1</v>
      </c>
      <c r="L1765" s="553">
        <v>0</v>
      </c>
      <c r="M1765" s="553">
        <v>0</v>
      </c>
      <c r="N1765" s="553">
        <f t="shared" si="164"/>
        <v>1</v>
      </c>
      <c r="O1765" s="554">
        <f t="shared" si="165"/>
        <v>3000</v>
      </c>
      <c r="P1765" s="362" t="s">
        <v>1855</v>
      </c>
      <c r="Q1765" s="534"/>
    </row>
    <row r="1766" spans="1:17" ht="25.5" x14ac:dyDescent="0.2">
      <c r="A1766" s="549" t="s">
        <v>1854</v>
      </c>
      <c r="B1766" s="166" t="s">
        <v>1855</v>
      </c>
      <c r="C1766" s="550" t="s">
        <v>1856</v>
      </c>
      <c r="D1766" s="232" t="s">
        <v>1758</v>
      </c>
      <c r="E1766" s="550" t="s">
        <v>1190</v>
      </c>
      <c r="F1766" s="235">
        <v>181</v>
      </c>
      <c r="G1766" s="551" t="s">
        <v>605</v>
      </c>
      <c r="H1766" s="551">
        <v>31</v>
      </c>
      <c r="I1766" s="577">
        <v>29975</v>
      </c>
      <c r="J1766" s="552">
        <f t="shared" si="163"/>
        <v>29975</v>
      </c>
      <c r="K1766" s="556">
        <v>1</v>
      </c>
      <c r="L1766" s="553">
        <v>0</v>
      </c>
      <c r="M1766" s="553">
        <v>0</v>
      </c>
      <c r="N1766" s="553">
        <f t="shared" si="164"/>
        <v>1</v>
      </c>
      <c r="O1766" s="554">
        <f t="shared" si="165"/>
        <v>29975</v>
      </c>
      <c r="P1766" s="362" t="s">
        <v>1855</v>
      </c>
      <c r="Q1766" s="534"/>
    </row>
    <row r="1767" spans="1:17" ht="38.25" x14ac:dyDescent="0.2">
      <c r="A1767" s="549" t="s">
        <v>1854</v>
      </c>
      <c r="B1767" s="166" t="s">
        <v>1855</v>
      </c>
      <c r="C1767" s="550" t="s">
        <v>1856</v>
      </c>
      <c r="D1767" s="232" t="s">
        <v>1766</v>
      </c>
      <c r="E1767" s="550" t="s">
        <v>1190</v>
      </c>
      <c r="F1767" s="235">
        <v>199</v>
      </c>
      <c r="G1767" s="551" t="s">
        <v>605</v>
      </c>
      <c r="H1767" s="551">
        <v>31</v>
      </c>
      <c r="I1767" s="577">
        <v>11000</v>
      </c>
      <c r="J1767" s="552">
        <f t="shared" si="163"/>
        <v>11000</v>
      </c>
      <c r="K1767" s="556">
        <v>1</v>
      </c>
      <c r="L1767" s="553">
        <v>0</v>
      </c>
      <c r="M1767" s="553">
        <v>0</v>
      </c>
      <c r="N1767" s="553">
        <f t="shared" si="164"/>
        <v>1</v>
      </c>
      <c r="O1767" s="554">
        <f t="shared" si="165"/>
        <v>11000</v>
      </c>
      <c r="P1767" s="362" t="s">
        <v>1855</v>
      </c>
      <c r="Q1767" s="534"/>
    </row>
    <row r="1768" spans="1:17" ht="25.5" x14ac:dyDescent="0.2">
      <c r="A1768" s="549" t="s">
        <v>1854</v>
      </c>
      <c r="B1768" s="166" t="s">
        <v>1855</v>
      </c>
      <c r="C1768" s="550" t="s">
        <v>1856</v>
      </c>
      <c r="D1768" s="232" t="s">
        <v>1862</v>
      </c>
      <c r="E1768" s="550" t="s">
        <v>187</v>
      </c>
      <c r="F1768" s="233">
        <v>211</v>
      </c>
      <c r="G1768" s="233">
        <v>2392</v>
      </c>
      <c r="H1768" s="551">
        <v>31</v>
      </c>
      <c r="I1768" s="577">
        <v>120</v>
      </c>
      <c r="J1768" s="552">
        <f t="shared" si="163"/>
        <v>120</v>
      </c>
      <c r="K1768" s="553">
        <v>0</v>
      </c>
      <c r="L1768" s="556">
        <v>20</v>
      </c>
      <c r="M1768" s="553">
        <v>0</v>
      </c>
      <c r="N1768" s="553">
        <f t="shared" si="164"/>
        <v>20</v>
      </c>
      <c r="O1768" s="554">
        <f t="shared" si="165"/>
        <v>2400</v>
      </c>
      <c r="P1768" s="362" t="s">
        <v>1855</v>
      </c>
      <c r="Q1768" s="534"/>
    </row>
    <row r="1769" spans="1:17" ht="25.5" x14ac:dyDescent="0.2">
      <c r="A1769" s="549" t="s">
        <v>1854</v>
      </c>
      <c r="B1769" s="166" t="s">
        <v>1855</v>
      </c>
      <c r="C1769" s="550" t="s">
        <v>1856</v>
      </c>
      <c r="D1769" s="232" t="s">
        <v>1823</v>
      </c>
      <c r="E1769" s="550" t="s">
        <v>187</v>
      </c>
      <c r="F1769" s="233">
        <v>261</v>
      </c>
      <c r="G1769" s="233">
        <v>91763</v>
      </c>
      <c r="H1769" s="551">
        <v>31</v>
      </c>
      <c r="I1769" s="577">
        <v>3000</v>
      </c>
      <c r="J1769" s="552">
        <f t="shared" si="163"/>
        <v>3000</v>
      </c>
      <c r="K1769" s="553">
        <v>0</v>
      </c>
      <c r="L1769" s="556">
        <v>1</v>
      </c>
      <c r="M1769" s="553">
        <v>0</v>
      </c>
      <c r="N1769" s="553">
        <f t="shared" si="164"/>
        <v>1</v>
      </c>
      <c r="O1769" s="554">
        <f t="shared" si="165"/>
        <v>3000</v>
      </c>
      <c r="P1769" s="362" t="s">
        <v>1855</v>
      </c>
      <c r="Q1769" s="534"/>
    </row>
    <row r="1770" spans="1:17" ht="25.5" x14ac:dyDescent="0.2">
      <c r="A1770" s="549" t="s">
        <v>1854</v>
      </c>
      <c r="B1770" s="166" t="s">
        <v>1855</v>
      </c>
      <c r="C1770" s="550" t="s">
        <v>1856</v>
      </c>
      <c r="D1770" s="232" t="s">
        <v>1791</v>
      </c>
      <c r="E1770" s="550" t="s">
        <v>187</v>
      </c>
      <c r="F1770" s="233">
        <v>261</v>
      </c>
      <c r="G1770" s="233">
        <v>5723</v>
      </c>
      <c r="H1770" s="551">
        <v>31</v>
      </c>
      <c r="I1770" s="577">
        <v>17</v>
      </c>
      <c r="J1770" s="552">
        <f t="shared" si="163"/>
        <v>17</v>
      </c>
      <c r="K1770" s="553">
        <v>0</v>
      </c>
      <c r="L1770" s="556">
        <v>1440</v>
      </c>
      <c r="M1770" s="553">
        <v>0</v>
      </c>
      <c r="N1770" s="553">
        <f t="shared" si="164"/>
        <v>1440</v>
      </c>
      <c r="O1770" s="554">
        <f t="shared" si="165"/>
        <v>24480</v>
      </c>
      <c r="P1770" s="362" t="s">
        <v>1855</v>
      </c>
      <c r="Q1770" s="534"/>
    </row>
    <row r="1771" spans="1:17" ht="25.5" x14ac:dyDescent="0.2">
      <c r="A1771" s="549" t="s">
        <v>1854</v>
      </c>
      <c r="B1771" s="166" t="s">
        <v>1855</v>
      </c>
      <c r="C1771" s="550" t="s">
        <v>1856</v>
      </c>
      <c r="D1771" s="232" t="s">
        <v>1792</v>
      </c>
      <c r="E1771" s="550" t="s">
        <v>187</v>
      </c>
      <c r="F1771" s="233">
        <v>261</v>
      </c>
      <c r="G1771" s="233">
        <v>4894</v>
      </c>
      <c r="H1771" s="551">
        <v>31</v>
      </c>
      <c r="I1771" s="577">
        <v>15</v>
      </c>
      <c r="J1771" s="552">
        <f t="shared" si="163"/>
        <v>15</v>
      </c>
      <c r="K1771" s="553">
        <v>0</v>
      </c>
      <c r="L1771" s="556">
        <v>40</v>
      </c>
      <c r="M1771" s="553">
        <v>0</v>
      </c>
      <c r="N1771" s="553">
        <f t="shared" si="164"/>
        <v>40</v>
      </c>
      <c r="O1771" s="554">
        <f t="shared" si="165"/>
        <v>600</v>
      </c>
      <c r="P1771" s="362" t="s">
        <v>1855</v>
      </c>
      <c r="Q1771" s="534"/>
    </row>
    <row r="1772" spans="1:17" ht="25.5" x14ac:dyDescent="0.2">
      <c r="A1772" s="549" t="s">
        <v>1854</v>
      </c>
      <c r="B1772" s="166" t="s">
        <v>1855</v>
      </c>
      <c r="C1772" s="550" t="s">
        <v>1856</v>
      </c>
      <c r="D1772" s="232" t="s">
        <v>1863</v>
      </c>
      <c r="E1772" s="550" t="s">
        <v>187</v>
      </c>
      <c r="F1772" s="233">
        <v>261</v>
      </c>
      <c r="G1772" s="233">
        <v>41764</v>
      </c>
      <c r="H1772" s="551">
        <v>31</v>
      </c>
      <c r="I1772" s="577">
        <v>80</v>
      </c>
      <c r="J1772" s="552">
        <f t="shared" si="163"/>
        <v>80</v>
      </c>
      <c r="K1772" s="553">
        <v>0</v>
      </c>
      <c r="L1772" s="556">
        <v>15</v>
      </c>
      <c r="M1772" s="553">
        <v>0</v>
      </c>
      <c r="N1772" s="553">
        <f t="shared" si="164"/>
        <v>15</v>
      </c>
      <c r="O1772" s="554">
        <f t="shared" si="165"/>
        <v>1200</v>
      </c>
      <c r="P1772" s="362" t="s">
        <v>1855</v>
      </c>
      <c r="Q1772" s="534"/>
    </row>
    <row r="1773" spans="1:17" ht="25.5" x14ac:dyDescent="0.2">
      <c r="A1773" s="549" t="s">
        <v>1854</v>
      </c>
      <c r="B1773" s="166" t="s">
        <v>1855</v>
      </c>
      <c r="C1773" s="550" t="s">
        <v>1856</v>
      </c>
      <c r="D1773" s="232" t="s">
        <v>1793</v>
      </c>
      <c r="E1773" s="550" t="s">
        <v>187</v>
      </c>
      <c r="F1773" s="233">
        <v>261</v>
      </c>
      <c r="G1773" s="233">
        <v>47766</v>
      </c>
      <c r="H1773" s="551">
        <v>31</v>
      </c>
      <c r="I1773" s="577">
        <v>12292</v>
      </c>
      <c r="J1773" s="552">
        <f t="shared" si="163"/>
        <v>12292</v>
      </c>
      <c r="K1773" s="553">
        <v>0</v>
      </c>
      <c r="L1773" s="556">
        <v>1</v>
      </c>
      <c r="M1773" s="553">
        <v>0</v>
      </c>
      <c r="N1773" s="553">
        <f t="shared" si="164"/>
        <v>1</v>
      </c>
      <c r="O1773" s="554">
        <f t="shared" si="165"/>
        <v>12292</v>
      </c>
      <c r="P1773" s="362" t="s">
        <v>1855</v>
      </c>
      <c r="Q1773" s="534"/>
    </row>
    <row r="1774" spans="1:17" ht="25.5" x14ac:dyDescent="0.2">
      <c r="A1774" s="549" t="s">
        <v>1854</v>
      </c>
      <c r="B1774" s="166" t="s">
        <v>1855</v>
      </c>
      <c r="C1774" s="550" t="s">
        <v>1856</v>
      </c>
      <c r="D1774" s="232" t="s">
        <v>1864</v>
      </c>
      <c r="E1774" s="550" t="s">
        <v>187</v>
      </c>
      <c r="F1774" s="233">
        <v>262</v>
      </c>
      <c r="G1774" s="233" t="s">
        <v>1796</v>
      </c>
      <c r="H1774" s="551">
        <v>31</v>
      </c>
      <c r="I1774" s="577">
        <v>125</v>
      </c>
      <c r="J1774" s="552">
        <f t="shared" si="163"/>
        <v>125</v>
      </c>
      <c r="K1774" s="553">
        <v>0</v>
      </c>
      <c r="L1774" s="556">
        <v>120</v>
      </c>
      <c r="M1774" s="553">
        <v>0</v>
      </c>
      <c r="N1774" s="553">
        <f t="shared" si="164"/>
        <v>120</v>
      </c>
      <c r="O1774" s="554">
        <f t="shared" si="165"/>
        <v>15000</v>
      </c>
      <c r="P1774" s="362" t="s">
        <v>1855</v>
      </c>
      <c r="Q1774" s="534"/>
    </row>
    <row r="1775" spans="1:17" ht="25.5" x14ac:dyDescent="0.2">
      <c r="A1775" s="549" t="s">
        <v>1854</v>
      </c>
      <c r="B1775" s="166" t="s">
        <v>1855</v>
      </c>
      <c r="C1775" s="550" t="s">
        <v>1856</v>
      </c>
      <c r="D1775" s="232" t="s">
        <v>1797</v>
      </c>
      <c r="E1775" s="550" t="s">
        <v>187</v>
      </c>
      <c r="F1775" s="233">
        <v>263</v>
      </c>
      <c r="G1775" s="233" t="s">
        <v>1798</v>
      </c>
      <c r="H1775" s="551">
        <v>31</v>
      </c>
      <c r="I1775" s="577">
        <v>475</v>
      </c>
      <c r="J1775" s="552">
        <f t="shared" si="163"/>
        <v>475</v>
      </c>
      <c r="K1775" s="553">
        <v>0</v>
      </c>
      <c r="L1775" s="556">
        <v>4</v>
      </c>
      <c r="M1775" s="553">
        <v>0</v>
      </c>
      <c r="N1775" s="553">
        <f t="shared" si="164"/>
        <v>4</v>
      </c>
      <c r="O1775" s="554">
        <f t="shared" si="165"/>
        <v>1900</v>
      </c>
      <c r="P1775" s="362" t="s">
        <v>1855</v>
      </c>
      <c r="Q1775" s="534"/>
    </row>
    <row r="1776" spans="1:17" ht="25.5" x14ac:dyDescent="0.2">
      <c r="A1776" s="549" t="s">
        <v>1854</v>
      </c>
      <c r="B1776" s="166" t="s">
        <v>1855</v>
      </c>
      <c r="C1776" s="550" t="s">
        <v>1856</v>
      </c>
      <c r="D1776" s="232" t="s">
        <v>1799</v>
      </c>
      <c r="E1776" s="550" t="s">
        <v>187</v>
      </c>
      <c r="F1776" s="233">
        <v>264</v>
      </c>
      <c r="G1776" s="233">
        <v>13241</v>
      </c>
      <c r="H1776" s="551">
        <v>31</v>
      </c>
      <c r="I1776" s="577">
        <v>125</v>
      </c>
      <c r="J1776" s="552">
        <f t="shared" si="163"/>
        <v>125</v>
      </c>
      <c r="K1776" s="553">
        <v>0</v>
      </c>
      <c r="L1776" s="556">
        <v>10</v>
      </c>
      <c r="M1776" s="553">
        <v>0</v>
      </c>
      <c r="N1776" s="553">
        <f t="shared" si="164"/>
        <v>10</v>
      </c>
      <c r="O1776" s="554">
        <f t="shared" si="165"/>
        <v>1250</v>
      </c>
      <c r="P1776" s="362" t="s">
        <v>1855</v>
      </c>
      <c r="Q1776" s="534"/>
    </row>
    <row r="1777" spans="1:17" ht="25.5" x14ac:dyDescent="0.2">
      <c r="A1777" s="549" t="s">
        <v>1854</v>
      </c>
      <c r="B1777" s="166" t="s">
        <v>1855</v>
      </c>
      <c r="C1777" s="550" t="s">
        <v>1856</v>
      </c>
      <c r="D1777" s="232" t="s">
        <v>1800</v>
      </c>
      <c r="E1777" s="550" t="s">
        <v>187</v>
      </c>
      <c r="F1777" s="233">
        <v>264</v>
      </c>
      <c r="G1777" s="233">
        <v>28127</v>
      </c>
      <c r="H1777" s="551">
        <v>31</v>
      </c>
      <c r="I1777" s="577">
        <v>25</v>
      </c>
      <c r="J1777" s="552">
        <f t="shared" si="163"/>
        <v>25</v>
      </c>
      <c r="K1777" s="553">
        <v>0</v>
      </c>
      <c r="L1777" s="556">
        <v>100</v>
      </c>
      <c r="M1777" s="553">
        <v>0</v>
      </c>
      <c r="N1777" s="553">
        <f t="shared" si="164"/>
        <v>100</v>
      </c>
      <c r="O1777" s="554">
        <f t="shared" si="165"/>
        <v>2500</v>
      </c>
      <c r="P1777" s="362" t="s">
        <v>1855</v>
      </c>
      <c r="Q1777" s="534"/>
    </row>
    <row r="1778" spans="1:17" ht="25.5" x14ac:dyDescent="0.2">
      <c r="A1778" s="549" t="s">
        <v>1854</v>
      </c>
      <c r="B1778" s="166" t="s">
        <v>1855</v>
      </c>
      <c r="C1778" s="550" t="s">
        <v>1856</v>
      </c>
      <c r="D1778" s="232" t="s">
        <v>1801</v>
      </c>
      <c r="E1778" s="550" t="s">
        <v>187</v>
      </c>
      <c r="F1778" s="235">
        <v>268</v>
      </c>
      <c r="G1778" s="233">
        <v>84478</v>
      </c>
      <c r="H1778" s="551">
        <v>31</v>
      </c>
      <c r="I1778" s="577">
        <v>3</v>
      </c>
      <c r="J1778" s="552">
        <f t="shared" si="163"/>
        <v>3</v>
      </c>
      <c r="K1778" s="553">
        <v>0</v>
      </c>
      <c r="L1778" s="556">
        <v>3000</v>
      </c>
      <c r="M1778" s="553">
        <v>0</v>
      </c>
      <c r="N1778" s="553">
        <f t="shared" si="164"/>
        <v>3000</v>
      </c>
      <c r="O1778" s="554">
        <f t="shared" si="165"/>
        <v>9000</v>
      </c>
      <c r="P1778" s="362" t="s">
        <v>1855</v>
      </c>
      <c r="Q1778" s="534"/>
    </row>
    <row r="1779" spans="1:17" ht="25.5" x14ac:dyDescent="0.2">
      <c r="A1779" s="549" t="s">
        <v>1854</v>
      </c>
      <c r="B1779" s="166" t="s">
        <v>1855</v>
      </c>
      <c r="C1779" s="550" t="s">
        <v>1856</v>
      </c>
      <c r="D1779" s="232" t="s">
        <v>1865</v>
      </c>
      <c r="E1779" s="550" t="s">
        <v>187</v>
      </c>
      <c r="F1779" s="235">
        <v>268</v>
      </c>
      <c r="G1779" s="233">
        <v>83908</v>
      </c>
      <c r="H1779" s="551">
        <v>31</v>
      </c>
      <c r="I1779" s="577">
        <v>2500</v>
      </c>
      <c r="J1779" s="552">
        <f t="shared" si="163"/>
        <v>2500</v>
      </c>
      <c r="K1779" s="553">
        <v>0</v>
      </c>
      <c r="L1779" s="556">
        <v>1</v>
      </c>
      <c r="M1779" s="553">
        <v>0</v>
      </c>
      <c r="N1779" s="553">
        <f t="shared" si="164"/>
        <v>1</v>
      </c>
      <c r="O1779" s="554">
        <f t="shared" si="165"/>
        <v>2500</v>
      </c>
      <c r="P1779" s="362" t="s">
        <v>1855</v>
      </c>
      <c r="Q1779" s="534"/>
    </row>
    <row r="1780" spans="1:17" ht="25.5" x14ac:dyDescent="0.2">
      <c r="A1780" s="549" t="s">
        <v>1854</v>
      </c>
      <c r="B1780" s="166" t="s">
        <v>1855</v>
      </c>
      <c r="C1780" s="550" t="s">
        <v>1856</v>
      </c>
      <c r="D1780" s="232" t="s">
        <v>1805</v>
      </c>
      <c r="E1780" s="550" t="s">
        <v>187</v>
      </c>
      <c r="F1780" s="235">
        <v>268</v>
      </c>
      <c r="G1780" s="233" t="s">
        <v>1806</v>
      </c>
      <c r="H1780" s="551">
        <v>31</v>
      </c>
      <c r="I1780" s="577">
        <v>7630</v>
      </c>
      <c r="J1780" s="552">
        <f t="shared" si="163"/>
        <v>7630</v>
      </c>
      <c r="K1780" s="553">
        <v>0</v>
      </c>
      <c r="L1780" s="556">
        <v>1</v>
      </c>
      <c r="M1780" s="553">
        <v>0</v>
      </c>
      <c r="N1780" s="553">
        <f t="shared" si="164"/>
        <v>1</v>
      </c>
      <c r="O1780" s="554">
        <f t="shared" si="165"/>
        <v>7630</v>
      </c>
      <c r="P1780" s="362" t="s">
        <v>1855</v>
      </c>
      <c r="Q1780" s="534"/>
    </row>
    <row r="1781" spans="1:17" ht="25.5" x14ac:dyDescent="0.2">
      <c r="A1781" s="549" t="s">
        <v>1854</v>
      </c>
      <c r="B1781" s="166" t="s">
        <v>1855</v>
      </c>
      <c r="C1781" s="550" t="s">
        <v>1856</v>
      </c>
      <c r="D1781" s="232" t="s">
        <v>1823</v>
      </c>
      <c r="E1781" s="550" t="s">
        <v>187</v>
      </c>
      <c r="F1781" s="235">
        <v>286</v>
      </c>
      <c r="G1781" s="233">
        <v>46837</v>
      </c>
      <c r="H1781" s="551">
        <v>31</v>
      </c>
      <c r="I1781" s="577">
        <v>1000</v>
      </c>
      <c r="J1781" s="552">
        <f t="shared" si="163"/>
        <v>1000</v>
      </c>
      <c r="K1781" s="553">
        <v>0</v>
      </c>
      <c r="L1781" s="556">
        <v>1</v>
      </c>
      <c r="M1781" s="553">
        <v>0</v>
      </c>
      <c r="N1781" s="553">
        <f t="shared" si="164"/>
        <v>1</v>
      </c>
      <c r="O1781" s="554">
        <f t="shared" si="165"/>
        <v>1000</v>
      </c>
      <c r="P1781" s="362" t="s">
        <v>1855</v>
      </c>
      <c r="Q1781" s="534"/>
    </row>
    <row r="1782" spans="1:17" ht="25.5" x14ac:dyDescent="0.2">
      <c r="A1782" s="549" t="s">
        <v>1854</v>
      </c>
      <c r="B1782" s="166" t="s">
        <v>1855</v>
      </c>
      <c r="C1782" s="550" t="s">
        <v>1856</v>
      </c>
      <c r="D1782" s="232" t="s">
        <v>1810</v>
      </c>
      <c r="E1782" s="550" t="s">
        <v>187</v>
      </c>
      <c r="F1782" s="235">
        <v>286</v>
      </c>
      <c r="G1782" s="233">
        <v>36235</v>
      </c>
      <c r="H1782" s="551">
        <v>31</v>
      </c>
      <c r="I1782" s="577">
        <v>400</v>
      </c>
      <c r="J1782" s="552">
        <f t="shared" si="163"/>
        <v>400</v>
      </c>
      <c r="K1782" s="553">
        <v>0</v>
      </c>
      <c r="L1782" s="556">
        <v>6</v>
      </c>
      <c r="M1782" s="553">
        <v>0</v>
      </c>
      <c r="N1782" s="553">
        <f t="shared" si="164"/>
        <v>6</v>
      </c>
      <c r="O1782" s="554">
        <f t="shared" si="165"/>
        <v>2400</v>
      </c>
      <c r="P1782" s="362" t="s">
        <v>1855</v>
      </c>
      <c r="Q1782" s="534"/>
    </row>
    <row r="1783" spans="1:17" ht="25.5" x14ac:dyDescent="0.2">
      <c r="A1783" s="549" t="s">
        <v>1854</v>
      </c>
      <c r="B1783" s="166" t="s">
        <v>1855</v>
      </c>
      <c r="C1783" s="550" t="s">
        <v>1856</v>
      </c>
      <c r="D1783" s="232" t="s">
        <v>1811</v>
      </c>
      <c r="E1783" s="550" t="s">
        <v>187</v>
      </c>
      <c r="F1783" s="235">
        <v>286</v>
      </c>
      <c r="G1783" s="579">
        <v>87446</v>
      </c>
      <c r="H1783" s="551">
        <v>31</v>
      </c>
      <c r="I1783" s="577">
        <v>300</v>
      </c>
      <c r="J1783" s="552">
        <f t="shared" si="163"/>
        <v>300</v>
      </c>
      <c r="K1783" s="553">
        <v>0</v>
      </c>
      <c r="L1783" s="556">
        <v>4</v>
      </c>
      <c r="M1783" s="553">
        <v>0</v>
      </c>
      <c r="N1783" s="553">
        <f t="shared" si="164"/>
        <v>4</v>
      </c>
      <c r="O1783" s="554">
        <f t="shared" si="165"/>
        <v>1200</v>
      </c>
      <c r="P1783" s="362" t="s">
        <v>1855</v>
      </c>
      <c r="Q1783" s="534"/>
    </row>
    <row r="1784" spans="1:17" ht="25.5" x14ac:dyDescent="0.2">
      <c r="A1784" s="549" t="s">
        <v>1854</v>
      </c>
      <c r="B1784" s="166" t="s">
        <v>1855</v>
      </c>
      <c r="C1784" s="550" t="s">
        <v>1856</v>
      </c>
      <c r="D1784" s="232" t="s">
        <v>1812</v>
      </c>
      <c r="E1784" s="550" t="s">
        <v>187</v>
      </c>
      <c r="F1784" s="235">
        <v>286</v>
      </c>
      <c r="G1784" s="579">
        <v>21421</v>
      </c>
      <c r="H1784" s="551">
        <v>31</v>
      </c>
      <c r="I1784" s="577">
        <v>250</v>
      </c>
      <c r="J1784" s="552">
        <f t="shared" si="163"/>
        <v>250</v>
      </c>
      <c r="K1784" s="553">
        <v>0</v>
      </c>
      <c r="L1784" s="556">
        <v>10</v>
      </c>
      <c r="M1784" s="553">
        <v>0</v>
      </c>
      <c r="N1784" s="553">
        <f t="shared" si="164"/>
        <v>10</v>
      </c>
      <c r="O1784" s="554">
        <f t="shared" si="165"/>
        <v>2500</v>
      </c>
      <c r="P1784" s="362" t="s">
        <v>1855</v>
      </c>
      <c r="Q1784" s="534"/>
    </row>
    <row r="1785" spans="1:17" ht="43.5" customHeight="1" x14ac:dyDescent="0.2">
      <c r="A1785" s="549" t="s">
        <v>1854</v>
      </c>
      <c r="B1785" s="166" t="s">
        <v>1855</v>
      </c>
      <c r="C1785" s="550" t="s">
        <v>1856</v>
      </c>
      <c r="D1785" s="232" t="s">
        <v>1866</v>
      </c>
      <c r="E1785" s="550" t="s">
        <v>187</v>
      </c>
      <c r="F1785" s="235">
        <v>286</v>
      </c>
      <c r="G1785" s="579">
        <v>140135</v>
      </c>
      <c r="H1785" s="551">
        <v>31</v>
      </c>
      <c r="I1785" s="577">
        <v>400</v>
      </c>
      <c r="J1785" s="552">
        <f t="shared" si="163"/>
        <v>400</v>
      </c>
      <c r="K1785" s="553">
        <v>0</v>
      </c>
      <c r="L1785" s="556">
        <v>2</v>
      </c>
      <c r="M1785" s="553">
        <v>0</v>
      </c>
      <c r="N1785" s="553">
        <f t="shared" si="164"/>
        <v>2</v>
      </c>
      <c r="O1785" s="554">
        <f t="shared" si="165"/>
        <v>800</v>
      </c>
      <c r="P1785" s="362" t="s">
        <v>1855</v>
      </c>
      <c r="Q1785" s="534"/>
    </row>
    <row r="1786" spans="1:17" ht="45" customHeight="1" x14ac:dyDescent="0.2">
      <c r="A1786" s="549" t="s">
        <v>1854</v>
      </c>
      <c r="B1786" s="166" t="s">
        <v>1855</v>
      </c>
      <c r="C1786" s="550" t="s">
        <v>1856</v>
      </c>
      <c r="D1786" s="232" t="s">
        <v>1814</v>
      </c>
      <c r="E1786" s="550" t="s">
        <v>187</v>
      </c>
      <c r="F1786" s="235">
        <v>286</v>
      </c>
      <c r="G1786" s="579">
        <v>84453</v>
      </c>
      <c r="H1786" s="551">
        <v>31</v>
      </c>
      <c r="I1786" s="577">
        <v>100</v>
      </c>
      <c r="J1786" s="552">
        <f t="shared" ref="J1786:J1850" si="166">I1786</f>
        <v>100</v>
      </c>
      <c r="K1786" s="553">
        <v>0</v>
      </c>
      <c r="L1786" s="556">
        <v>10</v>
      </c>
      <c r="M1786" s="553">
        <v>0</v>
      </c>
      <c r="N1786" s="553">
        <f t="shared" ref="N1786:N1850" si="167">K1786+L1786+M1786</f>
        <v>10</v>
      </c>
      <c r="O1786" s="554">
        <f t="shared" ref="O1786:O1850" si="168">N1786*J1786</f>
        <v>1000</v>
      </c>
      <c r="P1786" s="362" t="s">
        <v>1855</v>
      </c>
      <c r="Q1786" s="534"/>
    </row>
    <row r="1787" spans="1:17" ht="25.5" x14ac:dyDescent="0.2">
      <c r="A1787" s="549" t="s">
        <v>1854</v>
      </c>
      <c r="B1787" s="166" t="s">
        <v>1855</v>
      </c>
      <c r="C1787" s="550" t="s">
        <v>1856</v>
      </c>
      <c r="D1787" s="232" t="s">
        <v>1815</v>
      </c>
      <c r="E1787" s="550" t="s">
        <v>187</v>
      </c>
      <c r="F1787" s="235">
        <v>286</v>
      </c>
      <c r="G1787" s="233">
        <v>72737</v>
      </c>
      <c r="H1787" s="551">
        <v>31</v>
      </c>
      <c r="I1787" s="577">
        <v>250</v>
      </c>
      <c r="J1787" s="552">
        <f t="shared" si="166"/>
        <v>250</v>
      </c>
      <c r="K1787" s="553">
        <v>0</v>
      </c>
      <c r="L1787" s="556">
        <v>5</v>
      </c>
      <c r="M1787" s="553">
        <v>0</v>
      </c>
      <c r="N1787" s="553">
        <f t="shared" si="167"/>
        <v>5</v>
      </c>
      <c r="O1787" s="554">
        <f t="shared" si="168"/>
        <v>1250</v>
      </c>
      <c r="P1787" s="362" t="s">
        <v>1855</v>
      </c>
      <c r="Q1787" s="534"/>
    </row>
    <row r="1788" spans="1:17" ht="25.5" x14ac:dyDescent="0.2">
      <c r="A1788" s="549" t="s">
        <v>1854</v>
      </c>
      <c r="B1788" s="166" t="s">
        <v>1855</v>
      </c>
      <c r="C1788" s="550" t="s">
        <v>1856</v>
      </c>
      <c r="D1788" s="232" t="s">
        <v>1816</v>
      </c>
      <c r="E1788" s="550" t="s">
        <v>187</v>
      </c>
      <c r="F1788" s="235">
        <v>286</v>
      </c>
      <c r="G1788" s="233">
        <v>72695</v>
      </c>
      <c r="H1788" s="551">
        <v>31</v>
      </c>
      <c r="I1788" s="577">
        <v>1400</v>
      </c>
      <c r="J1788" s="552">
        <f t="shared" si="166"/>
        <v>1400</v>
      </c>
      <c r="K1788" s="553">
        <v>0</v>
      </c>
      <c r="L1788" s="556">
        <v>1</v>
      </c>
      <c r="M1788" s="553">
        <v>0</v>
      </c>
      <c r="N1788" s="553">
        <f t="shared" si="167"/>
        <v>1</v>
      </c>
      <c r="O1788" s="554">
        <f t="shared" si="168"/>
        <v>1400</v>
      </c>
      <c r="P1788" s="362" t="s">
        <v>1855</v>
      </c>
      <c r="Q1788" s="534"/>
    </row>
    <row r="1789" spans="1:17" ht="25.5" x14ac:dyDescent="0.2">
      <c r="A1789" s="549" t="s">
        <v>1854</v>
      </c>
      <c r="B1789" s="166" t="s">
        <v>1855</v>
      </c>
      <c r="C1789" s="550" t="s">
        <v>1856</v>
      </c>
      <c r="D1789" s="232" t="s">
        <v>1817</v>
      </c>
      <c r="E1789" s="550" t="s">
        <v>187</v>
      </c>
      <c r="F1789" s="235">
        <v>286</v>
      </c>
      <c r="G1789" s="233">
        <v>48784</v>
      </c>
      <c r="H1789" s="551">
        <v>31</v>
      </c>
      <c r="I1789" s="577">
        <v>250</v>
      </c>
      <c r="J1789" s="552">
        <f t="shared" si="166"/>
        <v>250</v>
      </c>
      <c r="K1789" s="553">
        <v>0</v>
      </c>
      <c r="L1789" s="556">
        <v>10</v>
      </c>
      <c r="M1789" s="553">
        <v>0</v>
      </c>
      <c r="N1789" s="553">
        <f t="shared" si="167"/>
        <v>10</v>
      </c>
      <c r="O1789" s="554">
        <f t="shared" si="168"/>
        <v>2500</v>
      </c>
      <c r="P1789" s="362" t="s">
        <v>1855</v>
      </c>
      <c r="Q1789" s="534"/>
    </row>
    <row r="1790" spans="1:17" ht="25.5" x14ac:dyDescent="0.2">
      <c r="A1790" s="549" t="s">
        <v>1854</v>
      </c>
      <c r="B1790" s="166" t="s">
        <v>1855</v>
      </c>
      <c r="C1790" s="550" t="s">
        <v>1856</v>
      </c>
      <c r="D1790" s="232" t="s">
        <v>1818</v>
      </c>
      <c r="E1790" s="550" t="s">
        <v>187</v>
      </c>
      <c r="F1790" s="235">
        <v>286</v>
      </c>
      <c r="G1790" s="233">
        <v>85609</v>
      </c>
      <c r="H1790" s="551">
        <v>31</v>
      </c>
      <c r="I1790" s="577">
        <v>200</v>
      </c>
      <c r="J1790" s="552">
        <f t="shared" si="166"/>
        <v>200</v>
      </c>
      <c r="K1790" s="553">
        <v>0</v>
      </c>
      <c r="L1790" s="556">
        <v>10</v>
      </c>
      <c r="M1790" s="553">
        <v>0</v>
      </c>
      <c r="N1790" s="553">
        <f t="shared" si="167"/>
        <v>10</v>
      </c>
      <c r="O1790" s="554">
        <f t="shared" si="168"/>
        <v>2000</v>
      </c>
      <c r="P1790" s="362" t="s">
        <v>1855</v>
      </c>
      <c r="Q1790" s="534"/>
    </row>
    <row r="1791" spans="1:17" ht="25.5" x14ac:dyDescent="0.2">
      <c r="A1791" s="549" t="s">
        <v>1854</v>
      </c>
      <c r="B1791" s="166" t="s">
        <v>1855</v>
      </c>
      <c r="C1791" s="550" t="s">
        <v>1856</v>
      </c>
      <c r="D1791" s="232" t="s">
        <v>1819</v>
      </c>
      <c r="E1791" s="550" t="s">
        <v>187</v>
      </c>
      <c r="F1791" s="235">
        <v>286</v>
      </c>
      <c r="G1791" s="233">
        <v>140084</v>
      </c>
      <c r="H1791" s="551">
        <v>31</v>
      </c>
      <c r="I1791" s="577">
        <v>700</v>
      </c>
      <c r="J1791" s="552">
        <f t="shared" si="166"/>
        <v>700</v>
      </c>
      <c r="K1791" s="553">
        <v>0</v>
      </c>
      <c r="L1791" s="556">
        <v>2</v>
      </c>
      <c r="M1791" s="553">
        <v>0</v>
      </c>
      <c r="N1791" s="553">
        <f t="shared" si="167"/>
        <v>2</v>
      </c>
      <c r="O1791" s="554">
        <f t="shared" si="168"/>
        <v>1400</v>
      </c>
      <c r="P1791" s="362" t="s">
        <v>1855</v>
      </c>
      <c r="Q1791" s="534"/>
    </row>
    <row r="1792" spans="1:17" ht="25.5" x14ac:dyDescent="0.2">
      <c r="A1792" s="549" t="s">
        <v>1854</v>
      </c>
      <c r="B1792" s="166" t="s">
        <v>1855</v>
      </c>
      <c r="C1792" s="550" t="s">
        <v>1856</v>
      </c>
      <c r="D1792" s="232" t="s">
        <v>1820</v>
      </c>
      <c r="E1792" s="550" t="s">
        <v>187</v>
      </c>
      <c r="F1792" s="235">
        <v>286</v>
      </c>
      <c r="G1792" s="233">
        <v>111762</v>
      </c>
      <c r="H1792" s="551">
        <v>31</v>
      </c>
      <c r="I1792" s="577">
        <v>625</v>
      </c>
      <c r="J1792" s="552">
        <f t="shared" si="166"/>
        <v>625</v>
      </c>
      <c r="K1792" s="553">
        <v>0</v>
      </c>
      <c r="L1792" s="556">
        <v>1</v>
      </c>
      <c r="M1792" s="553">
        <v>0</v>
      </c>
      <c r="N1792" s="553">
        <f t="shared" si="167"/>
        <v>1</v>
      </c>
      <c r="O1792" s="554">
        <f t="shared" si="168"/>
        <v>625</v>
      </c>
      <c r="P1792" s="362" t="s">
        <v>1855</v>
      </c>
      <c r="Q1792" s="534"/>
    </row>
    <row r="1793" spans="1:17" ht="25.5" x14ac:dyDescent="0.2">
      <c r="A1793" s="549" t="s">
        <v>1854</v>
      </c>
      <c r="B1793" s="166" t="s">
        <v>1855</v>
      </c>
      <c r="C1793" s="550" t="s">
        <v>1856</v>
      </c>
      <c r="D1793" s="232" t="s">
        <v>1823</v>
      </c>
      <c r="E1793" s="550" t="s">
        <v>187</v>
      </c>
      <c r="F1793" s="235">
        <v>292</v>
      </c>
      <c r="G1793" s="233">
        <v>44879</v>
      </c>
      <c r="H1793" s="551">
        <v>31</v>
      </c>
      <c r="I1793" s="577">
        <v>8000</v>
      </c>
      <c r="J1793" s="552">
        <f t="shared" si="166"/>
        <v>8000</v>
      </c>
      <c r="K1793" s="553">
        <v>0</v>
      </c>
      <c r="L1793" s="556">
        <v>2</v>
      </c>
      <c r="M1793" s="553">
        <v>0</v>
      </c>
      <c r="N1793" s="553">
        <f t="shared" si="167"/>
        <v>2</v>
      </c>
      <c r="O1793" s="554">
        <f t="shared" si="168"/>
        <v>16000</v>
      </c>
      <c r="P1793" s="362" t="s">
        <v>1855</v>
      </c>
      <c r="Q1793" s="534"/>
    </row>
    <row r="1794" spans="1:17" ht="25.5" x14ac:dyDescent="0.2">
      <c r="A1794" s="549" t="s">
        <v>1854</v>
      </c>
      <c r="B1794" s="166" t="s">
        <v>1855</v>
      </c>
      <c r="C1794" s="550" t="s">
        <v>1856</v>
      </c>
      <c r="D1794" s="232" t="s">
        <v>1824</v>
      </c>
      <c r="E1794" s="550" t="s">
        <v>187</v>
      </c>
      <c r="F1794" s="235">
        <v>292</v>
      </c>
      <c r="G1794" s="233">
        <v>134553</v>
      </c>
      <c r="H1794" s="551">
        <v>31</v>
      </c>
      <c r="I1794" s="577">
        <v>225</v>
      </c>
      <c r="J1794" s="552">
        <f t="shared" si="166"/>
        <v>225</v>
      </c>
      <c r="K1794" s="553">
        <v>0</v>
      </c>
      <c r="L1794" s="556">
        <v>40</v>
      </c>
      <c r="M1794" s="553">
        <v>0</v>
      </c>
      <c r="N1794" s="553">
        <f t="shared" si="167"/>
        <v>40</v>
      </c>
      <c r="O1794" s="554">
        <f t="shared" si="168"/>
        <v>9000</v>
      </c>
      <c r="P1794" s="362" t="s">
        <v>1855</v>
      </c>
      <c r="Q1794" s="534"/>
    </row>
    <row r="1795" spans="1:17" ht="25.5" x14ac:dyDescent="0.2">
      <c r="A1795" s="549" t="s">
        <v>1854</v>
      </c>
      <c r="B1795" s="166" t="s">
        <v>1855</v>
      </c>
      <c r="C1795" s="550" t="s">
        <v>1856</v>
      </c>
      <c r="D1795" s="232" t="s">
        <v>1829</v>
      </c>
      <c r="E1795" s="550" t="s">
        <v>187</v>
      </c>
      <c r="F1795" s="235">
        <v>294</v>
      </c>
      <c r="G1795" s="233">
        <v>127063</v>
      </c>
      <c r="H1795" s="551">
        <v>31</v>
      </c>
      <c r="I1795" s="577">
        <v>400</v>
      </c>
      <c r="J1795" s="552">
        <f t="shared" si="166"/>
        <v>400</v>
      </c>
      <c r="K1795" s="553">
        <v>0</v>
      </c>
      <c r="L1795" s="556">
        <v>2</v>
      </c>
      <c r="M1795" s="553">
        <v>0</v>
      </c>
      <c r="N1795" s="553">
        <f t="shared" si="167"/>
        <v>2</v>
      </c>
      <c r="O1795" s="554">
        <f t="shared" si="168"/>
        <v>800</v>
      </c>
      <c r="P1795" s="362" t="s">
        <v>1855</v>
      </c>
      <c r="Q1795" s="534"/>
    </row>
    <row r="1796" spans="1:17" ht="25.5" x14ac:dyDescent="0.2">
      <c r="A1796" s="549" t="s">
        <v>1854</v>
      </c>
      <c r="B1796" s="166" t="s">
        <v>1855</v>
      </c>
      <c r="C1796" s="550" t="s">
        <v>1856</v>
      </c>
      <c r="D1796" s="232" t="s">
        <v>1830</v>
      </c>
      <c r="E1796" s="550" t="s">
        <v>187</v>
      </c>
      <c r="F1796" s="235">
        <v>297</v>
      </c>
      <c r="G1796" s="233">
        <v>112162</v>
      </c>
      <c r="H1796" s="551">
        <v>31</v>
      </c>
      <c r="I1796" s="577">
        <v>800</v>
      </c>
      <c r="J1796" s="552">
        <f t="shared" si="166"/>
        <v>800</v>
      </c>
      <c r="K1796" s="553">
        <v>0</v>
      </c>
      <c r="L1796" s="556">
        <v>2</v>
      </c>
      <c r="M1796" s="553">
        <v>0</v>
      </c>
      <c r="N1796" s="553">
        <f t="shared" si="167"/>
        <v>2</v>
      </c>
      <c r="O1796" s="554">
        <f t="shared" si="168"/>
        <v>1600</v>
      </c>
      <c r="P1796" s="362" t="s">
        <v>1855</v>
      </c>
      <c r="Q1796" s="534"/>
    </row>
    <row r="1797" spans="1:17" ht="25.5" x14ac:dyDescent="0.2">
      <c r="A1797" s="549" t="s">
        <v>1854</v>
      </c>
      <c r="B1797" s="166" t="s">
        <v>1855</v>
      </c>
      <c r="C1797" s="550" t="s">
        <v>1856</v>
      </c>
      <c r="D1797" s="232" t="s">
        <v>1831</v>
      </c>
      <c r="E1797" s="550" t="s">
        <v>187</v>
      </c>
      <c r="F1797" s="235">
        <v>297</v>
      </c>
      <c r="G1797" s="233" t="s">
        <v>1832</v>
      </c>
      <c r="H1797" s="551">
        <v>31</v>
      </c>
      <c r="I1797" s="577">
        <v>15</v>
      </c>
      <c r="J1797" s="552">
        <f t="shared" si="166"/>
        <v>15</v>
      </c>
      <c r="K1797" s="553">
        <v>0</v>
      </c>
      <c r="L1797" s="556">
        <v>50</v>
      </c>
      <c r="M1797" s="553">
        <v>0</v>
      </c>
      <c r="N1797" s="553">
        <f t="shared" si="167"/>
        <v>50</v>
      </c>
      <c r="O1797" s="554">
        <f t="shared" si="168"/>
        <v>750</v>
      </c>
      <c r="P1797" s="362" t="s">
        <v>1855</v>
      </c>
      <c r="Q1797" s="534"/>
    </row>
    <row r="1798" spans="1:17" ht="25.5" x14ac:dyDescent="0.2">
      <c r="A1798" s="549" t="s">
        <v>1854</v>
      </c>
      <c r="B1798" s="166" t="s">
        <v>1855</v>
      </c>
      <c r="C1798" s="550" t="s">
        <v>1856</v>
      </c>
      <c r="D1798" s="232" t="s">
        <v>1835</v>
      </c>
      <c r="E1798" s="550" t="s">
        <v>187</v>
      </c>
      <c r="F1798" s="580">
        <v>322</v>
      </c>
      <c r="G1798" s="233">
        <v>98451</v>
      </c>
      <c r="H1798" s="551">
        <v>31</v>
      </c>
      <c r="I1798" s="577">
        <v>17900</v>
      </c>
      <c r="J1798" s="552">
        <f t="shared" si="166"/>
        <v>17900</v>
      </c>
      <c r="K1798" s="553">
        <v>0</v>
      </c>
      <c r="L1798" s="556">
        <v>1</v>
      </c>
      <c r="M1798" s="553">
        <v>0</v>
      </c>
      <c r="N1798" s="553">
        <f t="shared" si="167"/>
        <v>1</v>
      </c>
      <c r="O1798" s="554">
        <f t="shared" si="168"/>
        <v>17900</v>
      </c>
      <c r="P1798" s="362" t="s">
        <v>1855</v>
      </c>
      <c r="Q1798" s="534"/>
    </row>
    <row r="1799" spans="1:17" ht="32.25" customHeight="1" x14ac:dyDescent="0.2">
      <c r="A1799" s="549" t="s">
        <v>1854</v>
      </c>
      <c r="B1799" s="166" t="s">
        <v>1855</v>
      </c>
      <c r="C1799" s="550" t="s">
        <v>1856</v>
      </c>
      <c r="D1799" s="232" t="s">
        <v>1836</v>
      </c>
      <c r="E1799" s="550" t="s">
        <v>187</v>
      </c>
      <c r="F1799" s="580">
        <v>322</v>
      </c>
      <c r="G1799" s="233">
        <v>55342</v>
      </c>
      <c r="H1799" s="551">
        <v>31</v>
      </c>
      <c r="I1799" s="577">
        <v>4460</v>
      </c>
      <c r="J1799" s="552">
        <f t="shared" si="166"/>
        <v>4460</v>
      </c>
      <c r="K1799" s="553">
        <v>0</v>
      </c>
      <c r="L1799" s="556">
        <v>2</v>
      </c>
      <c r="M1799" s="553">
        <v>0</v>
      </c>
      <c r="N1799" s="553">
        <f t="shared" si="167"/>
        <v>2</v>
      </c>
      <c r="O1799" s="554">
        <f t="shared" si="168"/>
        <v>8920</v>
      </c>
      <c r="P1799" s="362" t="s">
        <v>1855</v>
      </c>
      <c r="Q1799" s="534"/>
    </row>
    <row r="1800" spans="1:17" ht="25.5" x14ac:dyDescent="0.2">
      <c r="A1800" s="549" t="s">
        <v>1854</v>
      </c>
      <c r="B1800" s="166" t="s">
        <v>1855</v>
      </c>
      <c r="C1800" s="550" t="s">
        <v>1856</v>
      </c>
      <c r="D1800" s="232" t="s">
        <v>1837</v>
      </c>
      <c r="E1800" s="550" t="s">
        <v>187</v>
      </c>
      <c r="F1800" s="580">
        <v>323</v>
      </c>
      <c r="G1800" s="233">
        <v>57141</v>
      </c>
      <c r="H1800" s="551">
        <v>31</v>
      </c>
      <c r="I1800" s="577">
        <v>2500</v>
      </c>
      <c r="J1800" s="552">
        <f t="shared" si="166"/>
        <v>2500</v>
      </c>
      <c r="K1800" s="553">
        <v>0</v>
      </c>
      <c r="L1800" s="556">
        <v>1</v>
      </c>
      <c r="M1800" s="553">
        <v>0</v>
      </c>
      <c r="N1800" s="553">
        <f t="shared" si="167"/>
        <v>1</v>
      </c>
      <c r="O1800" s="554">
        <f t="shared" si="168"/>
        <v>2500</v>
      </c>
      <c r="P1800" s="362" t="s">
        <v>1855</v>
      </c>
      <c r="Q1800" s="534"/>
    </row>
    <row r="1801" spans="1:17" ht="25.5" x14ac:dyDescent="0.2">
      <c r="A1801" s="549" t="s">
        <v>1854</v>
      </c>
      <c r="B1801" s="166" t="s">
        <v>1855</v>
      </c>
      <c r="C1801" s="550" t="s">
        <v>1856</v>
      </c>
      <c r="D1801" s="232" t="s">
        <v>1843</v>
      </c>
      <c r="E1801" s="550" t="s">
        <v>187</v>
      </c>
      <c r="F1801" s="580">
        <v>324</v>
      </c>
      <c r="G1801" s="233">
        <v>149053</v>
      </c>
      <c r="H1801" s="551">
        <v>31</v>
      </c>
      <c r="I1801" s="577">
        <v>37800</v>
      </c>
      <c r="J1801" s="552">
        <f t="shared" si="166"/>
        <v>37800</v>
      </c>
      <c r="K1801" s="553">
        <v>0</v>
      </c>
      <c r="L1801" s="556">
        <v>1</v>
      </c>
      <c r="M1801" s="553">
        <v>0</v>
      </c>
      <c r="N1801" s="553">
        <f t="shared" si="167"/>
        <v>1</v>
      </c>
      <c r="O1801" s="554">
        <f t="shared" si="168"/>
        <v>37800</v>
      </c>
      <c r="P1801" s="362" t="s">
        <v>1855</v>
      </c>
      <c r="Q1801" s="534"/>
    </row>
    <row r="1802" spans="1:17" ht="25.5" x14ac:dyDescent="0.2">
      <c r="A1802" s="549" t="s">
        <v>1854</v>
      </c>
      <c r="B1802" s="166" t="s">
        <v>1855</v>
      </c>
      <c r="C1802" s="550" t="s">
        <v>1856</v>
      </c>
      <c r="D1802" s="232" t="s">
        <v>1867</v>
      </c>
      <c r="E1802" s="550" t="s">
        <v>187</v>
      </c>
      <c r="F1802" s="580">
        <v>326</v>
      </c>
      <c r="G1802" s="233">
        <v>69000</v>
      </c>
      <c r="H1802" s="551">
        <v>31</v>
      </c>
      <c r="I1802" s="577">
        <v>2000</v>
      </c>
      <c r="J1802" s="552">
        <f t="shared" si="166"/>
        <v>2000</v>
      </c>
      <c r="K1802" s="553">
        <v>0</v>
      </c>
      <c r="L1802" s="556">
        <v>1</v>
      </c>
      <c r="M1802" s="553">
        <v>0</v>
      </c>
      <c r="N1802" s="553">
        <f t="shared" si="167"/>
        <v>1</v>
      </c>
      <c r="O1802" s="554">
        <f t="shared" si="168"/>
        <v>2000</v>
      </c>
      <c r="P1802" s="362" t="s">
        <v>1855</v>
      </c>
      <c r="Q1802" s="534"/>
    </row>
    <row r="1803" spans="1:17" ht="25.5" x14ac:dyDescent="0.2">
      <c r="A1803" s="549" t="s">
        <v>1854</v>
      </c>
      <c r="B1803" s="166" t="s">
        <v>1855</v>
      </c>
      <c r="C1803" s="550" t="s">
        <v>1856</v>
      </c>
      <c r="D1803" s="232" t="s">
        <v>1845</v>
      </c>
      <c r="E1803" s="550" t="s">
        <v>187</v>
      </c>
      <c r="F1803" s="580">
        <v>328</v>
      </c>
      <c r="G1803" s="233">
        <v>101464</v>
      </c>
      <c r="H1803" s="551">
        <v>31</v>
      </c>
      <c r="I1803" s="577">
        <v>2288.37</v>
      </c>
      <c r="J1803" s="552">
        <f t="shared" si="166"/>
        <v>2288.37</v>
      </c>
      <c r="K1803" s="553">
        <v>0</v>
      </c>
      <c r="L1803" s="556">
        <v>1</v>
      </c>
      <c r="M1803" s="553">
        <v>0</v>
      </c>
      <c r="N1803" s="553">
        <f t="shared" si="167"/>
        <v>1</v>
      </c>
      <c r="O1803" s="554">
        <f t="shared" si="168"/>
        <v>2288.37</v>
      </c>
      <c r="P1803" s="362" t="s">
        <v>1855</v>
      </c>
      <c r="Q1803" s="534"/>
    </row>
    <row r="1804" spans="1:17" ht="25.5" x14ac:dyDescent="0.2">
      <c r="A1804" s="549" t="s">
        <v>1854</v>
      </c>
      <c r="B1804" s="166" t="s">
        <v>1855</v>
      </c>
      <c r="C1804" s="550" t="s">
        <v>1856</v>
      </c>
      <c r="D1804" s="232" t="s">
        <v>1850</v>
      </c>
      <c r="E1804" s="550" t="s">
        <v>187</v>
      </c>
      <c r="F1804" s="580">
        <v>329</v>
      </c>
      <c r="G1804" s="581">
        <v>139776</v>
      </c>
      <c r="H1804" s="551">
        <v>31</v>
      </c>
      <c r="I1804" s="577">
        <v>3300</v>
      </c>
      <c r="J1804" s="552">
        <f t="shared" si="166"/>
        <v>3300</v>
      </c>
      <c r="K1804" s="553">
        <v>0</v>
      </c>
      <c r="L1804" s="556">
        <v>4</v>
      </c>
      <c r="M1804" s="553">
        <v>0</v>
      </c>
      <c r="N1804" s="553">
        <f t="shared" si="167"/>
        <v>4</v>
      </c>
      <c r="O1804" s="554">
        <f t="shared" si="168"/>
        <v>13200</v>
      </c>
      <c r="P1804" s="362" t="s">
        <v>1855</v>
      </c>
      <c r="Q1804" s="534"/>
    </row>
    <row r="1805" spans="1:17" ht="25.5" x14ac:dyDescent="0.2">
      <c r="A1805" s="549" t="s">
        <v>1854</v>
      </c>
      <c r="B1805" s="166" t="s">
        <v>1855</v>
      </c>
      <c r="C1805" s="550" t="s">
        <v>1856</v>
      </c>
      <c r="D1805" s="232" t="s">
        <v>1852</v>
      </c>
      <c r="E1805" s="550" t="s">
        <v>187</v>
      </c>
      <c r="F1805" s="580">
        <v>329</v>
      </c>
      <c r="G1805" s="581">
        <v>149377</v>
      </c>
      <c r="H1805" s="551">
        <v>31</v>
      </c>
      <c r="I1805" s="577">
        <v>4900</v>
      </c>
      <c r="J1805" s="552">
        <f t="shared" si="166"/>
        <v>4900</v>
      </c>
      <c r="K1805" s="553">
        <v>0</v>
      </c>
      <c r="L1805" s="556">
        <v>2</v>
      </c>
      <c r="M1805" s="553">
        <v>0</v>
      </c>
      <c r="N1805" s="553">
        <f t="shared" si="167"/>
        <v>2</v>
      </c>
      <c r="O1805" s="554">
        <f t="shared" si="168"/>
        <v>9800</v>
      </c>
      <c r="P1805" s="362" t="s">
        <v>1855</v>
      </c>
      <c r="Q1805" s="534"/>
    </row>
    <row r="1806" spans="1:17" ht="25.5" x14ac:dyDescent="0.2">
      <c r="A1806" s="549" t="s">
        <v>1854</v>
      </c>
      <c r="B1806" s="166" t="s">
        <v>1855</v>
      </c>
      <c r="C1806" s="550" t="s">
        <v>1856</v>
      </c>
      <c r="D1806" s="232" t="s">
        <v>1868</v>
      </c>
      <c r="E1806" s="550" t="s">
        <v>1869</v>
      </c>
      <c r="F1806" s="580">
        <v>332</v>
      </c>
      <c r="G1806" s="581" t="s">
        <v>605</v>
      </c>
      <c r="H1806" s="551">
        <v>31</v>
      </c>
      <c r="I1806" s="577">
        <v>14000000</v>
      </c>
      <c r="J1806" s="552">
        <f t="shared" si="166"/>
        <v>14000000</v>
      </c>
      <c r="K1806" s="553">
        <v>0</v>
      </c>
      <c r="L1806" s="556">
        <v>0</v>
      </c>
      <c r="M1806" s="553">
        <v>1</v>
      </c>
      <c r="N1806" s="553">
        <f t="shared" si="167"/>
        <v>1</v>
      </c>
      <c r="O1806" s="554">
        <f t="shared" si="168"/>
        <v>14000000</v>
      </c>
      <c r="P1806" s="362" t="s">
        <v>1855</v>
      </c>
      <c r="Q1806" s="534"/>
    </row>
    <row r="1807" spans="1:17" s="187" customFormat="1" ht="15" x14ac:dyDescent="0.25">
      <c r="A1807" s="588" t="s">
        <v>1870</v>
      </c>
      <c r="B1807" s="564"/>
      <c r="C1807" s="569"/>
      <c r="D1807" s="583"/>
      <c r="E1807" s="565"/>
      <c r="F1807" s="584"/>
      <c r="G1807" s="585"/>
      <c r="H1807" s="569"/>
      <c r="I1807" s="586"/>
      <c r="J1807" s="571"/>
      <c r="K1807" s="574"/>
      <c r="L1807" s="573"/>
      <c r="M1807" s="574"/>
      <c r="N1807" s="574"/>
      <c r="O1807" s="575">
        <f>SUM(O1761:O1806)</f>
        <v>14491596.369999999</v>
      </c>
      <c r="P1807" s="587"/>
      <c r="Q1807" s="543"/>
    </row>
    <row r="1808" spans="1:17" ht="25.5" x14ac:dyDescent="0.2">
      <c r="A1808" s="296" t="s">
        <v>1871</v>
      </c>
      <c r="B1808" s="166" t="s">
        <v>1872</v>
      </c>
      <c r="C1808" s="550" t="s">
        <v>455</v>
      </c>
      <c r="D1808" s="550" t="s">
        <v>1857</v>
      </c>
      <c r="E1808" s="550" t="s">
        <v>1190</v>
      </c>
      <c r="F1808" s="551">
        <v>111</v>
      </c>
      <c r="G1808" s="551" t="s">
        <v>605</v>
      </c>
      <c r="H1808" s="551">
        <v>31</v>
      </c>
      <c r="I1808" s="552">
        <v>4500</v>
      </c>
      <c r="J1808" s="552">
        <f t="shared" si="166"/>
        <v>4500</v>
      </c>
      <c r="K1808" s="553">
        <v>4</v>
      </c>
      <c r="L1808" s="553">
        <v>4</v>
      </c>
      <c r="M1808" s="553">
        <v>4</v>
      </c>
      <c r="N1808" s="553">
        <f t="shared" si="167"/>
        <v>12</v>
      </c>
      <c r="O1808" s="554">
        <f t="shared" si="168"/>
        <v>54000</v>
      </c>
      <c r="P1808" s="362" t="s">
        <v>1872</v>
      </c>
      <c r="Q1808" s="534"/>
    </row>
    <row r="1809" spans="1:17" ht="38.25" x14ac:dyDescent="0.2">
      <c r="A1809" s="296" t="s">
        <v>1871</v>
      </c>
      <c r="B1809" s="166" t="s">
        <v>1872</v>
      </c>
      <c r="C1809" s="550" t="s">
        <v>455</v>
      </c>
      <c r="D1809" s="232" t="s">
        <v>1616</v>
      </c>
      <c r="E1809" s="550" t="s">
        <v>187</v>
      </c>
      <c r="F1809" s="235">
        <v>122</v>
      </c>
      <c r="G1809" s="233" t="s">
        <v>605</v>
      </c>
      <c r="H1809" s="551">
        <v>31</v>
      </c>
      <c r="I1809" s="577">
        <v>3</v>
      </c>
      <c r="J1809" s="552">
        <f t="shared" si="166"/>
        <v>3</v>
      </c>
      <c r="K1809" s="553">
        <v>0</v>
      </c>
      <c r="L1809" s="556">
        <v>10000</v>
      </c>
      <c r="M1809" s="553">
        <v>0</v>
      </c>
      <c r="N1809" s="553">
        <f t="shared" si="167"/>
        <v>10000</v>
      </c>
      <c r="O1809" s="554">
        <f t="shared" si="168"/>
        <v>30000</v>
      </c>
      <c r="P1809" s="362" t="s">
        <v>1872</v>
      </c>
      <c r="Q1809" s="534"/>
    </row>
    <row r="1810" spans="1:17" ht="25.5" x14ac:dyDescent="0.2">
      <c r="A1810" s="296" t="s">
        <v>1871</v>
      </c>
      <c r="B1810" s="166" t="s">
        <v>1872</v>
      </c>
      <c r="C1810" s="550" t="s">
        <v>455</v>
      </c>
      <c r="D1810" s="232" t="s">
        <v>1823</v>
      </c>
      <c r="E1810" s="550" t="s">
        <v>187</v>
      </c>
      <c r="F1810" s="233">
        <v>261</v>
      </c>
      <c r="G1810" s="233">
        <v>91763</v>
      </c>
      <c r="H1810" s="551">
        <v>31</v>
      </c>
      <c r="I1810" s="577">
        <v>6000</v>
      </c>
      <c r="J1810" s="552">
        <f t="shared" si="166"/>
        <v>6000</v>
      </c>
      <c r="K1810" s="553">
        <v>0</v>
      </c>
      <c r="L1810" s="556">
        <v>2</v>
      </c>
      <c r="M1810" s="553">
        <v>0</v>
      </c>
      <c r="N1810" s="553">
        <f t="shared" si="167"/>
        <v>2</v>
      </c>
      <c r="O1810" s="554">
        <f t="shared" si="168"/>
        <v>12000</v>
      </c>
      <c r="P1810" s="362" t="s">
        <v>1872</v>
      </c>
      <c r="Q1810" s="534"/>
    </row>
    <row r="1811" spans="1:17" ht="25.5" x14ac:dyDescent="0.2">
      <c r="A1811" s="296" t="s">
        <v>1871</v>
      </c>
      <c r="B1811" s="166" t="s">
        <v>1872</v>
      </c>
      <c r="C1811" s="550" t="s">
        <v>455</v>
      </c>
      <c r="D1811" s="232" t="s">
        <v>1791</v>
      </c>
      <c r="E1811" s="550" t="s">
        <v>187</v>
      </c>
      <c r="F1811" s="233">
        <v>261</v>
      </c>
      <c r="G1811" s="233">
        <v>5723</v>
      </c>
      <c r="H1811" s="551">
        <v>31</v>
      </c>
      <c r="I1811" s="577">
        <v>17</v>
      </c>
      <c r="J1811" s="552">
        <f t="shared" si="166"/>
        <v>17</v>
      </c>
      <c r="K1811" s="553">
        <v>0</v>
      </c>
      <c r="L1811" s="556">
        <v>1210</v>
      </c>
      <c r="M1811" s="553">
        <v>0</v>
      </c>
      <c r="N1811" s="553">
        <f t="shared" si="167"/>
        <v>1210</v>
      </c>
      <c r="O1811" s="554">
        <f t="shared" si="168"/>
        <v>20570</v>
      </c>
      <c r="P1811" s="362" t="s">
        <v>1872</v>
      </c>
      <c r="Q1811" s="534"/>
    </row>
    <row r="1812" spans="1:17" ht="25.5" x14ac:dyDescent="0.2">
      <c r="A1812" s="296" t="s">
        <v>1871</v>
      </c>
      <c r="B1812" s="166" t="s">
        <v>1872</v>
      </c>
      <c r="C1812" s="550" t="s">
        <v>455</v>
      </c>
      <c r="D1812" s="232" t="s">
        <v>1792</v>
      </c>
      <c r="E1812" s="550" t="s">
        <v>187</v>
      </c>
      <c r="F1812" s="233">
        <v>261</v>
      </c>
      <c r="G1812" s="233">
        <v>4894</v>
      </c>
      <c r="H1812" s="551">
        <v>31</v>
      </c>
      <c r="I1812" s="577">
        <v>15</v>
      </c>
      <c r="J1812" s="552">
        <f t="shared" si="166"/>
        <v>15</v>
      </c>
      <c r="K1812" s="553">
        <v>0</v>
      </c>
      <c r="L1812" s="556">
        <v>40</v>
      </c>
      <c r="M1812" s="553">
        <v>0</v>
      </c>
      <c r="N1812" s="553">
        <f t="shared" si="167"/>
        <v>40</v>
      </c>
      <c r="O1812" s="554">
        <f t="shared" si="168"/>
        <v>600</v>
      </c>
      <c r="P1812" s="362" t="s">
        <v>1872</v>
      </c>
      <c r="Q1812" s="534"/>
    </row>
    <row r="1813" spans="1:17" ht="25.5" x14ac:dyDescent="0.2">
      <c r="A1813" s="296" t="s">
        <v>1871</v>
      </c>
      <c r="B1813" s="166" t="s">
        <v>1872</v>
      </c>
      <c r="C1813" s="550" t="s">
        <v>455</v>
      </c>
      <c r="D1813" s="232" t="s">
        <v>1793</v>
      </c>
      <c r="E1813" s="550" t="s">
        <v>187</v>
      </c>
      <c r="F1813" s="233">
        <v>261</v>
      </c>
      <c r="G1813" s="233">
        <v>47766</v>
      </c>
      <c r="H1813" s="551">
        <v>31</v>
      </c>
      <c r="I1813" s="577">
        <v>6146</v>
      </c>
      <c r="J1813" s="552">
        <f t="shared" si="166"/>
        <v>6146</v>
      </c>
      <c r="K1813" s="553">
        <v>0</v>
      </c>
      <c r="L1813" s="556">
        <v>1</v>
      </c>
      <c r="M1813" s="553">
        <v>0</v>
      </c>
      <c r="N1813" s="553">
        <f t="shared" si="167"/>
        <v>1</v>
      </c>
      <c r="O1813" s="554">
        <f t="shared" si="168"/>
        <v>6146</v>
      </c>
      <c r="P1813" s="362" t="s">
        <v>1872</v>
      </c>
      <c r="Q1813" s="534"/>
    </row>
    <row r="1814" spans="1:17" ht="25.5" x14ac:dyDescent="0.2">
      <c r="A1814" s="296" t="s">
        <v>1871</v>
      </c>
      <c r="B1814" s="166" t="s">
        <v>1872</v>
      </c>
      <c r="C1814" s="550" t="s">
        <v>455</v>
      </c>
      <c r="D1814" s="232" t="s">
        <v>1864</v>
      </c>
      <c r="E1814" s="550" t="s">
        <v>187</v>
      </c>
      <c r="F1814" s="233">
        <v>262</v>
      </c>
      <c r="G1814" s="233" t="s">
        <v>1796</v>
      </c>
      <c r="H1814" s="551">
        <v>31</v>
      </c>
      <c r="I1814" s="577">
        <v>125</v>
      </c>
      <c r="J1814" s="552">
        <f t="shared" si="166"/>
        <v>125</v>
      </c>
      <c r="K1814" s="553">
        <v>0</v>
      </c>
      <c r="L1814" s="556">
        <v>60</v>
      </c>
      <c r="M1814" s="553">
        <v>0</v>
      </c>
      <c r="N1814" s="553">
        <f t="shared" si="167"/>
        <v>60</v>
      </c>
      <c r="O1814" s="554">
        <f t="shared" si="168"/>
        <v>7500</v>
      </c>
      <c r="P1814" s="362" t="s">
        <v>1872</v>
      </c>
      <c r="Q1814" s="534"/>
    </row>
    <row r="1815" spans="1:17" ht="25.5" x14ac:dyDescent="0.2">
      <c r="A1815" s="296" t="s">
        <v>1871</v>
      </c>
      <c r="B1815" s="166" t="s">
        <v>1872</v>
      </c>
      <c r="C1815" s="550" t="s">
        <v>455</v>
      </c>
      <c r="D1815" s="232" t="s">
        <v>1797</v>
      </c>
      <c r="E1815" s="550" t="s">
        <v>187</v>
      </c>
      <c r="F1815" s="233">
        <v>263</v>
      </c>
      <c r="G1815" s="233" t="s">
        <v>1798</v>
      </c>
      <c r="H1815" s="551">
        <v>31</v>
      </c>
      <c r="I1815" s="577">
        <v>475</v>
      </c>
      <c r="J1815" s="552">
        <f t="shared" si="166"/>
        <v>475</v>
      </c>
      <c r="K1815" s="553">
        <v>0</v>
      </c>
      <c r="L1815" s="556">
        <v>4</v>
      </c>
      <c r="M1815" s="553">
        <v>0</v>
      </c>
      <c r="N1815" s="553">
        <f t="shared" si="167"/>
        <v>4</v>
      </c>
      <c r="O1815" s="554">
        <f t="shared" si="168"/>
        <v>1900</v>
      </c>
      <c r="P1815" s="362" t="s">
        <v>1872</v>
      </c>
      <c r="Q1815" s="534"/>
    </row>
    <row r="1816" spans="1:17" ht="25.5" x14ac:dyDescent="0.2">
      <c r="A1816" s="296" t="s">
        <v>1871</v>
      </c>
      <c r="B1816" s="166" t="s">
        <v>1872</v>
      </c>
      <c r="C1816" s="550" t="s">
        <v>455</v>
      </c>
      <c r="D1816" s="232" t="s">
        <v>1799</v>
      </c>
      <c r="E1816" s="550" t="s">
        <v>187</v>
      </c>
      <c r="F1816" s="233">
        <v>264</v>
      </c>
      <c r="G1816" s="233">
        <v>13241</v>
      </c>
      <c r="H1816" s="551">
        <v>31</v>
      </c>
      <c r="I1816" s="577">
        <v>125</v>
      </c>
      <c r="J1816" s="552">
        <f t="shared" si="166"/>
        <v>125</v>
      </c>
      <c r="K1816" s="553">
        <v>0</v>
      </c>
      <c r="L1816" s="556">
        <v>10</v>
      </c>
      <c r="M1816" s="553">
        <v>0</v>
      </c>
      <c r="N1816" s="553">
        <f t="shared" si="167"/>
        <v>10</v>
      </c>
      <c r="O1816" s="554">
        <f t="shared" si="168"/>
        <v>1250</v>
      </c>
      <c r="P1816" s="362" t="s">
        <v>1872</v>
      </c>
      <c r="Q1816" s="534"/>
    </row>
    <row r="1817" spans="1:17" ht="25.5" x14ac:dyDescent="0.2">
      <c r="A1817" s="296" t="s">
        <v>1871</v>
      </c>
      <c r="B1817" s="166" t="s">
        <v>1872</v>
      </c>
      <c r="C1817" s="550" t="s">
        <v>455</v>
      </c>
      <c r="D1817" s="232" t="s">
        <v>1800</v>
      </c>
      <c r="E1817" s="550" t="s">
        <v>187</v>
      </c>
      <c r="F1817" s="233">
        <v>264</v>
      </c>
      <c r="G1817" s="233">
        <v>28127</v>
      </c>
      <c r="H1817" s="551">
        <v>31</v>
      </c>
      <c r="I1817" s="577">
        <v>25</v>
      </c>
      <c r="J1817" s="552">
        <f t="shared" si="166"/>
        <v>25</v>
      </c>
      <c r="K1817" s="553">
        <v>0</v>
      </c>
      <c r="L1817" s="556">
        <v>100</v>
      </c>
      <c r="M1817" s="553">
        <v>0</v>
      </c>
      <c r="N1817" s="553">
        <f t="shared" si="167"/>
        <v>100</v>
      </c>
      <c r="O1817" s="554">
        <f t="shared" si="168"/>
        <v>2500</v>
      </c>
      <c r="P1817" s="362" t="s">
        <v>1872</v>
      </c>
      <c r="Q1817" s="534"/>
    </row>
    <row r="1818" spans="1:17" ht="25.5" x14ac:dyDescent="0.2">
      <c r="A1818" s="296" t="s">
        <v>1871</v>
      </c>
      <c r="B1818" s="166" t="s">
        <v>1872</v>
      </c>
      <c r="C1818" s="550" t="s">
        <v>455</v>
      </c>
      <c r="D1818" s="232" t="s">
        <v>1865</v>
      </c>
      <c r="E1818" s="550" t="s">
        <v>187</v>
      </c>
      <c r="F1818" s="235">
        <v>268</v>
      </c>
      <c r="G1818" s="233">
        <v>83908</v>
      </c>
      <c r="H1818" s="551">
        <v>31</v>
      </c>
      <c r="I1818" s="577">
        <v>3000</v>
      </c>
      <c r="J1818" s="552">
        <f t="shared" si="166"/>
        <v>3000</v>
      </c>
      <c r="K1818" s="553">
        <v>0</v>
      </c>
      <c r="L1818" s="556">
        <v>1</v>
      </c>
      <c r="M1818" s="553">
        <v>0</v>
      </c>
      <c r="N1818" s="553">
        <f t="shared" si="167"/>
        <v>1</v>
      </c>
      <c r="O1818" s="554">
        <f t="shared" si="168"/>
        <v>3000</v>
      </c>
      <c r="P1818" s="362" t="s">
        <v>1872</v>
      </c>
      <c r="Q1818" s="534"/>
    </row>
    <row r="1819" spans="1:17" ht="25.5" x14ac:dyDescent="0.2">
      <c r="A1819" s="296" t="s">
        <v>1871</v>
      </c>
      <c r="B1819" s="166" t="s">
        <v>1872</v>
      </c>
      <c r="C1819" s="550" t="s">
        <v>455</v>
      </c>
      <c r="D1819" s="232" t="s">
        <v>1804</v>
      </c>
      <c r="E1819" s="550" t="s">
        <v>187</v>
      </c>
      <c r="F1819" s="235">
        <v>268</v>
      </c>
      <c r="G1819" s="233">
        <v>109843</v>
      </c>
      <c r="H1819" s="551">
        <v>31</v>
      </c>
      <c r="I1819" s="577">
        <v>399</v>
      </c>
      <c r="J1819" s="552">
        <f t="shared" si="166"/>
        <v>399</v>
      </c>
      <c r="K1819" s="553">
        <v>0</v>
      </c>
      <c r="L1819" s="556">
        <v>1</v>
      </c>
      <c r="M1819" s="553">
        <v>0</v>
      </c>
      <c r="N1819" s="553">
        <f t="shared" si="167"/>
        <v>1</v>
      </c>
      <c r="O1819" s="554">
        <f t="shared" si="168"/>
        <v>399</v>
      </c>
      <c r="P1819" s="362" t="s">
        <v>1872</v>
      </c>
      <c r="Q1819" s="534"/>
    </row>
    <row r="1820" spans="1:17" ht="25.5" x14ac:dyDescent="0.2">
      <c r="A1820" s="296" t="s">
        <v>1871</v>
      </c>
      <c r="B1820" s="166" t="s">
        <v>1872</v>
      </c>
      <c r="C1820" s="550" t="s">
        <v>455</v>
      </c>
      <c r="D1820" s="232" t="s">
        <v>1823</v>
      </c>
      <c r="E1820" s="550" t="s">
        <v>187</v>
      </c>
      <c r="F1820" s="235">
        <v>286</v>
      </c>
      <c r="G1820" s="233">
        <v>46837</v>
      </c>
      <c r="H1820" s="551">
        <v>31</v>
      </c>
      <c r="I1820" s="577">
        <v>1000</v>
      </c>
      <c r="J1820" s="552">
        <f t="shared" si="166"/>
        <v>1000</v>
      </c>
      <c r="K1820" s="553">
        <v>0</v>
      </c>
      <c r="L1820" s="556">
        <v>1</v>
      </c>
      <c r="M1820" s="553">
        <v>0</v>
      </c>
      <c r="N1820" s="553">
        <f t="shared" si="167"/>
        <v>1</v>
      </c>
      <c r="O1820" s="554">
        <f t="shared" si="168"/>
        <v>1000</v>
      </c>
      <c r="P1820" s="362" t="s">
        <v>1872</v>
      </c>
      <c r="Q1820" s="534"/>
    </row>
    <row r="1821" spans="1:17" ht="25.5" x14ac:dyDescent="0.2">
      <c r="A1821" s="296" t="s">
        <v>1871</v>
      </c>
      <c r="B1821" s="166" t="s">
        <v>1872</v>
      </c>
      <c r="C1821" s="550" t="s">
        <v>455</v>
      </c>
      <c r="D1821" s="232" t="s">
        <v>1823</v>
      </c>
      <c r="E1821" s="550" t="s">
        <v>187</v>
      </c>
      <c r="F1821" s="235">
        <v>292</v>
      </c>
      <c r="G1821" s="233">
        <v>44879</v>
      </c>
      <c r="H1821" s="551">
        <v>31</v>
      </c>
      <c r="I1821" s="577">
        <v>12000</v>
      </c>
      <c r="J1821" s="552">
        <f t="shared" si="166"/>
        <v>12000</v>
      </c>
      <c r="K1821" s="553">
        <v>0</v>
      </c>
      <c r="L1821" s="556">
        <v>3</v>
      </c>
      <c r="M1821" s="553">
        <v>0</v>
      </c>
      <c r="N1821" s="553">
        <f t="shared" si="167"/>
        <v>3</v>
      </c>
      <c r="O1821" s="554">
        <f t="shared" si="168"/>
        <v>36000</v>
      </c>
      <c r="P1821" s="362" t="s">
        <v>1872</v>
      </c>
      <c r="Q1821" s="534"/>
    </row>
    <row r="1822" spans="1:17" ht="25.5" x14ac:dyDescent="0.2">
      <c r="A1822" s="296" t="s">
        <v>1871</v>
      </c>
      <c r="B1822" s="166" t="s">
        <v>1872</v>
      </c>
      <c r="C1822" s="550" t="s">
        <v>455</v>
      </c>
      <c r="D1822" s="232" t="s">
        <v>1835</v>
      </c>
      <c r="E1822" s="550" t="s">
        <v>187</v>
      </c>
      <c r="F1822" s="580">
        <v>322</v>
      </c>
      <c r="G1822" s="233">
        <v>98451</v>
      </c>
      <c r="H1822" s="551">
        <v>31</v>
      </c>
      <c r="I1822" s="577">
        <v>17900</v>
      </c>
      <c r="J1822" s="552">
        <f t="shared" si="166"/>
        <v>17900</v>
      </c>
      <c r="K1822" s="553">
        <v>0</v>
      </c>
      <c r="L1822" s="556">
        <v>1</v>
      </c>
      <c r="M1822" s="553">
        <v>0</v>
      </c>
      <c r="N1822" s="553">
        <f t="shared" si="167"/>
        <v>1</v>
      </c>
      <c r="O1822" s="554">
        <f t="shared" si="168"/>
        <v>17900</v>
      </c>
      <c r="P1822" s="362" t="s">
        <v>1872</v>
      </c>
      <c r="Q1822" s="534"/>
    </row>
    <row r="1823" spans="1:17" ht="25.5" x14ac:dyDescent="0.2">
      <c r="A1823" s="296" t="s">
        <v>1871</v>
      </c>
      <c r="B1823" s="166" t="s">
        <v>1872</v>
      </c>
      <c r="C1823" s="550" t="s">
        <v>455</v>
      </c>
      <c r="D1823" s="232" t="s">
        <v>1841</v>
      </c>
      <c r="E1823" s="550" t="s">
        <v>187</v>
      </c>
      <c r="F1823" s="580">
        <v>324</v>
      </c>
      <c r="G1823" s="233" t="s">
        <v>1842</v>
      </c>
      <c r="H1823" s="551">
        <v>31</v>
      </c>
      <c r="I1823" s="577">
        <v>11466.5</v>
      </c>
      <c r="J1823" s="552">
        <f t="shared" si="166"/>
        <v>11466.5</v>
      </c>
      <c r="K1823" s="553">
        <v>0</v>
      </c>
      <c r="L1823" s="556">
        <v>1</v>
      </c>
      <c r="M1823" s="553">
        <v>0</v>
      </c>
      <c r="N1823" s="553">
        <f t="shared" si="167"/>
        <v>1</v>
      </c>
      <c r="O1823" s="554">
        <f t="shared" si="168"/>
        <v>11466.5</v>
      </c>
      <c r="P1823" s="362" t="s">
        <v>1872</v>
      </c>
      <c r="Q1823" s="534"/>
    </row>
    <row r="1824" spans="1:17" ht="25.5" x14ac:dyDescent="0.2">
      <c r="A1824" s="296" t="s">
        <v>1871</v>
      </c>
      <c r="B1824" s="166" t="s">
        <v>1872</v>
      </c>
      <c r="C1824" s="550" t="s">
        <v>455</v>
      </c>
      <c r="D1824" s="232" t="s">
        <v>1843</v>
      </c>
      <c r="E1824" s="550" t="s">
        <v>187</v>
      </c>
      <c r="F1824" s="580">
        <v>324</v>
      </c>
      <c r="G1824" s="233">
        <v>149053</v>
      </c>
      <c r="H1824" s="551">
        <v>31</v>
      </c>
      <c r="I1824" s="577">
        <v>9450</v>
      </c>
      <c r="J1824" s="552">
        <f t="shared" si="166"/>
        <v>9450</v>
      </c>
      <c r="K1824" s="553">
        <v>0</v>
      </c>
      <c r="L1824" s="556">
        <v>1</v>
      </c>
      <c r="M1824" s="553">
        <v>0</v>
      </c>
      <c r="N1824" s="553">
        <f t="shared" si="167"/>
        <v>1</v>
      </c>
      <c r="O1824" s="554">
        <f t="shared" si="168"/>
        <v>9450</v>
      </c>
      <c r="P1824" s="362" t="s">
        <v>1872</v>
      </c>
      <c r="Q1824" s="534"/>
    </row>
    <row r="1825" spans="1:17" ht="25.5" x14ac:dyDescent="0.2">
      <c r="A1825" s="296" t="s">
        <v>1871</v>
      </c>
      <c r="B1825" s="166" t="s">
        <v>1872</v>
      </c>
      <c r="C1825" s="550" t="s">
        <v>455</v>
      </c>
      <c r="D1825" s="232" t="s">
        <v>1845</v>
      </c>
      <c r="E1825" s="550" t="s">
        <v>187</v>
      </c>
      <c r="F1825" s="580">
        <v>328</v>
      </c>
      <c r="G1825" s="233">
        <v>101464</v>
      </c>
      <c r="H1825" s="551">
        <v>31</v>
      </c>
      <c r="I1825" s="577">
        <v>1307.6400000000001</v>
      </c>
      <c r="J1825" s="552">
        <f t="shared" si="166"/>
        <v>1307.6400000000001</v>
      </c>
      <c r="K1825" s="553">
        <v>0</v>
      </c>
      <c r="L1825" s="556">
        <v>1</v>
      </c>
      <c r="M1825" s="553">
        <v>0</v>
      </c>
      <c r="N1825" s="553">
        <f t="shared" si="167"/>
        <v>1</v>
      </c>
      <c r="O1825" s="554">
        <f t="shared" si="168"/>
        <v>1307.6400000000001</v>
      </c>
      <c r="P1825" s="362" t="s">
        <v>1872</v>
      </c>
      <c r="Q1825" s="534"/>
    </row>
    <row r="1826" spans="1:17" s="187" customFormat="1" ht="15" x14ac:dyDescent="0.25">
      <c r="A1826" s="588" t="s">
        <v>1873</v>
      </c>
      <c r="B1826" s="564"/>
      <c r="C1826" s="569"/>
      <c r="D1826" s="583"/>
      <c r="E1826" s="565"/>
      <c r="F1826" s="584"/>
      <c r="G1826" s="589"/>
      <c r="H1826" s="569"/>
      <c r="I1826" s="586"/>
      <c r="J1826" s="571"/>
      <c r="K1826" s="574"/>
      <c r="L1826" s="573"/>
      <c r="M1826" s="574"/>
      <c r="N1826" s="574"/>
      <c r="O1826" s="575">
        <f>SUM(O1808:O1825)</f>
        <v>216989.14</v>
      </c>
      <c r="P1826" s="587"/>
      <c r="Q1826" s="543"/>
    </row>
    <row r="1827" spans="1:17" ht="25.5" x14ac:dyDescent="0.2">
      <c r="A1827" s="296" t="s">
        <v>1871</v>
      </c>
      <c r="B1827" s="166" t="s">
        <v>1872</v>
      </c>
      <c r="C1827" s="550" t="s">
        <v>2964</v>
      </c>
      <c r="D1827" s="550" t="s">
        <v>1857</v>
      </c>
      <c r="E1827" s="550" t="s">
        <v>1190</v>
      </c>
      <c r="F1827" s="551">
        <v>111</v>
      </c>
      <c r="G1827" s="551" t="s">
        <v>605</v>
      </c>
      <c r="H1827" s="551">
        <v>31</v>
      </c>
      <c r="I1827" s="552">
        <v>16500</v>
      </c>
      <c r="J1827" s="552">
        <f t="shared" si="166"/>
        <v>16500</v>
      </c>
      <c r="K1827" s="553">
        <v>4</v>
      </c>
      <c r="L1827" s="553">
        <v>4</v>
      </c>
      <c r="M1827" s="553">
        <v>4</v>
      </c>
      <c r="N1827" s="553">
        <f t="shared" si="167"/>
        <v>12</v>
      </c>
      <c r="O1827" s="554">
        <f t="shared" si="168"/>
        <v>198000</v>
      </c>
      <c r="P1827" s="362" t="s">
        <v>1872</v>
      </c>
      <c r="Q1827" s="534"/>
    </row>
    <row r="1828" spans="1:17" ht="25.5" x14ac:dyDescent="0.2">
      <c r="A1828" s="296" t="s">
        <v>1871</v>
      </c>
      <c r="B1828" s="166" t="s">
        <v>1872</v>
      </c>
      <c r="C1828" s="550" t="s">
        <v>2964</v>
      </c>
      <c r="D1828" s="550" t="s">
        <v>1858</v>
      </c>
      <c r="E1828" s="550" t="s">
        <v>1190</v>
      </c>
      <c r="F1828" s="551">
        <v>115</v>
      </c>
      <c r="G1828" s="551" t="s">
        <v>605</v>
      </c>
      <c r="H1828" s="551">
        <v>31</v>
      </c>
      <c r="I1828" s="552">
        <v>900</v>
      </c>
      <c r="J1828" s="552">
        <f t="shared" si="166"/>
        <v>900</v>
      </c>
      <c r="K1828" s="553">
        <v>4</v>
      </c>
      <c r="L1828" s="553">
        <v>4</v>
      </c>
      <c r="M1828" s="553">
        <v>4</v>
      </c>
      <c r="N1828" s="553">
        <f t="shared" si="167"/>
        <v>12</v>
      </c>
      <c r="O1828" s="554">
        <f t="shared" si="168"/>
        <v>10800</v>
      </c>
      <c r="P1828" s="362" t="s">
        <v>1872</v>
      </c>
      <c r="Q1828" s="534"/>
    </row>
    <row r="1829" spans="1:17" ht="25.5" x14ac:dyDescent="0.2">
      <c r="A1829" s="296" t="s">
        <v>1871</v>
      </c>
      <c r="B1829" s="166" t="s">
        <v>1872</v>
      </c>
      <c r="C1829" s="550" t="s">
        <v>2964</v>
      </c>
      <c r="D1829" s="550" t="s">
        <v>1874</v>
      </c>
      <c r="E1829" s="550" t="s">
        <v>1190</v>
      </c>
      <c r="F1829" s="551">
        <v>113</v>
      </c>
      <c r="G1829" s="551" t="s">
        <v>605</v>
      </c>
      <c r="H1829" s="551">
        <v>31</v>
      </c>
      <c r="I1829" s="552">
        <v>1985</v>
      </c>
      <c r="J1829" s="552">
        <f t="shared" si="166"/>
        <v>1985</v>
      </c>
      <c r="K1829" s="553">
        <v>4</v>
      </c>
      <c r="L1829" s="553">
        <v>4</v>
      </c>
      <c r="M1829" s="553">
        <v>4</v>
      </c>
      <c r="N1829" s="553">
        <f t="shared" si="167"/>
        <v>12</v>
      </c>
      <c r="O1829" s="554">
        <f t="shared" si="168"/>
        <v>23820</v>
      </c>
      <c r="P1829" s="362" t="s">
        <v>1872</v>
      </c>
      <c r="Q1829" s="534"/>
    </row>
    <row r="1830" spans="1:17" ht="25.5" x14ac:dyDescent="0.2">
      <c r="A1830" s="296" t="s">
        <v>1871</v>
      </c>
      <c r="B1830" s="166" t="s">
        <v>1872</v>
      </c>
      <c r="C1830" s="550" t="s">
        <v>2964</v>
      </c>
      <c r="D1830" s="232" t="s">
        <v>1875</v>
      </c>
      <c r="E1830" s="550" t="s">
        <v>187</v>
      </c>
      <c r="F1830" s="235">
        <v>169</v>
      </c>
      <c r="G1830" s="233" t="s">
        <v>605</v>
      </c>
      <c r="H1830" s="551">
        <v>31</v>
      </c>
      <c r="I1830" s="577">
        <v>3000</v>
      </c>
      <c r="J1830" s="552">
        <f t="shared" si="166"/>
        <v>3000</v>
      </c>
      <c r="K1830" s="553">
        <v>0</v>
      </c>
      <c r="L1830" s="556">
        <v>1</v>
      </c>
      <c r="M1830" s="553">
        <v>0</v>
      </c>
      <c r="N1830" s="553">
        <f t="shared" si="167"/>
        <v>1</v>
      </c>
      <c r="O1830" s="554">
        <f t="shared" si="168"/>
        <v>3000</v>
      </c>
      <c r="P1830" s="362" t="s">
        <v>1872</v>
      </c>
      <c r="Q1830" s="534"/>
    </row>
    <row r="1831" spans="1:17" ht="25.5" x14ac:dyDescent="0.2">
      <c r="A1831" s="296" t="s">
        <v>1871</v>
      </c>
      <c r="B1831" s="166" t="s">
        <v>1872</v>
      </c>
      <c r="C1831" s="550" t="s">
        <v>2964</v>
      </c>
      <c r="D1831" s="232" t="s">
        <v>1861</v>
      </c>
      <c r="E1831" s="550" t="s">
        <v>187</v>
      </c>
      <c r="F1831" s="235">
        <v>169</v>
      </c>
      <c r="G1831" s="233" t="s">
        <v>605</v>
      </c>
      <c r="H1831" s="551">
        <v>31</v>
      </c>
      <c r="I1831" s="577">
        <v>3000</v>
      </c>
      <c r="J1831" s="552">
        <f t="shared" si="166"/>
        <v>3000</v>
      </c>
      <c r="K1831" s="553">
        <v>0</v>
      </c>
      <c r="L1831" s="556">
        <v>1</v>
      </c>
      <c r="M1831" s="553">
        <v>0</v>
      </c>
      <c r="N1831" s="553">
        <f t="shared" si="167"/>
        <v>1</v>
      </c>
      <c r="O1831" s="554">
        <f t="shared" si="168"/>
        <v>3000</v>
      </c>
      <c r="P1831" s="362" t="s">
        <v>1872</v>
      </c>
      <c r="Q1831" s="534"/>
    </row>
    <row r="1832" spans="1:17" ht="25.5" x14ac:dyDescent="0.2">
      <c r="A1832" s="296" t="s">
        <v>1871</v>
      </c>
      <c r="B1832" s="166" t="s">
        <v>1872</v>
      </c>
      <c r="C1832" s="550" t="s">
        <v>2964</v>
      </c>
      <c r="D1832" s="232" t="s">
        <v>1754</v>
      </c>
      <c r="E1832" s="550" t="s">
        <v>187</v>
      </c>
      <c r="F1832" s="235">
        <v>169</v>
      </c>
      <c r="G1832" s="233" t="s">
        <v>605</v>
      </c>
      <c r="H1832" s="551">
        <v>31</v>
      </c>
      <c r="I1832" s="577">
        <v>16000</v>
      </c>
      <c r="J1832" s="552">
        <f t="shared" si="166"/>
        <v>16000</v>
      </c>
      <c r="K1832" s="553">
        <v>0</v>
      </c>
      <c r="L1832" s="556">
        <v>1</v>
      </c>
      <c r="M1832" s="553">
        <v>0</v>
      </c>
      <c r="N1832" s="553">
        <f t="shared" si="167"/>
        <v>1</v>
      </c>
      <c r="O1832" s="554">
        <f t="shared" si="168"/>
        <v>16000</v>
      </c>
      <c r="P1832" s="362" t="s">
        <v>1872</v>
      </c>
      <c r="Q1832" s="534"/>
    </row>
    <row r="1833" spans="1:17" ht="25.5" x14ac:dyDescent="0.2">
      <c r="A1833" s="296" t="s">
        <v>1871</v>
      </c>
      <c r="B1833" s="166" t="s">
        <v>1872</v>
      </c>
      <c r="C1833" s="550" t="s">
        <v>2964</v>
      </c>
      <c r="D1833" s="232" t="s">
        <v>1876</v>
      </c>
      <c r="E1833" s="550" t="s">
        <v>187</v>
      </c>
      <c r="F1833" s="235">
        <v>173</v>
      </c>
      <c r="G1833" s="233" t="s">
        <v>605</v>
      </c>
      <c r="H1833" s="551">
        <v>31</v>
      </c>
      <c r="I1833" s="577">
        <v>2800000</v>
      </c>
      <c r="J1833" s="552">
        <f t="shared" si="166"/>
        <v>2800000</v>
      </c>
      <c r="K1833" s="553">
        <v>0</v>
      </c>
      <c r="L1833" s="556"/>
      <c r="M1833" s="553">
        <v>1</v>
      </c>
      <c r="N1833" s="553">
        <f t="shared" si="167"/>
        <v>1</v>
      </c>
      <c r="O1833" s="554">
        <f t="shared" si="168"/>
        <v>2800000</v>
      </c>
      <c r="P1833" s="362" t="s">
        <v>1872</v>
      </c>
      <c r="Q1833" s="534"/>
    </row>
    <row r="1834" spans="1:17" ht="25.5" x14ac:dyDescent="0.2">
      <c r="A1834" s="296" t="s">
        <v>1871</v>
      </c>
      <c r="B1834" s="166" t="s">
        <v>1872</v>
      </c>
      <c r="C1834" s="550" t="s">
        <v>2964</v>
      </c>
      <c r="D1834" s="232" t="s">
        <v>1877</v>
      </c>
      <c r="E1834" s="550" t="s">
        <v>187</v>
      </c>
      <c r="F1834" s="235">
        <v>181</v>
      </c>
      <c r="G1834" s="233" t="s">
        <v>605</v>
      </c>
      <c r="H1834" s="551">
        <v>31</v>
      </c>
      <c r="I1834" s="577">
        <v>45000</v>
      </c>
      <c r="J1834" s="552">
        <f t="shared" si="166"/>
        <v>45000</v>
      </c>
      <c r="K1834" s="553">
        <v>0</v>
      </c>
      <c r="L1834" s="556">
        <v>1</v>
      </c>
      <c r="M1834" s="553">
        <v>0</v>
      </c>
      <c r="N1834" s="553">
        <f t="shared" si="167"/>
        <v>1</v>
      </c>
      <c r="O1834" s="554">
        <f t="shared" si="168"/>
        <v>45000</v>
      </c>
      <c r="P1834" s="362" t="s">
        <v>1872</v>
      </c>
      <c r="Q1834" s="534"/>
    </row>
    <row r="1835" spans="1:17" ht="38.25" x14ac:dyDescent="0.2">
      <c r="A1835" s="296" t="s">
        <v>1871</v>
      </c>
      <c r="B1835" s="166" t="s">
        <v>1872</v>
      </c>
      <c r="C1835" s="550" t="s">
        <v>2964</v>
      </c>
      <c r="D1835" s="232" t="s">
        <v>1766</v>
      </c>
      <c r="E1835" s="550" t="s">
        <v>187</v>
      </c>
      <c r="F1835" s="235">
        <v>199</v>
      </c>
      <c r="G1835" s="233" t="s">
        <v>605</v>
      </c>
      <c r="H1835" s="551">
        <v>31</v>
      </c>
      <c r="I1835" s="577">
        <v>12000</v>
      </c>
      <c r="J1835" s="552">
        <f t="shared" si="166"/>
        <v>12000</v>
      </c>
      <c r="K1835" s="553">
        <v>0</v>
      </c>
      <c r="L1835" s="556">
        <v>1</v>
      </c>
      <c r="M1835" s="553">
        <v>0</v>
      </c>
      <c r="N1835" s="553">
        <f t="shared" si="167"/>
        <v>1</v>
      </c>
      <c r="O1835" s="554">
        <f t="shared" si="168"/>
        <v>12000</v>
      </c>
      <c r="P1835" s="362" t="s">
        <v>1872</v>
      </c>
      <c r="Q1835" s="534"/>
    </row>
    <row r="1836" spans="1:17" ht="25.5" x14ac:dyDescent="0.2">
      <c r="A1836" s="296" t="s">
        <v>1871</v>
      </c>
      <c r="B1836" s="166" t="s">
        <v>1872</v>
      </c>
      <c r="C1836" s="550" t="s">
        <v>2964</v>
      </c>
      <c r="D1836" s="232" t="s">
        <v>1862</v>
      </c>
      <c r="E1836" s="550" t="s">
        <v>187</v>
      </c>
      <c r="F1836" s="233">
        <v>211</v>
      </c>
      <c r="G1836" s="233">
        <v>2392</v>
      </c>
      <c r="H1836" s="551">
        <v>31</v>
      </c>
      <c r="I1836" s="577">
        <v>120</v>
      </c>
      <c r="J1836" s="552">
        <f t="shared" si="166"/>
        <v>120</v>
      </c>
      <c r="K1836" s="553">
        <v>0</v>
      </c>
      <c r="L1836" s="556">
        <v>20</v>
      </c>
      <c r="M1836" s="553">
        <v>0</v>
      </c>
      <c r="N1836" s="553">
        <f t="shared" si="167"/>
        <v>20</v>
      </c>
      <c r="O1836" s="554">
        <f t="shared" si="168"/>
        <v>2400</v>
      </c>
      <c r="P1836" s="362" t="s">
        <v>1872</v>
      </c>
      <c r="Q1836" s="534"/>
    </row>
    <row r="1837" spans="1:17" ht="25.5" x14ac:dyDescent="0.2">
      <c r="A1837" s="296" t="s">
        <v>1871</v>
      </c>
      <c r="B1837" s="166" t="s">
        <v>1872</v>
      </c>
      <c r="C1837" s="550" t="s">
        <v>2964</v>
      </c>
      <c r="D1837" s="232" t="s">
        <v>1785</v>
      </c>
      <c r="E1837" s="550" t="s">
        <v>187</v>
      </c>
      <c r="F1837" s="233">
        <v>232</v>
      </c>
      <c r="G1837" s="233">
        <v>113037</v>
      </c>
      <c r="H1837" s="551">
        <v>31</v>
      </c>
      <c r="I1837" s="577">
        <v>95466</v>
      </c>
      <c r="J1837" s="552">
        <f t="shared" si="166"/>
        <v>95466</v>
      </c>
      <c r="K1837" s="553">
        <v>0</v>
      </c>
      <c r="L1837" s="556">
        <v>1</v>
      </c>
      <c r="M1837" s="553">
        <v>0</v>
      </c>
      <c r="N1837" s="553">
        <f t="shared" si="167"/>
        <v>1</v>
      </c>
      <c r="O1837" s="554">
        <f t="shared" si="168"/>
        <v>95466</v>
      </c>
      <c r="P1837" s="362" t="s">
        <v>1872</v>
      </c>
      <c r="Q1837" s="534"/>
    </row>
    <row r="1838" spans="1:17" ht="25.5" x14ac:dyDescent="0.2">
      <c r="A1838" s="296" t="s">
        <v>1871</v>
      </c>
      <c r="B1838" s="166" t="s">
        <v>1872</v>
      </c>
      <c r="C1838" s="550" t="s">
        <v>2964</v>
      </c>
      <c r="D1838" s="232" t="s">
        <v>1786</v>
      </c>
      <c r="E1838" s="550" t="s">
        <v>187</v>
      </c>
      <c r="F1838" s="233">
        <v>232</v>
      </c>
      <c r="G1838" s="233">
        <v>56585</v>
      </c>
      <c r="H1838" s="551">
        <v>31</v>
      </c>
      <c r="I1838" s="577">
        <v>120</v>
      </c>
      <c r="J1838" s="552">
        <f t="shared" si="166"/>
        <v>120</v>
      </c>
      <c r="K1838" s="553">
        <v>0</v>
      </c>
      <c r="L1838" s="556">
        <v>60</v>
      </c>
      <c r="M1838" s="553">
        <v>0</v>
      </c>
      <c r="N1838" s="553">
        <f t="shared" si="167"/>
        <v>60</v>
      </c>
      <c r="O1838" s="554">
        <f t="shared" si="168"/>
        <v>7200</v>
      </c>
      <c r="P1838" s="362" t="s">
        <v>1872</v>
      </c>
      <c r="Q1838" s="534"/>
    </row>
    <row r="1839" spans="1:17" ht="25.5" x14ac:dyDescent="0.2">
      <c r="A1839" s="296" t="s">
        <v>1871</v>
      </c>
      <c r="B1839" s="166" t="s">
        <v>1872</v>
      </c>
      <c r="C1839" s="550" t="s">
        <v>2964</v>
      </c>
      <c r="D1839" s="232" t="s">
        <v>1788</v>
      </c>
      <c r="E1839" s="550" t="s">
        <v>187</v>
      </c>
      <c r="F1839" s="233">
        <v>233</v>
      </c>
      <c r="G1839" s="233" t="s">
        <v>1789</v>
      </c>
      <c r="H1839" s="551">
        <v>31</v>
      </c>
      <c r="I1839" s="577">
        <v>125</v>
      </c>
      <c r="J1839" s="552">
        <f t="shared" si="166"/>
        <v>125</v>
      </c>
      <c r="K1839" s="553">
        <v>0</v>
      </c>
      <c r="L1839" s="556">
        <v>25</v>
      </c>
      <c r="M1839" s="553">
        <v>0</v>
      </c>
      <c r="N1839" s="553">
        <f t="shared" si="167"/>
        <v>25</v>
      </c>
      <c r="O1839" s="554">
        <f t="shared" si="168"/>
        <v>3125</v>
      </c>
      <c r="P1839" s="362" t="s">
        <v>1872</v>
      </c>
      <c r="Q1839" s="534"/>
    </row>
    <row r="1840" spans="1:17" ht="25.5" x14ac:dyDescent="0.2">
      <c r="A1840" s="296" t="s">
        <v>1871</v>
      </c>
      <c r="B1840" s="166" t="s">
        <v>1872</v>
      </c>
      <c r="C1840" s="550" t="s">
        <v>2964</v>
      </c>
      <c r="D1840" s="232" t="s">
        <v>1794</v>
      </c>
      <c r="E1840" s="550" t="s">
        <v>187</v>
      </c>
      <c r="F1840" s="233">
        <v>262</v>
      </c>
      <c r="G1840" s="233">
        <v>3620</v>
      </c>
      <c r="H1840" s="551">
        <v>31</v>
      </c>
      <c r="I1840" s="577">
        <v>11.4</v>
      </c>
      <c r="J1840" s="552">
        <f t="shared" si="166"/>
        <v>11.4</v>
      </c>
      <c r="K1840" s="553">
        <v>0</v>
      </c>
      <c r="L1840" s="556">
        <v>1700</v>
      </c>
      <c r="M1840" s="553">
        <v>0</v>
      </c>
      <c r="N1840" s="553">
        <f t="shared" si="167"/>
        <v>1700</v>
      </c>
      <c r="O1840" s="554">
        <f t="shared" si="168"/>
        <v>19380</v>
      </c>
      <c r="P1840" s="362" t="s">
        <v>1872</v>
      </c>
      <c r="Q1840" s="534"/>
    </row>
    <row r="1841" spans="1:17" ht="25.5" x14ac:dyDescent="0.2">
      <c r="A1841" s="296" t="s">
        <v>1871</v>
      </c>
      <c r="B1841" s="166" t="s">
        <v>1872</v>
      </c>
      <c r="C1841" s="550" t="s">
        <v>2964</v>
      </c>
      <c r="D1841" s="232" t="s">
        <v>1805</v>
      </c>
      <c r="E1841" s="550" t="s">
        <v>187</v>
      </c>
      <c r="F1841" s="235">
        <v>268</v>
      </c>
      <c r="G1841" s="233" t="s">
        <v>1806</v>
      </c>
      <c r="H1841" s="551">
        <v>31</v>
      </c>
      <c r="I1841" s="577">
        <v>4461.25</v>
      </c>
      <c r="J1841" s="552">
        <f t="shared" si="166"/>
        <v>4461.25</v>
      </c>
      <c r="K1841" s="553">
        <v>0</v>
      </c>
      <c r="L1841" s="556">
        <v>1</v>
      </c>
      <c r="M1841" s="553">
        <v>0</v>
      </c>
      <c r="N1841" s="553">
        <f t="shared" si="167"/>
        <v>1</v>
      </c>
      <c r="O1841" s="554">
        <f t="shared" si="168"/>
        <v>4461.25</v>
      </c>
      <c r="P1841" s="362" t="s">
        <v>1872</v>
      </c>
      <c r="Q1841" s="534"/>
    </row>
    <row r="1842" spans="1:17" ht="36.75" customHeight="1" x14ac:dyDescent="0.2">
      <c r="A1842" s="296" t="s">
        <v>1871</v>
      </c>
      <c r="B1842" s="166" t="s">
        <v>1872</v>
      </c>
      <c r="C1842" s="550" t="s">
        <v>2964</v>
      </c>
      <c r="D1842" s="232" t="s">
        <v>1810</v>
      </c>
      <c r="E1842" s="550" t="s">
        <v>187</v>
      </c>
      <c r="F1842" s="235">
        <v>286</v>
      </c>
      <c r="G1842" s="233">
        <v>36235</v>
      </c>
      <c r="H1842" s="551">
        <v>31</v>
      </c>
      <c r="I1842" s="577">
        <v>400</v>
      </c>
      <c r="J1842" s="552">
        <f t="shared" si="166"/>
        <v>400</v>
      </c>
      <c r="K1842" s="553">
        <v>0</v>
      </c>
      <c r="L1842" s="556">
        <v>10</v>
      </c>
      <c r="M1842" s="553">
        <v>0</v>
      </c>
      <c r="N1842" s="553">
        <f t="shared" si="167"/>
        <v>10</v>
      </c>
      <c r="O1842" s="554">
        <f t="shared" si="168"/>
        <v>4000</v>
      </c>
      <c r="P1842" s="362" t="s">
        <v>1872</v>
      </c>
      <c r="Q1842" s="534"/>
    </row>
    <row r="1843" spans="1:17" ht="25.5" x14ac:dyDescent="0.2">
      <c r="A1843" s="296" t="s">
        <v>1871</v>
      </c>
      <c r="B1843" s="166" t="s">
        <v>1872</v>
      </c>
      <c r="C1843" s="550" t="s">
        <v>2964</v>
      </c>
      <c r="D1843" s="232" t="s">
        <v>1811</v>
      </c>
      <c r="E1843" s="550" t="s">
        <v>187</v>
      </c>
      <c r="F1843" s="235">
        <v>286</v>
      </c>
      <c r="G1843" s="579">
        <v>87446</v>
      </c>
      <c r="H1843" s="551">
        <v>31</v>
      </c>
      <c r="I1843" s="577">
        <v>300</v>
      </c>
      <c r="J1843" s="552">
        <f t="shared" si="166"/>
        <v>300</v>
      </c>
      <c r="K1843" s="553">
        <v>0</v>
      </c>
      <c r="L1843" s="556">
        <v>4</v>
      </c>
      <c r="M1843" s="553">
        <v>0</v>
      </c>
      <c r="N1843" s="553">
        <f t="shared" si="167"/>
        <v>4</v>
      </c>
      <c r="O1843" s="554">
        <f t="shared" si="168"/>
        <v>1200</v>
      </c>
      <c r="P1843" s="362" t="s">
        <v>1872</v>
      </c>
      <c r="Q1843" s="534"/>
    </row>
    <row r="1844" spans="1:17" ht="25.5" x14ac:dyDescent="0.2">
      <c r="A1844" s="296" t="s">
        <v>1871</v>
      </c>
      <c r="B1844" s="166" t="s">
        <v>1872</v>
      </c>
      <c r="C1844" s="550" t="s">
        <v>2964</v>
      </c>
      <c r="D1844" s="232" t="s">
        <v>1812</v>
      </c>
      <c r="E1844" s="550" t="s">
        <v>187</v>
      </c>
      <c r="F1844" s="235">
        <v>286</v>
      </c>
      <c r="G1844" s="579">
        <v>21421</v>
      </c>
      <c r="H1844" s="551">
        <v>31</v>
      </c>
      <c r="I1844" s="577">
        <v>250</v>
      </c>
      <c r="J1844" s="552">
        <f t="shared" si="166"/>
        <v>250</v>
      </c>
      <c r="K1844" s="553">
        <v>0</v>
      </c>
      <c r="L1844" s="556">
        <v>10</v>
      </c>
      <c r="M1844" s="553">
        <v>0</v>
      </c>
      <c r="N1844" s="553">
        <f t="shared" si="167"/>
        <v>10</v>
      </c>
      <c r="O1844" s="554">
        <f t="shared" si="168"/>
        <v>2500</v>
      </c>
      <c r="P1844" s="362" t="s">
        <v>1872</v>
      </c>
      <c r="Q1844" s="534"/>
    </row>
    <row r="1845" spans="1:17" ht="25.5" x14ac:dyDescent="0.2">
      <c r="A1845" s="296" t="s">
        <v>1871</v>
      </c>
      <c r="B1845" s="166" t="s">
        <v>1872</v>
      </c>
      <c r="C1845" s="550" t="s">
        <v>2964</v>
      </c>
      <c r="D1845" s="232" t="s">
        <v>1813</v>
      </c>
      <c r="E1845" s="550" t="s">
        <v>187</v>
      </c>
      <c r="F1845" s="235">
        <v>286</v>
      </c>
      <c r="G1845" s="579">
        <v>140135</v>
      </c>
      <c r="H1845" s="551">
        <v>31</v>
      </c>
      <c r="I1845" s="577">
        <v>400</v>
      </c>
      <c r="J1845" s="552">
        <f t="shared" si="166"/>
        <v>400</v>
      </c>
      <c r="K1845" s="553">
        <v>0</v>
      </c>
      <c r="L1845" s="556">
        <v>2</v>
      </c>
      <c r="M1845" s="553">
        <v>0</v>
      </c>
      <c r="N1845" s="553">
        <f t="shared" si="167"/>
        <v>2</v>
      </c>
      <c r="O1845" s="554">
        <f t="shared" si="168"/>
        <v>800</v>
      </c>
      <c r="P1845" s="362" t="s">
        <v>1872</v>
      </c>
      <c r="Q1845" s="534"/>
    </row>
    <row r="1846" spans="1:17" ht="25.5" x14ac:dyDescent="0.2">
      <c r="A1846" s="296" t="s">
        <v>1871</v>
      </c>
      <c r="B1846" s="166" t="s">
        <v>1872</v>
      </c>
      <c r="C1846" s="550" t="s">
        <v>2964</v>
      </c>
      <c r="D1846" s="232" t="s">
        <v>1814</v>
      </c>
      <c r="E1846" s="550" t="s">
        <v>187</v>
      </c>
      <c r="F1846" s="235">
        <v>286</v>
      </c>
      <c r="G1846" s="579">
        <v>84453</v>
      </c>
      <c r="H1846" s="551">
        <v>31</v>
      </c>
      <c r="I1846" s="577">
        <v>100</v>
      </c>
      <c r="J1846" s="552">
        <f t="shared" si="166"/>
        <v>100</v>
      </c>
      <c r="K1846" s="553">
        <v>0</v>
      </c>
      <c r="L1846" s="556">
        <v>10</v>
      </c>
      <c r="M1846" s="553">
        <v>0</v>
      </c>
      <c r="N1846" s="553">
        <f t="shared" si="167"/>
        <v>10</v>
      </c>
      <c r="O1846" s="554">
        <f t="shared" si="168"/>
        <v>1000</v>
      </c>
      <c r="P1846" s="362" t="s">
        <v>1872</v>
      </c>
      <c r="Q1846" s="534"/>
    </row>
    <row r="1847" spans="1:17" ht="25.5" x14ac:dyDescent="0.2">
      <c r="A1847" s="296" t="s">
        <v>1871</v>
      </c>
      <c r="B1847" s="166" t="s">
        <v>1872</v>
      </c>
      <c r="C1847" s="550" t="s">
        <v>2964</v>
      </c>
      <c r="D1847" s="232" t="s">
        <v>1815</v>
      </c>
      <c r="E1847" s="550" t="s">
        <v>187</v>
      </c>
      <c r="F1847" s="235">
        <v>286</v>
      </c>
      <c r="G1847" s="233">
        <v>72737</v>
      </c>
      <c r="H1847" s="551">
        <v>31</v>
      </c>
      <c r="I1847" s="577">
        <v>250</v>
      </c>
      <c r="J1847" s="552">
        <f t="shared" si="166"/>
        <v>250</v>
      </c>
      <c r="K1847" s="553">
        <v>0</v>
      </c>
      <c r="L1847" s="556">
        <v>5</v>
      </c>
      <c r="M1847" s="553">
        <v>0</v>
      </c>
      <c r="N1847" s="553">
        <f t="shared" si="167"/>
        <v>5</v>
      </c>
      <c r="O1847" s="554">
        <f t="shared" si="168"/>
        <v>1250</v>
      </c>
      <c r="P1847" s="362" t="s">
        <v>1872</v>
      </c>
      <c r="Q1847" s="534"/>
    </row>
    <row r="1848" spans="1:17" ht="25.5" x14ac:dyDescent="0.2">
      <c r="A1848" s="296" t="s">
        <v>1871</v>
      </c>
      <c r="B1848" s="166" t="s">
        <v>1872</v>
      </c>
      <c r="C1848" s="550" t="s">
        <v>2964</v>
      </c>
      <c r="D1848" s="232" t="s">
        <v>1816</v>
      </c>
      <c r="E1848" s="550" t="s">
        <v>187</v>
      </c>
      <c r="F1848" s="235">
        <v>286</v>
      </c>
      <c r="G1848" s="233">
        <v>72695</v>
      </c>
      <c r="H1848" s="551">
        <v>31</v>
      </c>
      <c r="I1848" s="577">
        <v>1400</v>
      </c>
      <c r="J1848" s="552">
        <f t="shared" si="166"/>
        <v>1400</v>
      </c>
      <c r="K1848" s="553">
        <v>0</v>
      </c>
      <c r="L1848" s="556">
        <v>1</v>
      </c>
      <c r="M1848" s="553">
        <v>0</v>
      </c>
      <c r="N1848" s="553">
        <f t="shared" si="167"/>
        <v>1</v>
      </c>
      <c r="O1848" s="554">
        <f t="shared" si="168"/>
        <v>1400</v>
      </c>
      <c r="P1848" s="362" t="s">
        <v>1872</v>
      </c>
      <c r="Q1848" s="534"/>
    </row>
    <row r="1849" spans="1:17" ht="25.5" x14ac:dyDescent="0.2">
      <c r="A1849" s="296" t="s">
        <v>1871</v>
      </c>
      <c r="B1849" s="166" t="s">
        <v>1872</v>
      </c>
      <c r="C1849" s="550" t="s">
        <v>2964</v>
      </c>
      <c r="D1849" s="232" t="s">
        <v>1817</v>
      </c>
      <c r="E1849" s="550" t="s">
        <v>187</v>
      </c>
      <c r="F1849" s="235">
        <v>286</v>
      </c>
      <c r="G1849" s="233">
        <v>48784</v>
      </c>
      <c r="H1849" s="551">
        <v>31</v>
      </c>
      <c r="I1849" s="577">
        <v>250</v>
      </c>
      <c r="J1849" s="552">
        <f t="shared" si="166"/>
        <v>250</v>
      </c>
      <c r="K1849" s="553">
        <v>0</v>
      </c>
      <c r="L1849" s="556">
        <v>10</v>
      </c>
      <c r="M1849" s="553">
        <v>0</v>
      </c>
      <c r="N1849" s="553">
        <f t="shared" si="167"/>
        <v>10</v>
      </c>
      <c r="O1849" s="554">
        <f t="shared" si="168"/>
        <v>2500</v>
      </c>
      <c r="P1849" s="362" t="s">
        <v>1872</v>
      </c>
      <c r="Q1849" s="534"/>
    </row>
    <row r="1850" spans="1:17" ht="25.5" x14ac:dyDescent="0.2">
      <c r="A1850" s="296" t="s">
        <v>1871</v>
      </c>
      <c r="B1850" s="166" t="s">
        <v>1872</v>
      </c>
      <c r="C1850" s="550" t="s">
        <v>2964</v>
      </c>
      <c r="D1850" s="232" t="s">
        <v>1878</v>
      </c>
      <c r="E1850" s="550" t="s">
        <v>187</v>
      </c>
      <c r="F1850" s="235">
        <v>286</v>
      </c>
      <c r="G1850" s="233">
        <v>85609</v>
      </c>
      <c r="H1850" s="551">
        <v>31</v>
      </c>
      <c r="I1850" s="577">
        <v>600</v>
      </c>
      <c r="J1850" s="552">
        <f t="shared" si="166"/>
        <v>600</v>
      </c>
      <c r="K1850" s="553">
        <v>0</v>
      </c>
      <c r="L1850" s="556">
        <v>10</v>
      </c>
      <c r="M1850" s="553">
        <v>0</v>
      </c>
      <c r="N1850" s="553">
        <f t="shared" si="167"/>
        <v>10</v>
      </c>
      <c r="O1850" s="554">
        <f t="shared" si="168"/>
        <v>6000</v>
      </c>
      <c r="P1850" s="362" t="s">
        <v>1872</v>
      </c>
      <c r="Q1850" s="534"/>
    </row>
    <row r="1851" spans="1:17" ht="25.5" x14ac:dyDescent="0.2">
      <c r="A1851" s="296" t="s">
        <v>1871</v>
      </c>
      <c r="B1851" s="166" t="s">
        <v>1872</v>
      </c>
      <c r="C1851" s="550" t="s">
        <v>2964</v>
      </c>
      <c r="D1851" s="232" t="s">
        <v>1819</v>
      </c>
      <c r="E1851" s="550" t="s">
        <v>187</v>
      </c>
      <c r="F1851" s="235">
        <v>286</v>
      </c>
      <c r="G1851" s="233">
        <v>140084</v>
      </c>
      <c r="H1851" s="551">
        <v>31</v>
      </c>
      <c r="I1851" s="577">
        <v>700</v>
      </c>
      <c r="J1851" s="552">
        <f t="shared" ref="J1851:J1915" si="169">I1851</f>
        <v>700</v>
      </c>
      <c r="K1851" s="553">
        <v>0</v>
      </c>
      <c r="L1851" s="556">
        <v>2</v>
      </c>
      <c r="M1851" s="553">
        <v>0</v>
      </c>
      <c r="N1851" s="553">
        <f t="shared" ref="N1851:N1915" si="170">K1851+L1851+M1851</f>
        <v>2</v>
      </c>
      <c r="O1851" s="554">
        <f t="shared" ref="O1851:O1915" si="171">N1851*J1851</f>
        <v>1400</v>
      </c>
      <c r="P1851" s="362" t="s">
        <v>1872</v>
      </c>
      <c r="Q1851" s="534"/>
    </row>
    <row r="1852" spans="1:17" ht="25.5" x14ac:dyDescent="0.2">
      <c r="A1852" s="296" t="s">
        <v>1871</v>
      </c>
      <c r="B1852" s="166" t="s">
        <v>1872</v>
      </c>
      <c r="C1852" s="550" t="s">
        <v>2964</v>
      </c>
      <c r="D1852" s="232" t="s">
        <v>1820</v>
      </c>
      <c r="E1852" s="550" t="s">
        <v>187</v>
      </c>
      <c r="F1852" s="235">
        <v>286</v>
      </c>
      <c r="G1852" s="233">
        <v>111762</v>
      </c>
      <c r="H1852" s="551">
        <v>31</v>
      </c>
      <c r="I1852" s="577">
        <v>750</v>
      </c>
      <c r="J1852" s="552">
        <f t="shared" si="169"/>
        <v>750</v>
      </c>
      <c r="K1852" s="553">
        <v>0</v>
      </c>
      <c r="L1852" s="556">
        <v>1</v>
      </c>
      <c r="M1852" s="553">
        <v>0</v>
      </c>
      <c r="N1852" s="553">
        <f t="shared" si="170"/>
        <v>1</v>
      </c>
      <c r="O1852" s="554">
        <f t="shared" si="171"/>
        <v>750</v>
      </c>
      <c r="P1852" s="362" t="s">
        <v>1872</v>
      </c>
      <c r="Q1852" s="534"/>
    </row>
    <row r="1853" spans="1:17" ht="25.5" x14ac:dyDescent="0.2">
      <c r="A1853" s="296" t="s">
        <v>1871</v>
      </c>
      <c r="B1853" s="166" t="s">
        <v>1872</v>
      </c>
      <c r="C1853" s="550" t="s">
        <v>2964</v>
      </c>
      <c r="D1853" s="232" t="s">
        <v>1822</v>
      </c>
      <c r="E1853" s="550" t="s">
        <v>187</v>
      </c>
      <c r="F1853" s="235">
        <v>292</v>
      </c>
      <c r="G1853" s="233">
        <v>133742</v>
      </c>
      <c r="H1853" s="551">
        <v>31</v>
      </c>
      <c r="I1853" s="577">
        <v>300</v>
      </c>
      <c r="J1853" s="552">
        <f t="shared" si="169"/>
        <v>300</v>
      </c>
      <c r="K1853" s="553">
        <v>0</v>
      </c>
      <c r="L1853" s="556">
        <v>20</v>
      </c>
      <c r="M1853" s="553">
        <v>0</v>
      </c>
      <c r="N1853" s="553">
        <f t="shared" si="170"/>
        <v>20</v>
      </c>
      <c r="O1853" s="554">
        <f t="shared" si="171"/>
        <v>6000</v>
      </c>
      <c r="P1853" s="362" t="s">
        <v>1872</v>
      </c>
      <c r="Q1853" s="534"/>
    </row>
    <row r="1854" spans="1:17" ht="25.5" x14ac:dyDescent="0.2">
      <c r="A1854" s="296" t="s">
        <v>1871</v>
      </c>
      <c r="B1854" s="166" t="s">
        <v>1872</v>
      </c>
      <c r="C1854" s="550" t="s">
        <v>2964</v>
      </c>
      <c r="D1854" s="232" t="s">
        <v>1824</v>
      </c>
      <c r="E1854" s="550" t="s">
        <v>187</v>
      </c>
      <c r="F1854" s="235">
        <v>292</v>
      </c>
      <c r="G1854" s="233">
        <v>134553</v>
      </c>
      <c r="H1854" s="551">
        <v>31</v>
      </c>
      <c r="I1854" s="577">
        <v>225</v>
      </c>
      <c r="J1854" s="552">
        <f t="shared" si="169"/>
        <v>225</v>
      </c>
      <c r="K1854" s="553">
        <v>0</v>
      </c>
      <c r="L1854" s="556">
        <v>40</v>
      </c>
      <c r="M1854" s="553">
        <v>0</v>
      </c>
      <c r="N1854" s="553">
        <f t="shared" si="170"/>
        <v>40</v>
      </c>
      <c r="O1854" s="554">
        <f t="shared" si="171"/>
        <v>9000</v>
      </c>
      <c r="P1854" s="362" t="s">
        <v>1872</v>
      </c>
      <c r="Q1854" s="534"/>
    </row>
    <row r="1855" spans="1:17" ht="25.5" x14ac:dyDescent="0.2">
      <c r="A1855" s="296" t="s">
        <v>1871</v>
      </c>
      <c r="B1855" s="166" t="s">
        <v>1872</v>
      </c>
      <c r="C1855" s="550" t="s">
        <v>2964</v>
      </c>
      <c r="D1855" s="232" t="s">
        <v>1825</v>
      </c>
      <c r="E1855" s="550" t="s">
        <v>187</v>
      </c>
      <c r="F1855" s="235">
        <v>292</v>
      </c>
      <c r="G1855" s="233">
        <v>130416</v>
      </c>
      <c r="H1855" s="551">
        <v>31</v>
      </c>
      <c r="I1855" s="577">
        <v>2975</v>
      </c>
      <c r="J1855" s="552">
        <f t="shared" si="169"/>
        <v>2975</v>
      </c>
      <c r="K1855" s="553">
        <v>0</v>
      </c>
      <c r="L1855" s="556">
        <v>40</v>
      </c>
      <c r="M1855" s="553">
        <v>0</v>
      </c>
      <c r="N1855" s="553">
        <f t="shared" si="170"/>
        <v>40</v>
      </c>
      <c r="O1855" s="554">
        <f t="shared" si="171"/>
        <v>119000</v>
      </c>
      <c r="P1855" s="362" t="s">
        <v>1872</v>
      </c>
      <c r="Q1855" s="534"/>
    </row>
    <row r="1856" spans="1:17" ht="25.5" x14ac:dyDescent="0.2">
      <c r="A1856" s="296" t="s">
        <v>1871</v>
      </c>
      <c r="B1856" s="166" t="s">
        <v>1872</v>
      </c>
      <c r="C1856" s="550" t="s">
        <v>2964</v>
      </c>
      <c r="D1856" s="232" t="s">
        <v>1879</v>
      </c>
      <c r="E1856" s="550" t="s">
        <v>187</v>
      </c>
      <c r="F1856" s="235">
        <v>294</v>
      </c>
      <c r="G1856" s="233">
        <v>127063</v>
      </c>
      <c r="H1856" s="551">
        <v>31</v>
      </c>
      <c r="I1856" s="577">
        <v>400</v>
      </c>
      <c r="J1856" s="552">
        <f t="shared" si="169"/>
        <v>400</v>
      </c>
      <c r="K1856" s="553">
        <v>0</v>
      </c>
      <c r="L1856" s="556">
        <v>3</v>
      </c>
      <c r="M1856" s="553">
        <v>0</v>
      </c>
      <c r="N1856" s="553">
        <f t="shared" si="170"/>
        <v>3</v>
      </c>
      <c r="O1856" s="554">
        <f t="shared" si="171"/>
        <v>1200</v>
      </c>
      <c r="P1856" s="362" t="s">
        <v>1872</v>
      </c>
      <c r="Q1856" s="534"/>
    </row>
    <row r="1857" spans="1:17" ht="25.5" x14ac:dyDescent="0.2">
      <c r="A1857" s="296" t="s">
        <v>1871</v>
      </c>
      <c r="B1857" s="166" t="s">
        <v>1872</v>
      </c>
      <c r="C1857" s="550" t="s">
        <v>2964</v>
      </c>
      <c r="D1857" s="232" t="s">
        <v>1830</v>
      </c>
      <c r="E1857" s="550" t="s">
        <v>187</v>
      </c>
      <c r="F1857" s="235">
        <v>297</v>
      </c>
      <c r="G1857" s="233">
        <v>112162</v>
      </c>
      <c r="H1857" s="551">
        <v>31</v>
      </c>
      <c r="I1857" s="577">
        <v>800</v>
      </c>
      <c r="J1857" s="552">
        <f t="shared" si="169"/>
        <v>800</v>
      </c>
      <c r="K1857" s="553">
        <v>0</v>
      </c>
      <c r="L1857" s="556">
        <v>3</v>
      </c>
      <c r="M1857" s="553">
        <v>0</v>
      </c>
      <c r="N1857" s="553">
        <f t="shared" si="170"/>
        <v>3</v>
      </c>
      <c r="O1857" s="554">
        <f t="shared" si="171"/>
        <v>2400</v>
      </c>
      <c r="P1857" s="362" t="s">
        <v>1872</v>
      </c>
      <c r="Q1857" s="534"/>
    </row>
    <row r="1858" spans="1:17" ht="25.5" x14ac:dyDescent="0.2">
      <c r="A1858" s="296" t="s">
        <v>1871</v>
      </c>
      <c r="B1858" s="166" t="s">
        <v>1872</v>
      </c>
      <c r="C1858" s="550" t="s">
        <v>2964</v>
      </c>
      <c r="D1858" s="232" t="s">
        <v>1880</v>
      </c>
      <c r="E1858" s="550" t="s">
        <v>187</v>
      </c>
      <c r="F1858" s="235">
        <v>297</v>
      </c>
      <c r="G1858" s="233" t="s">
        <v>1832</v>
      </c>
      <c r="H1858" s="551">
        <v>31</v>
      </c>
      <c r="I1858" s="577">
        <v>15</v>
      </c>
      <c r="J1858" s="552">
        <f t="shared" si="169"/>
        <v>15</v>
      </c>
      <c r="K1858" s="553">
        <v>0</v>
      </c>
      <c r="L1858" s="556">
        <v>200</v>
      </c>
      <c r="M1858" s="553">
        <v>0</v>
      </c>
      <c r="N1858" s="553">
        <f t="shared" si="170"/>
        <v>200</v>
      </c>
      <c r="O1858" s="554">
        <f t="shared" si="171"/>
        <v>3000</v>
      </c>
      <c r="P1858" s="362" t="s">
        <v>1872</v>
      </c>
      <c r="Q1858" s="534"/>
    </row>
    <row r="1859" spans="1:17" ht="25.5" x14ac:dyDescent="0.2">
      <c r="A1859" s="296" t="s">
        <v>1871</v>
      </c>
      <c r="B1859" s="166" t="s">
        <v>1872</v>
      </c>
      <c r="C1859" s="550" t="s">
        <v>2964</v>
      </c>
      <c r="D1859" s="232" t="s">
        <v>1836</v>
      </c>
      <c r="E1859" s="550" t="s">
        <v>187</v>
      </c>
      <c r="F1859" s="580">
        <v>322</v>
      </c>
      <c r="G1859" s="233">
        <v>55342</v>
      </c>
      <c r="H1859" s="551">
        <v>31</v>
      </c>
      <c r="I1859" s="577">
        <v>4460</v>
      </c>
      <c r="J1859" s="552">
        <f t="shared" si="169"/>
        <v>4460</v>
      </c>
      <c r="K1859" s="553">
        <v>0</v>
      </c>
      <c r="L1859" s="556">
        <v>1</v>
      </c>
      <c r="M1859" s="553">
        <v>0</v>
      </c>
      <c r="N1859" s="553">
        <f t="shared" si="170"/>
        <v>1</v>
      </c>
      <c r="O1859" s="554">
        <f t="shared" si="171"/>
        <v>4460</v>
      </c>
      <c r="P1859" s="362" t="s">
        <v>1872</v>
      </c>
      <c r="Q1859" s="534"/>
    </row>
    <row r="1860" spans="1:17" ht="25.5" x14ac:dyDescent="0.2">
      <c r="A1860" s="296" t="s">
        <v>1871</v>
      </c>
      <c r="B1860" s="166" t="s">
        <v>1872</v>
      </c>
      <c r="C1860" s="550" t="s">
        <v>2964</v>
      </c>
      <c r="D1860" s="232" t="s">
        <v>1837</v>
      </c>
      <c r="E1860" s="550" t="s">
        <v>187</v>
      </c>
      <c r="F1860" s="580">
        <v>323</v>
      </c>
      <c r="G1860" s="233">
        <v>57141</v>
      </c>
      <c r="H1860" s="551">
        <v>31</v>
      </c>
      <c r="I1860" s="577">
        <v>2500</v>
      </c>
      <c r="J1860" s="552">
        <f t="shared" si="169"/>
        <v>2500</v>
      </c>
      <c r="K1860" s="553">
        <v>0</v>
      </c>
      <c r="L1860" s="556">
        <v>1</v>
      </c>
      <c r="M1860" s="553">
        <v>0</v>
      </c>
      <c r="N1860" s="553">
        <f t="shared" si="170"/>
        <v>1</v>
      </c>
      <c r="O1860" s="554">
        <f t="shared" si="171"/>
        <v>2500</v>
      </c>
      <c r="P1860" s="362" t="s">
        <v>1872</v>
      </c>
      <c r="Q1860" s="534"/>
    </row>
    <row r="1861" spans="1:17" ht="25.5" x14ac:dyDescent="0.2">
      <c r="A1861" s="296" t="s">
        <v>1871</v>
      </c>
      <c r="B1861" s="166" t="s">
        <v>1872</v>
      </c>
      <c r="C1861" s="550" t="s">
        <v>2964</v>
      </c>
      <c r="D1861" s="232" t="s">
        <v>1844</v>
      </c>
      <c r="E1861" s="550" t="s">
        <v>187</v>
      </c>
      <c r="F1861" s="580">
        <v>326</v>
      </c>
      <c r="G1861" s="233">
        <v>69000</v>
      </c>
      <c r="H1861" s="551">
        <v>31</v>
      </c>
      <c r="I1861" s="577">
        <v>2000</v>
      </c>
      <c r="J1861" s="552">
        <f t="shared" si="169"/>
        <v>2000</v>
      </c>
      <c r="K1861" s="553">
        <v>0</v>
      </c>
      <c r="L1861" s="556">
        <v>1</v>
      </c>
      <c r="M1861" s="553">
        <v>0</v>
      </c>
      <c r="N1861" s="553">
        <f t="shared" si="170"/>
        <v>1</v>
      </c>
      <c r="O1861" s="554">
        <f t="shared" si="171"/>
        <v>2000</v>
      </c>
      <c r="P1861" s="362" t="s">
        <v>1872</v>
      </c>
      <c r="Q1861" s="534"/>
    </row>
    <row r="1862" spans="1:17" ht="25.5" x14ac:dyDescent="0.2">
      <c r="A1862" s="296" t="s">
        <v>1871</v>
      </c>
      <c r="B1862" s="166" t="s">
        <v>1872</v>
      </c>
      <c r="C1862" s="550" t="s">
        <v>2964</v>
      </c>
      <c r="D1862" s="232" t="s">
        <v>1846</v>
      </c>
      <c r="E1862" s="550" t="s">
        <v>187</v>
      </c>
      <c r="F1862" s="580">
        <v>329</v>
      </c>
      <c r="G1862" s="581">
        <v>71526</v>
      </c>
      <c r="H1862" s="551">
        <v>31</v>
      </c>
      <c r="I1862" s="577">
        <v>1200</v>
      </c>
      <c r="J1862" s="552">
        <f t="shared" si="169"/>
        <v>1200</v>
      </c>
      <c r="K1862" s="553">
        <v>0</v>
      </c>
      <c r="L1862" s="556">
        <v>10</v>
      </c>
      <c r="M1862" s="553">
        <v>0</v>
      </c>
      <c r="N1862" s="553">
        <f t="shared" si="170"/>
        <v>10</v>
      </c>
      <c r="O1862" s="554">
        <f t="shared" si="171"/>
        <v>12000</v>
      </c>
      <c r="P1862" s="362" t="s">
        <v>1872</v>
      </c>
      <c r="Q1862" s="534"/>
    </row>
    <row r="1863" spans="1:17" ht="25.5" x14ac:dyDescent="0.2">
      <c r="A1863" s="296" t="s">
        <v>1871</v>
      </c>
      <c r="B1863" s="166" t="s">
        <v>1872</v>
      </c>
      <c r="C1863" s="550" t="s">
        <v>2964</v>
      </c>
      <c r="D1863" s="232" t="s">
        <v>1849</v>
      </c>
      <c r="E1863" s="550" t="s">
        <v>187</v>
      </c>
      <c r="F1863" s="580">
        <v>329</v>
      </c>
      <c r="G1863" s="581">
        <v>149235</v>
      </c>
      <c r="H1863" s="551">
        <v>31</v>
      </c>
      <c r="I1863" s="577">
        <v>7000</v>
      </c>
      <c r="J1863" s="552">
        <f t="shared" si="169"/>
        <v>7000</v>
      </c>
      <c r="K1863" s="553">
        <v>0</v>
      </c>
      <c r="L1863" s="556">
        <v>1</v>
      </c>
      <c r="M1863" s="553">
        <v>0</v>
      </c>
      <c r="N1863" s="553">
        <f t="shared" si="170"/>
        <v>1</v>
      </c>
      <c r="O1863" s="554">
        <f t="shared" si="171"/>
        <v>7000</v>
      </c>
      <c r="P1863" s="362" t="s">
        <v>1872</v>
      </c>
      <c r="Q1863" s="534"/>
    </row>
    <row r="1864" spans="1:17" ht="25.5" x14ac:dyDescent="0.2">
      <c r="A1864" s="296" t="s">
        <v>1871</v>
      </c>
      <c r="B1864" s="166" t="s">
        <v>1872</v>
      </c>
      <c r="C1864" s="550" t="s">
        <v>2964</v>
      </c>
      <c r="D1864" s="232" t="s">
        <v>1850</v>
      </c>
      <c r="E1864" s="550" t="s">
        <v>187</v>
      </c>
      <c r="F1864" s="580">
        <v>329</v>
      </c>
      <c r="G1864" s="581">
        <v>139776</v>
      </c>
      <c r="H1864" s="551">
        <v>31</v>
      </c>
      <c r="I1864" s="577">
        <v>1650</v>
      </c>
      <c r="J1864" s="552">
        <f t="shared" si="169"/>
        <v>1650</v>
      </c>
      <c r="K1864" s="553">
        <v>0</v>
      </c>
      <c r="L1864" s="556">
        <v>2</v>
      </c>
      <c r="M1864" s="553">
        <v>0</v>
      </c>
      <c r="N1864" s="553">
        <f t="shared" si="170"/>
        <v>2</v>
      </c>
      <c r="O1864" s="554">
        <f t="shared" si="171"/>
        <v>3300</v>
      </c>
      <c r="P1864" s="362" t="s">
        <v>1872</v>
      </c>
      <c r="Q1864" s="534"/>
    </row>
    <row r="1865" spans="1:17" ht="25.5" x14ac:dyDescent="0.2">
      <c r="A1865" s="296" t="s">
        <v>1871</v>
      </c>
      <c r="B1865" s="166" t="s">
        <v>1872</v>
      </c>
      <c r="C1865" s="550" t="s">
        <v>2964</v>
      </c>
      <c r="D1865" s="232" t="s">
        <v>1852</v>
      </c>
      <c r="E1865" s="550" t="s">
        <v>187</v>
      </c>
      <c r="F1865" s="580">
        <v>329</v>
      </c>
      <c r="G1865" s="581">
        <v>149377</v>
      </c>
      <c r="H1865" s="551">
        <v>31</v>
      </c>
      <c r="I1865" s="577">
        <v>2450</v>
      </c>
      <c r="J1865" s="552">
        <f t="shared" si="169"/>
        <v>2450</v>
      </c>
      <c r="K1865" s="553">
        <v>0</v>
      </c>
      <c r="L1865" s="556">
        <v>1</v>
      </c>
      <c r="M1865" s="553">
        <v>0</v>
      </c>
      <c r="N1865" s="553">
        <f t="shared" si="170"/>
        <v>1</v>
      </c>
      <c r="O1865" s="554">
        <f t="shared" si="171"/>
        <v>2450</v>
      </c>
      <c r="P1865" s="362" t="s">
        <v>1872</v>
      </c>
      <c r="Q1865" s="534"/>
    </row>
    <row r="1866" spans="1:17" s="187" customFormat="1" ht="15" x14ac:dyDescent="0.25">
      <c r="A1866" s="588" t="s">
        <v>1873</v>
      </c>
      <c r="B1866" s="564"/>
      <c r="C1866" s="569"/>
      <c r="D1866" s="583"/>
      <c r="E1866" s="565"/>
      <c r="F1866" s="584"/>
      <c r="G1866" s="585"/>
      <c r="H1866" s="569"/>
      <c r="I1866" s="586"/>
      <c r="J1866" s="571"/>
      <c r="K1866" s="574"/>
      <c r="L1866" s="573"/>
      <c r="M1866" s="574"/>
      <c r="N1866" s="574"/>
      <c r="O1866" s="575">
        <f>SUM(O1827:O1865)</f>
        <v>3440762.25</v>
      </c>
      <c r="P1866" s="587"/>
      <c r="Q1866" s="543"/>
    </row>
    <row r="1867" spans="1:17" ht="38.25" x14ac:dyDescent="0.2">
      <c r="A1867" s="296" t="s">
        <v>1881</v>
      </c>
      <c r="B1867" s="166" t="s">
        <v>1882</v>
      </c>
      <c r="C1867" s="550" t="s">
        <v>1856</v>
      </c>
      <c r="D1867" s="550" t="s">
        <v>1751</v>
      </c>
      <c r="E1867" s="550" t="s">
        <v>1190</v>
      </c>
      <c r="F1867" s="551">
        <v>111</v>
      </c>
      <c r="G1867" s="551" t="s">
        <v>605</v>
      </c>
      <c r="H1867" s="551">
        <v>31</v>
      </c>
      <c r="I1867" s="552">
        <v>3200</v>
      </c>
      <c r="J1867" s="552">
        <f t="shared" si="169"/>
        <v>3200</v>
      </c>
      <c r="K1867" s="553">
        <v>4</v>
      </c>
      <c r="L1867" s="553">
        <v>4</v>
      </c>
      <c r="M1867" s="553">
        <v>4</v>
      </c>
      <c r="N1867" s="553">
        <f t="shared" si="170"/>
        <v>12</v>
      </c>
      <c r="O1867" s="554">
        <f t="shared" si="171"/>
        <v>38400</v>
      </c>
      <c r="P1867" s="555" t="s">
        <v>1856</v>
      </c>
      <c r="Q1867" s="534"/>
    </row>
    <row r="1868" spans="1:17" ht="38.25" x14ac:dyDescent="0.2">
      <c r="A1868" s="296" t="s">
        <v>1881</v>
      </c>
      <c r="B1868" s="166" t="s">
        <v>1882</v>
      </c>
      <c r="C1868" s="550" t="s">
        <v>1856</v>
      </c>
      <c r="D1868" s="232" t="s">
        <v>1616</v>
      </c>
      <c r="E1868" s="232" t="s">
        <v>1883</v>
      </c>
      <c r="F1868" s="235">
        <v>122</v>
      </c>
      <c r="G1868" s="233" t="s">
        <v>605</v>
      </c>
      <c r="H1868" s="551">
        <v>31</v>
      </c>
      <c r="I1868" s="577">
        <v>3</v>
      </c>
      <c r="J1868" s="552">
        <f t="shared" si="169"/>
        <v>3</v>
      </c>
      <c r="K1868" s="553">
        <v>0</v>
      </c>
      <c r="L1868" s="556">
        <v>10000</v>
      </c>
      <c r="M1868" s="553">
        <v>0</v>
      </c>
      <c r="N1868" s="553">
        <f t="shared" si="170"/>
        <v>10000</v>
      </c>
      <c r="O1868" s="554">
        <f t="shared" si="171"/>
        <v>30000</v>
      </c>
      <c r="P1868" s="555" t="s">
        <v>1856</v>
      </c>
      <c r="Q1868" s="534"/>
    </row>
    <row r="1869" spans="1:17" ht="38.25" x14ac:dyDescent="0.2">
      <c r="A1869" s="296" t="s">
        <v>1881</v>
      </c>
      <c r="B1869" s="166" t="s">
        <v>1882</v>
      </c>
      <c r="C1869" s="550" t="s">
        <v>1856</v>
      </c>
      <c r="D1869" s="232" t="s">
        <v>1823</v>
      </c>
      <c r="E1869" s="550" t="s">
        <v>187</v>
      </c>
      <c r="F1869" s="233">
        <v>261</v>
      </c>
      <c r="G1869" s="233">
        <v>91763</v>
      </c>
      <c r="H1869" s="551">
        <v>31</v>
      </c>
      <c r="I1869" s="577">
        <v>3000</v>
      </c>
      <c r="J1869" s="552">
        <f t="shared" si="169"/>
        <v>3000</v>
      </c>
      <c r="K1869" s="553">
        <v>0</v>
      </c>
      <c r="L1869" s="556">
        <v>1</v>
      </c>
      <c r="M1869" s="553">
        <v>0</v>
      </c>
      <c r="N1869" s="553">
        <f t="shared" si="170"/>
        <v>1</v>
      </c>
      <c r="O1869" s="554">
        <f t="shared" si="171"/>
        <v>3000</v>
      </c>
      <c r="P1869" s="555" t="s">
        <v>1856</v>
      </c>
      <c r="Q1869" s="534"/>
    </row>
    <row r="1870" spans="1:17" ht="38.25" x14ac:dyDescent="0.2">
      <c r="A1870" s="296" t="s">
        <v>1881</v>
      </c>
      <c r="B1870" s="166" t="s">
        <v>1882</v>
      </c>
      <c r="C1870" s="550" t="s">
        <v>1856</v>
      </c>
      <c r="D1870" s="232" t="s">
        <v>1792</v>
      </c>
      <c r="E1870" s="550" t="s">
        <v>187</v>
      </c>
      <c r="F1870" s="233">
        <v>261</v>
      </c>
      <c r="G1870" s="233">
        <v>4894</v>
      </c>
      <c r="H1870" s="551">
        <v>31</v>
      </c>
      <c r="I1870" s="577">
        <v>15</v>
      </c>
      <c r="J1870" s="552">
        <f t="shared" si="169"/>
        <v>15</v>
      </c>
      <c r="K1870" s="553">
        <v>0</v>
      </c>
      <c r="L1870" s="556">
        <v>40</v>
      </c>
      <c r="M1870" s="553">
        <v>0</v>
      </c>
      <c r="N1870" s="553">
        <f t="shared" si="170"/>
        <v>40</v>
      </c>
      <c r="O1870" s="554">
        <f t="shared" si="171"/>
        <v>600</v>
      </c>
      <c r="P1870" s="555" t="s">
        <v>1856</v>
      </c>
      <c r="Q1870" s="534"/>
    </row>
    <row r="1871" spans="1:17" ht="38.25" x14ac:dyDescent="0.2">
      <c r="A1871" s="296" t="s">
        <v>1881</v>
      </c>
      <c r="B1871" s="166" t="s">
        <v>1882</v>
      </c>
      <c r="C1871" s="550" t="s">
        <v>1856</v>
      </c>
      <c r="D1871" s="232" t="s">
        <v>1864</v>
      </c>
      <c r="E1871" s="550" t="s">
        <v>187</v>
      </c>
      <c r="F1871" s="233">
        <v>262</v>
      </c>
      <c r="G1871" s="233" t="s">
        <v>1796</v>
      </c>
      <c r="H1871" s="551">
        <v>31</v>
      </c>
      <c r="I1871" s="577">
        <v>125</v>
      </c>
      <c r="J1871" s="552">
        <f t="shared" si="169"/>
        <v>125</v>
      </c>
      <c r="K1871" s="553">
        <v>0</v>
      </c>
      <c r="L1871" s="556">
        <v>60</v>
      </c>
      <c r="M1871" s="553">
        <v>0</v>
      </c>
      <c r="N1871" s="553">
        <f t="shared" si="170"/>
        <v>60</v>
      </c>
      <c r="O1871" s="554">
        <f t="shared" si="171"/>
        <v>7500</v>
      </c>
      <c r="P1871" s="555" t="s">
        <v>1856</v>
      </c>
      <c r="Q1871" s="534"/>
    </row>
    <row r="1872" spans="1:17" ht="38.25" x14ac:dyDescent="0.2">
      <c r="A1872" s="296" t="s">
        <v>1881</v>
      </c>
      <c r="B1872" s="166" t="s">
        <v>1882</v>
      </c>
      <c r="C1872" s="550" t="s">
        <v>1856</v>
      </c>
      <c r="D1872" s="232" t="s">
        <v>1797</v>
      </c>
      <c r="E1872" s="550" t="s">
        <v>187</v>
      </c>
      <c r="F1872" s="233">
        <v>263</v>
      </c>
      <c r="G1872" s="233" t="s">
        <v>1798</v>
      </c>
      <c r="H1872" s="551">
        <v>31</v>
      </c>
      <c r="I1872" s="577">
        <v>475</v>
      </c>
      <c r="J1872" s="552">
        <f t="shared" si="169"/>
        <v>475</v>
      </c>
      <c r="K1872" s="553">
        <v>0</v>
      </c>
      <c r="L1872" s="556">
        <v>4</v>
      </c>
      <c r="M1872" s="553">
        <v>0</v>
      </c>
      <c r="N1872" s="553">
        <f t="shared" si="170"/>
        <v>4</v>
      </c>
      <c r="O1872" s="554">
        <f t="shared" si="171"/>
        <v>1900</v>
      </c>
      <c r="P1872" s="555" t="s">
        <v>1856</v>
      </c>
      <c r="Q1872" s="534"/>
    </row>
    <row r="1873" spans="1:17" ht="38.25" x14ac:dyDescent="0.2">
      <c r="A1873" s="296" t="s">
        <v>1881</v>
      </c>
      <c r="B1873" s="166" t="s">
        <v>1882</v>
      </c>
      <c r="C1873" s="550" t="s">
        <v>1856</v>
      </c>
      <c r="D1873" s="232" t="s">
        <v>1799</v>
      </c>
      <c r="E1873" s="550" t="s">
        <v>187</v>
      </c>
      <c r="F1873" s="233">
        <v>264</v>
      </c>
      <c r="G1873" s="233">
        <v>13241</v>
      </c>
      <c r="H1873" s="551">
        <v>31</v>
      </c>
      <c r="I1873" s="577">
        <v>125</v>
      </c>
      <c r="J1873" s="552">
        <f t="shared" si="169"/>
        <v>125</v>
      </c>
      <c r="K1873" s="553">
        <v>0</v>
      </c>
      <c r="L1873" s="556">
        <v>10</v>
      </c>
      <c r="M1873" s="553">
        <v>0</v>
      </c>
      <c r="N1873" s="553">
        <f t="shared" si="170"/>
        <v>10</v>
      </c>
      <c r="O1873" s="554">
        <f t="shared" si="171"/>
        <v>1250</v>
      </c>
      <c r="P1873" s="555" t="s">
        <v>1856</v>
      </c>
      <c r="Q1873" s="534"/>
    </row>
    <row r="1874" spans="1:17" ht="38.25" x14ac:dyDescent="0.2">
      <c r="A1874" s="296" t="s">
        <v>1881</v>
      </c>
      <c r="B1874" s="166" t="s">
        <v>1882</v>
      </c>
      <c r="C1874" s="550" t="s">
        <v>1856</v>
      </c>
      <c r="D1874" s="232" t="s">
        <v>1800</v>
      </c>
      <c r="E1874" s="232" t="s">
        <v>719</v>
      </c>
      <c r="F1874" s="233">
        <v>264</v>
      </c>
      <c r="G1874" s="233">
        <v>28127</v>
      </c>
      <c r="H1874" s="551">
        <v>31</v>
      </c>
      <c r="I1874" s="577">
        <v>25</v>
      </c>
      <c r="J1874" s="552">
        <f t="shared" si="169"/>
        <v>25</v>
      </c>
      <c r="K1874" s="553">
        <v>0</v>
      </c>
      <c r="L1874" s="556">
        <v>100</v>
      </c>
      <c r="M1874" s="553">
        <v>0</v>
      </c>
      <c r="N1874" s="553">
        <f t="shared" si="170"/>
        <v>100</v>
      </c>
      <c r="O1874" s="554">
        <f t="shared" si="171"/>
        <v>2500</v>
      </c>
      <c r="P1874" s="555" t="s">
        <v>1856</v>
      </c>
      <c r="Q1874" s="534"/>
    </row>
    <row r="1875" spans="1:17" ht="38.25" x14ac:dyDescent="0.2">
      <c r="A1875" s="296" t="s">
        <v>1881</v>
      </c>
      <c r="B1875" s="166" t="s">
        <v>1882</v>
      </c>
      <c r="C1875" s="550" t="s">
        <v>1856</v>
      </c>
      <c r="D1875" s="232" t="s">
        <v>1804</v>
      </c>
      <c r="E1875" s="550" t="s">
        <v>187</v>
      </c>
      <c r="F1875" s="235">
        <v>268</v>
      </c>
      <c r="G1875" s="233">
        <v>109843</v>
      </c>
      <c r="H1875" s="551">
        <v>31</v>
      </c>
      <c r="I1875" s="577">
        <v>399</v>
      </c>
      <c r="J1875" s="552">
        <f t="shared" si="169"/>
        <v>399</v>
      </c>
      <c r="K1875" s="553">
        <v>0</v>
      </c>
      <c r="L1875" s="556">
        <v>1</v>
      </c>
      <c r="M1875" s="553">
        <v>0</v>
      </c>
      <c r="N1875" s="553">
        <f t="shared" si="170"/>
        <v>1</v>
      </c>
      <c r="O1875" s="554">
        <f t="shared" si="171"/>
        <v>399</v>
      </c>
      <c r="P1875" s="555" t="s">
        <v>1856</v>
      </c>
      <c r="Q1875" s="534"/>
    </row>
    <row r="1876" spans="1:17" ht="38.25" x14ac:dyDescent="0.2">
      <c r="A1876" s="296" t="s">
        <v>1881</v>
      </c>
      <c r="B1876" s="166" t="s">
        <v>1882</v>
      </c>
      <c r="C1876" s="550" t="s">
        <v>1856</v>
      </c>
      <c r="D1876" s="232" t="s">
        <v>1835</v>
      </c>
      <c r="E1876" s="232" t="s">
        <v>187</v>
      </c>
      <c r="F1876" s="580">
        <v>322</v>
      </c>
      <c r="G1876" s="233">
        <v>98451</v>
      </c>
      <c r="H1876" s="551">
        <v>31</v>
      </c>
      <c r="I1876" s="577">
        <v>17900</v>
      </c>
      <c r="J1876" s="552">
        <f t="shared" si="169"/>
        <v>17900</v>
      </c>
      <c r="K1876" s="553">
        <v>0</v>
      </c>
      <c r="L1876" s="556">
        <v>1</v>
      </c>
      <c r="M1876" s="553">
        <v>0</v>
      </c>
      <c r="N1876" s="553">
        <f t="shared" si="170"/>
        <v>1</v>
      </c>
      <c r="O1876" s="554">
        <f t="shared" si="171"/>
        <v>17900</v>
      </c>
      <c r="P1876" s="555" t="s">
        <v>1856</v>
      </c>
      <c r="Q1876" s="534"/>
    </row>
    <row r="1877" spans="1:17" ht="38.25" x14ac:dyDescent="0.2">
      <c r="A1877" s="296" t="s">
        <v>1881</v>
      </c>
      <c r="B1877" s="166" t="s">
        <v>1882</v>
      </c>
      <c r="C1877" s="550" t="s">
        <v>1856</v>
      </c>
      <c r="D1877" s="232" t="s">
        <v>1841</v>
      </c>
      <c r="E1877" s="232" t="s">
        <v>187</v>
      </c>
      <c r="F1877" s="580">
        <v>324</v>
      </c>
      <c r="G1877" s="233" t="s">
        <v>1842</v>
      </c>
      <c r="H1877" s="551">
        <v>31</v>
      </c>
      <c r="I1877" s="577">
        <v>11466.5</v>
      </c>
      <c r="J1877" s="552">
        <f t="shared" si="169"/>
        <v>11466.5</v>
      </c>
      <c r="K1877" s="553">
        <v>0</v>
      </c>
      <c r="L1877" s="556">
        <v>1</v>
      </c>
      <c r="M1877" s="553">
        <v>0</v>
      </c>
      <c r="N1877" s="553">
        <f t="shared" si="170"/>
        <v>1</v>
      </c>
      <c r="O1877" s="554">
        <f t="shared" si="171"/>
        <v>11466.5</v>
      </c>
      <c r="P1877" s="555" t="s">
        <v>1856</v>
      </c>
      <c r="Q1877" s="534"/>
    </row>
    <row r="1878" spans="1:17" ht="38.25" x14ac:dyDescent="0.2">
      <c r="A1878" s="296" t="s">
        <v>1881</v>
      </c>
      <c r="B1878" s="166" t="s">
        <v>1882</v>
      </c>
      <c r="C1878" s="550" t="s">
        <v>1856</v>
      </c>
      <c r="D1878" s="232" t="s">
        <v>1845</v>
      </c>
      <c r="E1878" s="232" t="s">
        <v>187</v>
      </c>
      <c r="F1878" s="580">
        <v>328</v>
      </c>
      <c r="G1878" s="233">
        <v>101464</v>
      </c>
      <c r="H1878" s="551">
        <v>31</v>
      </c>
      <c r="I1878" s="577">
        <v>1307.6400000000001</v>
      </c>
      <c r="J1878" s="552">
        <f t="shared" si="169"/>
        <v>1307.6400000000001</v>
      </c>
      <c r="K1878" s="553">
        <v>0</v>
      </c>
      <c r="L1878" s="556">
        <v>1</v>
      </c>
      <c r="M1878" s="553">
        <v>0</v>
      </c>
      <c r="N1878" s="553">
        <f t="shared" si="170"/>
        <v>1</v>
      </c>
      <c r="O1878" s="554">
        <f t="shared" si="171"/>
        <v>1307.6400000000001</v>
      </c>
      <c r="P1878" s="555" t="s">
        <v>1856</v>
      </c>
      <c r="Q1878" s="534"/>
    </row>
    <row r="1879" spans="1:17" s="187" customFormat="1" ht="15" x14ac:dyDescent="0.25">
      <c r="A1879" s="582" t="s">
        <v>463</v>
      </c>
      <c r="B1879" s="564"/>
      <c r="C1879" s="569"/>
      <c r="D1879" s="583"/>
      <c r="E1879" s="583"/>
      <c r="F1879" s="584"/>
      <c r="G1879" s="589"/>
      <c r="H1879" s="569"/>
      <c r="I1879" s="586"/>
      <c r="J1879" s="571"/>
      <c r="K1879" s="574"/>
      <c r="L1879" s="573"/>
      <c r="M1879" s="574"/>
      <c r="N1879" s="574"/>
      <c r="O1879" s="575">
        <f>SUM(O1867:O1878)</f>
        <v>116223.14</v>
      </c>
      <c r="P1879" s="587"/>
      <c r="Q1879" s="543"/>
    </row>
    <row r="1880" spans="1:17" ht="38.25" x14ac:dyDescent="0.2">
      <c r="A1880" s="296" t="s">
        <v>1881</v>
      </c>
      <c r="B1880" s="166" t="s">
        <v>1882</v>
      </c>
      <c r="C1880" s="550" t="s">
        <v>2964</v>
      </c>
      <c r="D1880" s="232" t="s">
        <v>1861</v>
      </c>
      <c r="E1880" s="232" t="s">
        <v>1883</v>
      </c>
      <c r="F1880" s="235">
        <v>169</v>
      </c>
      <c r="G1880" s="233" t="s">
        <v>605</v>
      </c>
      <c r="H1880" s="551">
        <v>31</v>
      </c>
      <c r="I1880" s="577">
        <v>3000</v>
      </c>
      <c r="J1880" s="552">
        <f t="shared" si="169"/>
        <v>3000</v>
      </c>
      <c r="K1880" s="553"/>
      <c r="L1880" s="556">
        <v>1</v>
      </c>
      <c r="M1880" s="553"/>
      <c r="N1880" s="553">
        <f t="shared" si="170"/>
        <v>1</v>
      </c>
      <c r="O1880" s="554">
        <f t="shared" si="171"/>
        <v>3000</v>
      </c>
      <c r="P1880" s="362" t="s">
        <v>1882</v>
      </c>
      <c r="Q1880" s="534"/>
    </row>
    <row r="1881" spans="1:17" ht="38.25" x14ac:dyDescent="0.2">
      <c r="A1881" s="296" t="s">
        <v>1881</v>
      </c>
      <c r="B1881" s="166" t="s">
        <v>1882</v>
      </c>
      <c r="C1881" s="550" t="s">
        <v>2964</v>
      </c>
      <c r="D1881" s="550" t="s">
        <v>1857</v>
      </c>
      <c r="E1881" s="550" t="s">
        <v>1190</v>
      </c>
      <c r="F1881" s="551">
        <v>111</v>
      </c>
      <c r="G1881" s="551" t="s">
        <v>605</v>
      </c>
      <c r="H1881" s="551">
        <v>31</v>
      </c>
      <c r="I1881" s="577">
        <v>14800</v>
      </c>
      <c r="J1881" s="552">
        <f t="shared" si="169"/>
        <v>14800</v>
      </c>
      <c r="K1881" s="553">
        <v>4</v>
      </c>
      <c r="L1881" s="553">
        <v>4</v>
      </c>
      <c r="M1881" s="553">
        <v>4</v>
      </c>
      <c r="N1881" s="553">
        <f t="shared" si="170"/>
        <v>12</v>
      </c>
      <c r="O1881" s="554">
        <f t="shared" si="171"/>
        <v>177600</v>
      </c>
      <c r="P1881" s="362" t="s">
        <v>1882</v>
      </c>
      <c r="Q1881" s="534"/>
    </row>
    <row r="1882" spans="1:17" ht="38.25" x14ac:dyDescent="0.2">
      <c r="A1882" s="296" t="s">
        <v>1881</v>
      </c>
      <c r="B1882" s="166" t="s">
        <v>1882</v>
      </c>
      <c r="C1882" s="550" t="s">
        <v>2964</v>
      </c>
      <c r="D1882" s="550" t="s">
        <v>1858</v>
      </c>
      <c r="E1882" s="550" t="s">
        <v>1190</v>
      </c>
      <c r="F1882" s="551">
        <v>115</v>
      </c>
      <c r="G1882" s="551" t="s">
        <v>605</v>
      </c>
      <c r="H1882" s="551">
        <v>31</v>
      </c>
      <c r="I1882" s="577">
        <v>1200</v>
      </c>
      <c r="J1882" s="552">
        <f t="shared" si="169"/>
        <v>1200</v>
      </c>
      <c r="K1882" s="553">
        <v>4</v>
      </c>
      <c r="L1882" s="553">
        <v>4</v>
      </c>
      <c r="M1882" s="553">
        <v>4</v>
      </c>
      <c r="N1882" s="553">
        <f t="shared" si="170"/>
        <v>12</v>
      </c>
      <c r="O1882" s="554">
        <f t="shared" si="171"/>
        <v>14400</v>
      </c>
      <c r="P1882" s="362" t="s">
        <v>1882</v>
      </c>
      <c r="Q1882" s="534"/>
    </row>
    <row r="1883" spans="1:17" ht="38.25" x14ac:dyDescent="0.2">
      <c r="A1883" s="296" t="s">
        <v>1881</v>
      </c>
      <c r="B1883" s="166" t="s">
        <v>1882</v>
      </c>
      <c r="C1883" s="550" t="s">
        <v>2964</v>
      </c>
      <c r="D1883" s="550" t="s">
        <v>1874</v>
      </c>
      <c r="E1883" s="550" t="s">
        <v>1190</v>
      </c>
      <c r="F1883" s="551">
        <v>113</v>
      </c>
      <c r="G1883" s="551" t="s">
        <v>605</v>
      </c>
      <c r="H1883" s="551">
        <v>31</v>
      </c>
      <c r="I1883" s="577">
        <v>450</v>
      </c>
      <c r="J1883" s="552">
        <f t="shared" si="169"/>
        <v>450</v>
      </c>
      <c r="K1883" s="553">
        <v>4</v>
      </c>
      <c r="L1883" s="553">
        <v>4</v>
      </c>
      <c r="M1883" s="553">
        <v>4</v>
      </c>
      <c r="N1883" s="553">
        <f t="shared" si="170"/>
        <v>12</v>
      </c>
      <c r="O1883" s="554">
        <f t="shared" si="171"/>
        <v>5400</v>
      </c>
      <c r="P1883" s="362" t="s">
        <v>1882</v>
      </c>
      <c r="Q1883" s="534"/>
    </row>
    <row r="1884" spans="1:17" ht="38.25" x14ac:dyDescent="0.2">
      <c r="A1884" s="296" t="s">
        <v>1881</v>
      </c>
      <c r="B1884" s="166" t="s">
        <v>1882</v>
      </c>
      <c r="C1884" s="550" t="s">
        <v>2964</v>
      </c>
      <c r="D1884" s="232" t="s">
        <v>1754</v>
      </c>
      <c r="E1884" s="232" t="s">
        <v>1883</v>
      </c>
      <c r="F1884" s="235">
        <v>169</v>
      </c>
      <c r="G1884" s="233" t="s">
        <v>605</v>
      </c>
      <c r="H1884" s="551">
        <v>31</v>
      </c>
      <c r="I1884" s="577">
        <v>16000</v>
      </c>
      <c r="J1884" s="552">
        <f t="shared" si="169"/>
        <v>16000</v>
      </c>
      <c r="K1884" s="553">
        <v>0</v>
      </c>
      <c r="L1884" s="556">
        <v>1</v>
      </c>
      <c r="M1884" s="553">
        <v>0</v>
      </c>
      <c r="N1884" s="553">
        <f t="shared" si="170"/>
        <v>1</v>
      </c>
      <c r="O1884" s="554">
        <f t="shared" si="171"/>
        <v>16000</v>
      </c>
      <c r="P1884" s="362" t="s">
        <v>1882</v>
      </c>
      <c r="Q1884" s="534"/>
    </row>
    <row r="1885" spans="1:17" ht="38.25" x14ac:dyDescent="0.2">
      <c r="A1885" s="296" t="s">
        <v>1881</v>
      </c>
      <c r="B1885" s="166" t="s">
        <v>1882</v>
      </c>
      <c r="C1885" s="550" t="s">
        <v>2964</v>
      </c>
      <c r="D1885" s="232" t="s">
        <v>1884</v>
      </c>
      <c r="E1885" s="232" t="s">
        <v>1885</v>
      </c>
      <c r="F1885" s="235">
        <v>171</v>
      </c>
      <c r="G1885" s="233" t="s">
        <v>605</v>
      </c>
      <c r="H1885" s="551">
        <v>31</v>
      </c>
      <c r="I1885" s="577">
        <v>5500000</v>
      </c>
      <c r="J1885" s="552">
        <f t="shared" si="169"/>
        <v>5500000</v>
      </c>
      <c r="K1885" s="553">
        <v>0</v>
      </c>
      <c r="L1885" s="556">
        <v>0</v>
      </c>
      <c r="M1885" s="553">
        <v>1</v>
      </c>
      <c r="N1885" s="553">
        <f t="shared" si="170"/>
        <v>1</v>
      </c>
      <c r="O1885" s="554">
        <f t="shared" si="171"/>
        <v>5500000</v>
      </c>
      <c r="P1885" s="362" t="s">
        <v>1882</v>
      </c>
      <c r="Q1885" s="534"/>
    </row>
    <row r="1886" spans="1:17" ht="38.25" x14ac:dyDescent="0.2">
      <c r="A1886" s="296" t="s">
        <v>1881</v>
      </c>
      <c r="B1886" s="166" t="s">
        <v>1882</v>
      </c>
      <c r="C1886" s="550" t="s">
        <v>2964</v>
      </c>
      <c r="D1886" s="232" t="s">
        <v>1766</v>
      </c>
      <c r="E1886" s="232" t="s">
        <v>1883</v>
      </c>
      <c r="F1886" s="235">
        <v>199</v>
      </c>
      <c r="G1886" s="233" t="s">
        <v>605</v>
      </c>
      <c r="H1886" s="551">
        <v>31</v>
      </c>
      <c r="I1886" s="577">
        <v>12000</v>
      </c>
      <c r="J1886" s="552">
        <f t="shared" si="169"/>
        <v>12000</v>
      </c>
      <c r="K1886" s="553">
        <v>0</v>
      </c>
      <c r="L1886" s="556">
        <v>1</v>
      </c>
      <c r="M1886" s="553">
        <v>0</v>
      </c>
      <c r="N1886" s="553">
        <f t="shared" si="170"/>
        <v>1</v>
      </c>
      <c r="O1886" s="554">
        <f t="shared" si="171"/>
        <v>12000</v>
      </c>
      <c r="P1886" s="362" t="s">
        <v>1882</v>
      </c>
      <c r="Q1886" s="534"/>
    </row>
    <row r="1887" spans="1:17" ht="38.25" x14ac:dyDescent="0.2">
      <c r="A1887" s="296" t="s">
        <v>1881</v>
      </c>
      <c r="B1887" s="166" t="s">
        <v>1882</v>
      </c>
      <c r="C1887" s="550" t="s">
        <v>2964</v>
      </c>
      <c r="D1887" s="232" t="s">
        <v>1783</v>
      </c>
      <c r="E1887" s="232" t="s">
        <v>204</v>
      </c>
      <c r="F1887" s="233">
        <v>211</v>
      </c>
      <c r="G1887" s="233">
        <v>2392</v>
      </c>
      <c r="H1887" s="551">
        <v>31</v>
      </c>
      <c r="I1887" s="577">
        <v>120</v>
      </c>
      <c r="J1887" s="552">
        <f t="shared" si="169"/>
        <v>120</v>
      </c>
      <c r="K1887" s="553">
        <v>0</v>
      </c>
      <c r="L1887" s="556">
        <v>20</v>
      </c>
      <c r="M1887" s="553">
        <v>0</v>
      </c>
      <c r="N1887" s="553">
        <f t="shared" si="170"/>
        <v>20</v>
      </c>
      <c r="O1887" s="554">
        <f t="shared" si="171"/>
        <v>2400</v>
      </c>
      <c r="P1887" s="362" t="s">
        <v>1882</v>
      </c>
      <c r="Q1887" s="534"/>
    </row>
    <row r="1888" spans="1:17" ht="38.25" x14ac:dyDescent="0.2">
      <c r="A1888" s="296" t="s">
        <v>1881</v>
      </c>
      <c r="B1888" s="166" t="s">
        <v>1882</v>
      </c>
      <c r="C1888" s="550" t="s">
        <v>2964</v>
      </c>
      <c r="D1888" s="232" t="s">
        <v>1785</v>
      </c>
      <c r="E1888" s="550" t="s">
        <v>187</v>
      </c>
      <c r="F1888" s="233">
        <v>232</v>
      </c>
      <c r="G1888" s="233">
        <v>113037</v>
      </c>
      <c r="H1888" s="551">
        <v>31</v>
      </c>
      <c r="I1888" s="577">
        <v>222420</v>
      </c>
      <c r="J1888" s="552">
        <f t="shared" si="169"/>
        <v>222420</v>
      </c>
      <c r="K1888" s="553">
        <v>0</v>
      </c>
      <c r="L1888" s="556">
        <v>1</v>
      </c>
      <c r="M1888" s="553">
        <v>0</v>
      </c>
      <c r="N1888" s="553">
        <f t="shared" si="170"/>
        <v>1</v>
      </c>
      <c r="O1888" s="554">
        <f t="shared" si="171"/>
        <v>222420</v>
      </c>
      <c r="P1888" s="362" t="s">
        <v>1882</v>
      </c>
      <c r="Q1888" s="534"/>
    </row>
    <row r="1889" spans="1:17" ht="38.25" x14ac:dyDescent="0.2">
      <c r="A1889" s="296" t="s">
        <v>1881</v>
      </c>
      <c r="B1889" s="166" t="s">
        <v>1882</v>
      </c>
      <c r="C1889" s="550" t="s">
        <v>2964</v>
      </c>
      <c r="D1889" s="232" t="s">
        <v>1786</v>
      </c>
      <c r="E1889" s="550" t="s">
        <v>187</v>
      </c>
      <c r="F1889" s="233">
        <v>232</v>
      </c>
      <c r="G1889" s="233">
        <v>56585</v>
      </c>
      <c r="H1889" s="551">
        <v>31</v>
      </c>
      <c r="I1889" s="577">
        <v>120</v>
      </c>
      <c r="J1889" s="552">
        <f t="shared" si="169"/>
        <v>120</v>
      </c>
      <c r="K1889" s="553">
        <v>0</v>
      </c>
      <c r="L1889" s="556">
        <v>30</v>
      </c>
      <c r="M1889" s="553">
        <v>0</v>
      </c>
      <c r="N1889" s="553">
        <f t="shared" si="170"/>
        <v>30</v>
      </c>
      <c r="O1889" s="554">
        <f t="shared" si="171"/>
        <v>3600</v>
      </c>
      <c r="P1889" s="362" t="s">
        <v>1882</v>
      </c>
      <c r="Q1889" s="534"/>
    </row>
    <row r="1890" spans="1:17" ht="38.25" x14ac:dyDescent="0.2">
      <c r="A1890" s="296" t="s">
        <v>1881</v>
      </c>
      <c r="B1890" s="166" t="s">
        <v>1882</v>
      </c>
      <c r="C1890" s="550" t="s">
        <v>2964</v>
      </c>
      <c r="D1890" s="232" t="s">
        <v>1788</v>
      </c>
      <c r="E1890" s="550" t="s">
        <v>187</v>
      </c>
      <c r="F1890" s="233">
        <v>233</v>
      </c>
      <c r="G1890" s="233" t="s">
        <v>1789</v>
      </c>
      <c r="H1890" s="551">
        <v>31</v>
      </c>
      <c r="I1890" s="577">
        <v>125</v>
      </c>
      <c r="J1890" s="552">
        <f t="shared" si="169"/>
        <v>125</v>
      </c>
      <c r="K1890" s="553">
        <v>0</v>
      </c>
      <c r="L1890" s="556">
        <v>25</v>
      </c>
      <c r="M1890" s="553">
        <v>0</v>
      </c>
      <c r="N1890" s="553">
        <f t="shared" si="170"/>
        <v>25</v>
      </c>
      <c r="O1890" s="554">
        <f t="shared" si="171"/>
        <v>3125</v>
      </c>
      <c r="P1890" s="362" t="s">
        <v>1882</v>
      </c>
      <c r="Q1890" s="534"/>
    </row>
    <row r="1891" spans="1:17" ht="38.25" x14ac:dyDescent="0.2">
      <c r="A1891" s="296" t="s">
        <v>1881</v>
      </c>
      <c r="B1891" s="166" t="s">
        <v>1882</v>
      </c>
      <c r="C1891" s="550" t="s">
        <v>2964</v>
      </c>
      <c r="D1891" s="232" t="s">
        <v>1794</v>
      </c>
      <c r="E1891" s="550" t="s">
        <v>187</v>
      </c>
      <c r="F1891" s="233">
        <v>262</v>
      </c>
      <c r="G1891" s="233">
        <v>3620</v>
      </c>
      <c r="H1891" s="551">
        <v>31</v>
      </c>
      <c r="I1891" s="577">
        <v>11.4</v>
      </c>
      <c r="J1891" s="552">
        <f t="shared" si="169"/>
        <v>11.4</v>
      </c>
      <c r="K1891" s="553">
        <v>0</v>
      </c>
      <c r="L1891" s="556">
        <v>2500</v>
      </c>
      <c r="M1891" s="553">
        <v>0</v>
      </c>
      <c r="N1891" s="553">
        <f t="shared" si="170"/>
        <v>2500</v>
      </c>
      <c r="O1891" s="554">
        <f t="shared" si="171"/>
        <v>28500</v>
      </c>
      <c r="P1891" s="362" t="s">
        <v>1882</v>
      </c>
      <c r="Q1891" s="534"/>
    </row>
    <row r="1892" spans="1:17" ht="38.25" x14ac:dyDescent="0.2">
      <c r="A1892" s="296" t="s">
        <v>1881</v>
      </c>
      <c r="B1892" s="166" t="s">
        <v>1882</v>
      </c>
      <c r="C1892" s="550" t="s">
        <v>2964</v>
      </c>
      <c r="D1892" s="232" t="s">
        <v>1805</v>
      </c>
      <c r="E1892" s="550" t="s">
        <v>187</v>
      </c>
      <c r="F1892" s="235">
        <v>268</v>
      </c>
      <c r="G1892" s="233" t="s">
        <v>1806</v>
      </c>
      <c r="H1892" s="551">
        <v>31</v>
      </c>
      <c r="I1892" s="577">
        <v>400</v>
      </c>
      <c r="J1892" s="552">
        <f t="shared" si="169"/>
        <v>400</v>
      </c>
      <c r="K1892" s="553">
        <v>0</v>
      </c>
      <c r="L1892" s="556">
        <v>1</v>
      </c>
      <c r="M1892" s="553">
        <v>0</v>
      </c>
      <c r="N1892" s="553">
        <f t="shared" si="170"/>
        <v>1</v>
      </c>
      <c r="O1892" s="554">
        <f t="shared" si="171"/>
        <v>400</v>
      </c>
      <c r="P1892" s="362" t="s">
        <v>1882</v>
      </c>
      <c r="Q1892" s="534"/>
    </row>
    <row r="1893" spans="1:17" ht="38.25" x14ac:dyDescent="0.2">
      <c r="A1893" s="296" t="s">
        <v>1881</v>
      </c>
      <c r="B1893" s="166" t="s">
        <v>1882</v>
      </c>
      <c r="C1893" s="550" t="s">
        <v>2964</v>
      </c>
      <c r="D1893" s="232" t="s">
        <v>1810</v>
      </c>
      <c r="E1893" s="550" t="s">
        <v>187</v>
      </c>
      <c r="F1893" s="235">
        <v>286</v>
      </c>
      <c r="G1893" s="233">
        <v>36235</v>
      </c>
      <c r="H1893" s="551">
        <v>31</v>
      </c>
      <c r="I1893" s="577">
        <v>400</v>
      </c>
      <c r="J1893" s="552">
        <f t="shared" si="169"/>
        <v>400</v>
      </c>
      <c r="K1893" s="553">
        <v>0</v>
      </c>
      <c r="L1893" s="556">
        <v>10</v>
      </c>
      <c r="M1893" s="553">
        <v>0</v>
      </c>
      <c r="N1893" s="553">
        <f t="shared" si="170"/>
        <v>10</v>
      </c>
      <c r="O1893" s="554">
        <f t="shared" si="171"/>
        <v>4000</v>
      </c>
      <c r="P1893" s="362" t="s">
        <v>1882</v>
      </c>
      <c r="Q1893" s="534"/>
    </row>
    <row r="1894" spans="1:17" ht="38.25" x14ac:dyDescent="0.2">
      <c r="A1894" s="296" t="s">
        <v>1881</v>
      </c>
      <c r="B1894" s="166" t="s">
        <v>1882</v>
      </c>
      <c r="C1894" s="550" t="s">
        <v>2964</v>
      </c>
      <c r="D1894" s="232" t="s">
        <v>1811</v>
      </c>
      <c r="E1894" s="550" t="s">
        <v>187</v>
      </c>
      <c r="F1894" s="235">
        <v>286</v>
      </c>
      <c r="G1894" s="579">
        <v>87446</v>
      </c>
      <c r="H1894" s="551">
        <v>31</v>
      </c>
      <c r="I1894" s="577">
        <v>300</v>
      </c>
      <c r="J1894" s="552">
        <f t="shared" si="169"/>
        <v>300</v>
      </c>
      <c r="K1894" s="553">
        <v>0</v>
      </c>
      <c r="L1894" s="556">
        <v>4</v>
      </c>
      <c r="M1894" s="553">
        <v>0</v>
      </c>
      <c r="N1894" s="553">
        <f t="shared" si="170"/>
        <v>4</v>
      </c>
      <c r="O1894" s="554">
        <f t="shared" si="171"/>
        <v>1200</v>
      </c>
      <c r="P1894" s="362" t="s">
        <v>1882</v>
      </c>
      <c r="Q1894" s="534"/>
    </row>
    <row r="1895" spans="1:17" ht="38.25" x14ac:dyDescent="0.2">
      <c r="A1895" s="296" t="s">
        <v>1881</v>
      </c>
      <c r="B1895" s="166" t="s">
        <v>1882</v>
      </c>
      <c r="C1895" s="550" t="s">
        <v>2964</v>
      </c>
      <c r="D1895" s="232" t="s">
        <v>1815</v>
      </c>
      <c r="E1895" s="550" t="s">
        <v>187</v>
      </c>
      <c r="F1895" s="235">
        <v>286</v>
      </c>
      <c r="G1895" s="233">
        <v>72737</v>
      </c>
      <c r="H1895" s="551">
        <v>31</v>
      </c>
      <c r="I1895" s="577">
        <v>250</v>
      </c>
      <c r="J1895" s="552">
        <f t="shared" si="169"/>
        <v>250</v>
      </c>
      <c r="K1895" s="553">
        <v>0</v>
      </c>
      <c r="L1895" s="556">
        <v>5</v>
      </c>
      <c r="M1895" s="553">
        <v>0</v>
      </c>
      <c r="N1895" s="553">
        <f t="shared" si="170"/>
        <v>5</v>
      </c>
      <c r="O1895" s="554">
        <f t="shared" si="171"/>
        <v>1250</v>
      </c>
      <c r="P1895" s="362" t="s">
        <v>1882</v>
      </c>
      <c r="Q1895" s="534"/>
    </row>
    <row r="1896" spans="1:17" ht="38.25" x14ac:dyDescent="0.2">
      <c r="A1896" s="296" t="s">
        <v>1881</v>
      </c>
      <c r="B1896" s="166" t="s">
        <v>1882</v>
      </c>
      <c r="C1896" s="550" t="s">
        <v>2964</v>
      </c>
      <c r="D1896" s="232" t="s">
        <v>1816</v>
      </c>
      <c r="E1896" s="550" t="s">
        <v>187</v>
      </c>
      <c r="F1896" s="235">
        <v>286</v>
      </c>
      <c r="G1896" s="233">
        <v>72695</v>
      </c>
      <c r="H1896" s="551">
        <v>31</v>
      </c>
      <c r="I1896" s="577">
        <v>1400</v>
      </c>
      <c r="J1896" s="552">
        <f t="shared" si="169"/>
        <v>1400</v>
      </c>
      <c r="K1896" s="553">
        <v>0</v>
      </c>
      <c r="L1896" s="556">
        <v>1</v>
      </c>
      <c r="M1896" s="553">
        <v>0</v>
      </c>
      <c r="N1896" s="553">
        <f t="shared" si="170"/>
        <v>1</v>
      </c>
      <c r="O1896" s="554">
        <f t="shared" si="171"/>
        <v>1400</v>
      </c>
      <c r="P1896" s="362" t="s">
        <v>1882</v>
      </c>
      <c r="Q1896" s="534"/>
    </row>
    <row r="1897" spans="1:17" ht="55.5" customHeight="1" x14ac:dyDescent="0.2">
      <c r="A1897" s="296" t="s">
        <v>1881</v>
      </c>
      <c r="B1897" s="166" t="s">
        <v>1882</v>
      </c>
      <c r="C1897" s="550" t="s">
        <v>2964</v>
      </c>
      <c r="D1897" s="232" t="s">
        <v>1817</v>
      </c>
      <c r="E1897" s="550" t="s">
        <v>187</v>
      </c>
      <c r="F1897" s="235">
        <v>286</v>
      </c>
      <c r="G1897" s="233">
        <v>48784</v>
      </c>
      <c r="H1897" s="551">
        <v>31</v>
      </c>
      <c r="I1897" s="577">
        <v>250</v>
      </c>
      <c r="J1897" s="552">
        <f t="shared" si="169"/>
        <v>250</v>
      </c>
      <c r="K1897" s="553">
        <v>0</v>
      </c>
      <c r="L1897" s="556">
        <v>10</v>
      </c>
      <c r="M1897" s="553">
        <v>0</v>
      </c>
      <c r="N1897" s="553">
        <f t="shared" si="170"/>
        <v>10</v>
      </c>
      <c r="O1897" s="554">
        <f t="shared" si="171"/>
        <v>2500</v>
      </c>
      <c r="P1897" s="362" t="s">
        <v>1882</v>
      </c>
      <c r="Q1897" s="534"/>
    </row>
    <row r="1898" spans="1:17" ht="55.5" customHeight="1" x14ac:dyDescent="0.2">
      <c r="A1898" s="296" t="s">
        <v>1881</v>
      </c>
      <c r="B1898" s="166" t="s">
        <v>1882</v>
      </c>
      <c r="C1898" s="550" t="s">
        <v>2964</v>
      </c>
      <c r="D1898" s="232" t="s">
        <v>1878</v>
      </c>
      <c r="E1898" s="550" t="s">
        <v>187</v>
      </c>
      <c r="F1898" s="235">
        <v>286</v>
      </c>
      <c r="G1898" s="233">
        <v>85609</v>
      </c>
      <c r="H1898" s="551">
        <v>31</v>
      </c>
      <c r="I1898" s="577">
        <v>200</v>
      </c>
      <c r="J1898" s="552">
        <f t="shared" si="169"/>
        <v>200</v>
      </c>
      <c r="K1898" s="553">
        <v>0</v>
      </c>
      <c r="L1898" s="556">
        <v>10</v>
      </c>
      <c r="M1898" s="553">
        <v>0</v>
      </c>
      <c r="N1898" s="553">
        <f t="shared" si="170"/>
        <v>10</v>
      </c>
      <c r="O1898" s="554">
        <f t="shared" si="171"/>
        <v>2000</v>
      </c>
      <c r="P1898" s="362" t="s">
        <v>1882</v>
      </c>
      <c r="Q1898" s="534"/>
    </row>
    <row r="1899" spans="1:17" ht="38.25" x14ac:dyDescent="0.2">
      <c r="A1899" s="296" t="s">
        <v>1881</v>
      </c>
      <c r="B1899" s="166" t="s">
        <v>1882</v>
      </c>
      <c r="C1899" s="550" t="s">
        <v>2964</v>
      </c>
      <c r="D1899" s="232" t="s">
        <v>1819</v>
      </c>
      <c r="E1899" s="550" t="s">
        <v>187</v>
      </c>
      <c r="F1899" s="235">
        <v>286</v>
      </c>
      <c r="G1899" s="233">
        <v>140084</v>
      </c>
      <c r="H1899" s="551">
        <v>31</v>
      </c>
      <c r="I1899" s="577">
        <v>700</v>
      </c>
      <c r="J1899" s="552">
        <f t="shared" si="169"/>
        <v>700</v>
      </c>
      <c r="K1899" s="553">
        <v>0</v>
      </c>
      <c r="L1899" s="556">
        <v>2</v>
      </c>
      <c r="M1899" s="553">
        <v>0</v>
      </c>
      <c r="N1899" s="553">
        <f t="shared" si="170"/>
        <v>2</v>
      </c>
      <c r="O1899" s="554">
        <f t="shared" si="171"/>
        <v>1400</v>
      </c>
      <c r="P1899" s="362" t="s">
        <v>1882</v>
      </c>
      <c r="Q1899" s="534"/>
    </row>
    <row r="1900" spans="1:17" ht="38.25" x14ac:dyDescent="0.2">
      <c r="A1900" s="296" t="s">
        <v>1881</v>
      </c>
      <c r="B1900" s="166" t="s">
        <v>1882</v>
      </c>
      <c r="C1900" s="550" t="s">
        <v>2964</v>
      </c>
      <c r="D1900" s="232" t="s">
        <v>1820</v>
      </c>
      <c r="E1900" s="550" t="s">
        <v>187</v>
      </c>
      <c r="F1900" s="235">
        <v>286</v>
      </c>
      <c r="G1900" s="233">
        <v>111762</v>
      </c>
      <c r="H1900" s="551">
        <v>31</v>
      </c>
      <c r="I1900" s="577">
        <v>250</v>
      </c>
      <c r="J1900" s="552">
        <f t="shared" si="169"/>
        <v>250</v>
      </c>
      <c r="K1900" s="553">
        <v>0</v>
      </c>
      <c r="L1900" s="556">
        <v>1</v>
      </c>
      <c r="M1900" s="553">
        <v>0</v>
      </c>
      <c r="N1900" s="553">
        <f t="shared" si="170"/>
        <v>1</v>
      </c>
      <c r="O1900" s="554">
        <f t="shared" si="171"/>
        <v>250</v>
      </c>
      <c r="P1900" s="362" t="s">
        <v>1882</v>
      </c>
      <c r="Q1900" s="534"/>
    </row>
    <row r="1901" spans="1:17" ht="66" customHeight="1" x14ac:dyDescent="0.2">
      <c r="A1901" s="296" t="s">
        <v>1881</v>
      </c>
      <c r="B1901" s="166" t="s">
        <v>1882</v>
      </c>
      <c r="C1901" s="550" t="s">
        <v>2964</v>
      </c>
      <c r="D1901" s="232" t="s">
        <v>1822</v>
      </c>
      <c r="E1901" s="550" t="s">
        <v>187</v>
      </c>
      <c r="F1901" s="235">
        <v>292</v>
      </c>
      <c r="G1901" s="233">
        <v>133742</v>
      </c>
      <c r="H1901" s="551">
        <v>31</v>
      </c>
      <c r="I1901" s="577">
        <v>300</v>
      </c>
      <c r="J1901" s="552">
        <f t="shared" si="169"/>
        <v>300</v>
      </c>
      <c r="K1901" s="553">
        <v>0</v>
      </c>
      <c r="L1901" s="556">
        <v>25</v>
      </c>
      <c r="M1901" s="553">
        <v>0</v>
      </c>
      <c r="N1901" s="553">
        <f t="shared" si="170"/>
        <v>25</v>
      </c>
      <c r="O1901" s="554">
        <f t="shared" si="171"/>
        <v>7500</v>
      </c>
      <c r="P1901" s="362" t="s">
        <v>1882</v>
      </c>
      <c r="Q1901" s="534"/>
    </row>
    <row r="1902" spans="1:17" ht="38.25" x14ac:dyDescent="0.2">
      <c r="A1902" s="296" t="s">
        <v>1881</v>
      </c>
      <c r="B1902" s="166" t="s">
        <v>1882</v>
      </c>
      <c r="C1902" s="550" t="s">
        <v>2964</v>
      </c>
      <c r="D1902" s="232" t="s">
        <v>1824</v>
      </c>
      <c r="E1902" s="550" t="s">
        <v>187</v>
      </c>
      <c r="F1902" s="235">
        <v>292</v>
      </c>
      <c r="G1902" s="233">
        <v>134553</v>
      </c>
      <c r="H1902" s="551">
        <v>31</v>
      </c>
      <c r="I1902" s="577">
        <v>225</v>
      </c>
      <c r="J1902" s="552">
        <f t="shared" si="169"/>
        <v>225</v>
      </c>
      <c r="K1902" s="553">
        <v>0</v>
      </c>
      <c r="L1902" s="556">
        <v>40</v>
      </c>
      <c r="M1902" s="553">
        <v>0</v>
      </c>
      <c r="N1902" s="553">
        <f t="shared" si="170"/>
        <v>40</v>
      </c>
      <c r="O1902" s="554">
        <f t="shared" si="171"/>
        <v>9000</v>
      </c>
      <c r="P1902" s="362" t="s">
        <v>1882</v>
      </c>
      <c r="Q1902" s="534"/>
    </row>
    <row r="1903" spans="1:17" ht="38.25" x14ac:dyDescent="0.2">
      <c r="A1903" s="296" t="s">
        <v>1881</v>
      </c>
      <c r="B1903" s="166" t="s">
        <v>1882</v>
      </c>
      <c r="C1903" s="550" t="s">
        <v>2964</v>
      </c>
      <c r="D1903" s="232" t="s">
        <v>1879</v>
      </c>
      <c r="E1903" s="550" t="s">
        <v>187</v>
      </c>
      <c r="F1903" s="235">
        <v>294</v>
      </c>
      <c r="G1903" s="233">
        <v>127063</v>
      </c>
      <c r="H1903" s="551">
        <v>31</v>
      </c>
      <c r="I1903" s="577">
        <v>400</v>
      </c>
      <c r="J1903" s="552">
        <f t="shared" si="169"/>
        <v>400</v>
      </c>
      <c r="K1903" s="553">
        <v>0</v>
      </c>
      <c r="L1903" s="556">
        <v>3</v>
      </c>
      <c r="M1903" s="553">
        <v>0</v>
      </c>
      <c r="N1903" s="553">
        <f t="shared" si="170"/>
        <v>3</v>
      </c>
      <c r="O1903" s="554">
        <f t="shared" si="171"/>
        <v>1200</v>
      </c>
      <c r="P1903" s="362" t="s">
        <v>1882</v>
      </c>
      <c r="Q1903" s="534"/>
    </row>
    <row r="1904" spans="1:17" ht="38.25" x14ac:dyDescent="0.2">
      <c r="A1904" s="296" t="s">
        <v>1881</v>
      </c>
      <c r="B1904" s="166" t="s">
        <v>1882</v>
      </c>
      <c r="C1904" s="550" t="s">
        <v>2964</v>
      </c>
      <c r="D1904" s="232" t="s">
        <v>1830</v>
      </c>
      <c r="E1904" s="550" t="s">
        <v>187</v>
      </c>
      <c r="F1904" s="235">
        <v>297</v>
      </c>
      <c r="G1904" s="233">
        <v>112162</v>
      </c>
      <c r="H1904" s="551">
        <v>31</v>
      </c>
      <c r="I1904" s="577">
        <v>800</v>
      </c>
      <c r="J1904" s="552">
        <f t="shared" si="169"/>
        <v>800</v>
      </c>
      <c r="K1904" s="553">
        <v>0</v>
      </c>
      <c r="L1904" s="556">
        <v>2</v>
      </c>
      <c r="M1904" s="553">
        <v>0</v>
      </c>
      <c r="N1904" s="553">
        <f t="shared" si="170"/>
        <v>2</v>
      </c>
      <c r="O1904" s="554">
        <f t="shared" si="171"/>
        <v>1600</v>
      </c>
      <c r="P1904" s="362" t="s">
        <v>1882</v>
      </c>
      <c r="Q1904" s="534"/>
    </row>
    <row r="1905" spans="1:17" ht="38.25" x14ac:dyDescent="0.2">
      <c r="A1905" s="296" t="s">
        <v>1881</v>
      </c>
      <c r="B1905" s="166" t="s">
        <v>1882</v>
      </c>
      <c r="C1905" s="550" t="s">
        <v>2964</v>
      </c>
      <c r="D1905" s="232" t="s">
        <v>1880</v>
      </c>
      <c r="E1905" s="232" t="s">
        <v>187</v>
      </c>
      <c r="F1905" s="235">
        <v>297</v>
      </c>
      <c r="G1905" s="233" t="s">
        <v>1832</v>
      </c>
      <c r="H1905" s="551">
        <v>31</v>
      </c>
      <c r="I1905" s="577">
        <v>15</v>
      </c>
      <c r="J1905" s="552">
        <f t="shared" si="169"/>
        <v>15</v>
      </c>
      <c r="K1905" s="553">
        <v>0</v>
      </c>
      <c r="L1905" s="556">
        <v>75</v>
      </c>
      <c r="M1905" s="553">
        <v>0</v>
      </c>
      <c r="N1905" s="553">
        <f t="shared" si="170"/>
        <v>75</v>
      </c>
      <c r="O1905" s="554">
        <f t="shared" si="171"/>
        <v>1125</v>
      </c>
      <c r="P1905" s="362" t="s">
        <v>1882</v>
      </c>
      <c r="Q1905" s="534"/>
    </row>
    <row r="1906" spans="1:17" ht="38.25" x14ac:dyDescent="0.2">
      <c r="A1906" s="296" t="s">
        <v>1881</v>
      </c>
      <c r="B1906" s="166" t="s">
        <v>1882</v>
      </c>
      <c r="C1906" s="550" t="s">
        <v>2964</v>
      </c>
      <c r="D1906" s="232" t="s">
        <v>1836</v>
      </c>
      <c r="E1906" s="232" t="s">
        <v>187</v>
      </c>
      <c r="F1906" s="580">
        <v>322</v>
      </c>
      <c r="G1906" s="233">
        <v>55342</v>
      </c>
      <c r="H1906" s="551">
        <v>31</v>
      </c>
      <c r="I1906" s="577">
        <v>4460</v>
      </c>
      <c r="J1906" s="552">
        <f t="shared" si="169"/>
        <v>4460</v>
      </c>
      <c r="K1906" s="553">
        <v>0</v>
      </c>
      <c r="L1906" s="556">
        <v>1</v>
      </c>
      <c r="M1906" s="553">
        <v>0</v>
      </c>
      <c r="N1906" s="553">
        <f t="shared" si="170"/>
        <v>1</v>
      </c>
      <c r="O1906" s="554">
        <f t="shared" si="171"/>
        <v>4460</v>
      </c>
      <c r="P1906" s="362" t="s">
        <v>1882</v>
      </c>
      <c r="Q1906" s="534"/>
    </row>
    <row r="1907" spans="1:17" ht="38.25" x14ac:dyDescent="0.2">
      <c r="A1907" s="296" t="s">
        <v>1881</v>
      </c>
      <c r="B1907" s="166" t="s">
        <v>1882</v>
      </c>
      <c r="C1907" s="550" t="s">
        <v>2964</v>
      </c>
      <c r="D1907" s="232" t="s">
        <v>1837</v>
      </c>
      <c r="E1907" s="232" t="s">
        <v>187</v>
      </c>
      <c r="F1907" s="580">
        <v>323</v>
      </c>
      <c r="G1907" s="233">
        <v>57141</v>
      </c>
      <c r="H1907" s="551">
        <v>31</v>
      </c>
      <c r="I1907" s="577">
        <v>2500</v>
      </c>
      <c r="J1907" s="552">
        <f t="shared" si="169"/>
        <v>2500</v>
      </c>
      <c r="K1907" s="553">
        <v>0</v>
      </c>
      <c r="L1907" s="556">
        <v>1</v>
      </c>
      <c r="M1907" s="553">
        <v>0</v>
      </c>
      <c r="N1907" s="553">
        <f t="shared" si="170"/>
        <v>1</v>
      </c>
      <c r="O1907" s="554">
        <f t="shared" si="171"/>
        <v>2500</v>
      </c>
      <c r="P1907" s="362" t="s">
        <v>1882</v>
      </c>
      <c r="Q1907" s="534"/>
    </row>
    <row r="1908" spans="1:17" ht="38.25" x14ac:dyDescent="0.2">
      <c r="A1908" s="296" t="s">
        <v>1881</v>
      </c>
      <c r="B1908" s="166" t="s">
        <v>1882</v>
      </c>
      <c r="C1908" s="550" t="s">
        <v>2964</v>
      </c>
      <c r="D1908" s="232" t="s">
        <v>1867</v>
      </c>
      <c r="E1908" s="232" t="s">
        <v>187</v>
      </c>
      <c r="F1908" s="580">
        <v>326</v>
      </c>
      <c r="G1908" s="233">
        <v>69000</v>
      </c>
      <c r="H1908" s="551">
        <v>31</v>
      </c>
      <c r="I1908" s="577">
        <v>2000</v>
      </c>
      <c r="J1908" s="552">
        <f t="shared" si="169"/>
        <v>2000</v>
      </c>
      <c r="K1908" s="553">
        <v>0</v>
      </c>
      <c r="L1908" s="556">
        <v>1</v>
      </c>
      <c r="M1908" s="553">
        <v>0</v>
      </c>
      <c r="N1908" s="553">
        <f t="shared" si="170"/>
        <v>1</v>
      </c>
      <c r="O1908" s="554">
        <f t="shared" si="171"/>
        <v>2000</v>
      </c>
      <c r="P1908" s="362" t="s">
        <v>1882</v>
      </c>
      <c r="Q1908" s="534"/>
    </row>
    <row r="1909" spans="1:17" ht="38.25" x14ac:dyDescent="0.2">
      <c r="A1909" s="296" t="s">
        <v>1881</v>
      </c>
      <c r="B1909" s="166" t="s">
        <v>1882</v>
      </c>
      <c r="C1909" s="550" t="s">
        <v>2964</v>
      </c>
      <c r="D1909" s="232" t="s">
        <v>1846</v>
      </c>
      <c r="E1909" s="232" t="s">
        <v>187</v>
      </c>
      <c r="F1909" s="580">
        <v>329</v>
      </c>
      <c r="G1909" s="581">
        <v>71526</v>
      </c>
      <c r="H1909" s="551">
        <v>31</v>
      </c>
      <c r="I1909" s="577">
        <v>1200</v>
      </c>
      <c r="J1909" s="552">
        <f t="shared" si="169"/>
        <v>1200</v>
      </c>
      <c r="K1909" s="553">
        <v>0</v>
      </c>
      <c r="L1909" s="556">
        <v>10</v>
      </c>
      <c r="M1909" s="553">
        <v>0</v>
      </c>
      <c r="N1909" s="553">
        <f t="shared" si="170"/>
        <v>10</v>
      </c>
      <c r="O1909" s="554">
        <f t="shared" si="171"/>
        <v>12000</v>
      </c>
      <c r="P1909" s="362" t="s">
        <v>1882</v>
      </c>
      <c r="Q1909" s="534"/>
    </row>
    <row r="1910" spans="1:17" ht="38.25" x14ac:dyDescent="0.2">
      <c r="A1910" s="296" t="s">
        <v>1881</v>
      </c>
      <c r="B1910" s="166" t="s">
        <v>1882</v>
      </c>
      <c r="C1910" s="550" t="s">
        <v>2964</v>
      </c>
      <c r="D1910" s="232" t="s">
        <v>1849</v>
      </c>
      <c r="E1910" s="232" t="s">
        <v>187</v>
      </c>
      <c r="F1910" s="580">
        <v>329</v>
      </c>
      <c r="G1910" s="581">
        <v>149235</v>
      </c>
      <c r="H1910" s="551">
        <v>31</v>
      </c>
      <c r="I1910" s="577">
        <v>7000</v>
      </c>
      <c r="J1910" s="552">
        <f t="shared" si="169"/>
        <v>7000</v>
      </c>
      <c r="K1910" s="553">
        <v>0</v>
      </c>
      <c r="L1910" s="556">
        <v>1</v>
      </c>
      <c r="M1910" s="553">
        <v>0</v>
      </c>
      <c r="N1910" s="553">
        <f t="shared" si="170"/>
        <v>1</v>
      </c>
      <c r="O1910" s="554">
        <f t="shared" si="171"/>
        <v>7000</v>
      </c>
      <c r="P1910" s="362" t="s">
        <v>1882</v>
      </c>
      <c r="Q1910" s="534"/>
    </row>
    <row r="1911" spans="1:17" ht="38.25" x14ac:dyDescent="0.2">
      <c r="A1911" s="296" t="s">
        <v>1881</v>
      </c>
      <c r="B1911" s="166" t="s">
        <v>1882</v>
      </c>
      <c r="C1911" s="550" t="s">
        <v>2964</v>
      </c>
      <c r="D1911" s="232" t="s">
        <v>1852</v>
      </c>
      <c r="E1911" s="232" t="s">
        <v>187</v>
      </c>
      <c r="F1911" s="580">
        <v>329</v>
      </c>
      <c r="G1911" s="581">
        <v>149377</v>
      </c>
      <c r="H1911" s="551">
        <v>31</v>
      </c>
      <c r="I1911" s="577">
        <v>4900</v>
      </c>
      <c r="J1911" s="552">
        <f t="shared" si="169"/>
        <v>4900</v>
      </c>
      <c r="K1911" s="553">
        <v>0</v>
      </c>
      <c r="L1911" s="556">
        <v>2</v>
      </c>
      <c r="M1911" s="553">
        <v>0</v>
      </c>
      <c r="N1911" s="553">
        <f t="shared" si="170"/>
        <v>2</v>
      </c>
      <c r="O1911" s="554">
        <f t="shared" si="171"/>
        <v>9800</v>
      </c>
      <c r="P1911" s="362" t="s">
        <v>1882</v>
      </c>
      <c r="Q1911" s="534"/>
    </row>
    <row r="1912" spans="1:17" s="187" customFormat="1" ht="15" x14ac:dyDescent="0.25">
      <c r="A1912" s="582" t="s">
        <v>1886</v>
      </c>
      <c r="B1912" s="564"/>
      <c r="C1912" s="565"/>
      <c r="D1912" s="583"/>
      <c r="E1912" s="583"/>
      <c r="F1912" s="584"/>
      <c r="G1912" s="585"/>
      <c r="H1912" s="569"/>
      <c r="I1912" s="586"/>
      <c r="J1912" s="571"/>
      <c r="K1912" s="574"/>
      <c r="L1912" s="573"/>
      <c r="M1912" s="574"/>
      <c r="N1912" s="574"/>
      <c r="O1912" s="575">
        <f>SUM(O1880:O1911)</f>
        <v>6061030</v>
      </c>
      <c r="P1912" s="587"/>
      <c r="Q1912" s="543"/>
    </row>
    <row r="1913" spans="1:17" ht="25.5" x14ac:dyDescent="0.2">
      <c r="A1913" s="296" t="s">
        <v>1887</v>
      </c>
      <c r="B1913" s="166" t="s">
        <v>1888</v>
      </c>
      <c r="C1913" s="550" t="s">
        <v>2965</v>
      </c>
      <c r="D1913" s="550" t="s">
        <v>1857</v>
      </c>
      <c r="E1913" s="550" t="s">
        <v>1190</v>
      </c>
      <c r="F1913" s="551">
        <v>111</v>
      </c>
      <c r="G1913" s="551" t="s">
        <v>605</v>
      </c>
      <c r="H1913" s="551">
        <v>31</v>
      </c>
      <c r="I1913" s="552">
        <v>20000</v>
      </c>
      <c r="J1913" s="552">
        <f t="shared" si="169"/>
        <v>20000</v>
      </c>
      <c r="K1913" s="553">
        <v>4</v>
      </c>
      <c r="L1913" s="553">
        <v>4</v>
      </c>
      <c r="M1913" s="553">
        <v>4</v>
      </c>
      <c r="N1913" s="553">
        <f t="shared" si="170"/>
        <v>12</v>
      </c>
      <c r="O1913" s="554">
        <f t="shared" si="171"/>
        <v>240000</v>
      </c>
      <c r="P1913" s="362" t="s">
        <v>1888</v>
      </c>
      <c r="Q1913" s="534"/>
    </row>
    <row r="1914" spans="1:17" ht="25.5" x14ac:dyDescent="0.2">
      <c r="A1914" s="296" t="s">
        <v>1887</v>
      </c>
      <c r="B1914" s="166" t="s">
        <v>1888</v>
      </c>
      <c r="C1914" s="550" t="s">
        <v>2964</v>
      </c>
      <c r="D1914" s="550" t="s">
        <v>1889</v>
      </c>
      <c r="E1914" s="550" t="s">
        <v>1190</v>
      </c>
      <c r="F1914" s="551">
        <v>112</v>
      </c>
      <c r="G1914" s="551" t="s">
        <v>605</v>
      </c>
      <c r="H1914" s="551">
        <v>31</v>
      </c>
      <c r="I1914" s="552">
        <v>27</v>
      </c>
      <c r="J1914" s="552">
        <f t="shared" si="169"/>
        <v>27</v>
      </c>
      <c r="K1914" s="553">
        <v>4</v>
      </c>
      <c r="L1914" s="553">
        <v>4</v>
      </c>
      <c r="M1914" s="553">
        <v>4</v>
      </c>
      <c r="N1914" s="553">
        <f t="shared" si="170"/>
        <v>12</v>
      </c>
      <c r="O1914" s="554">
        <f t="shared" si="171"/>
        <v>324</v>
      </c>
      <c r="P1914" s="362" t="s">
        <v>1888</v>
      </c>
      <c r="Q1914" s="534"/>
    </row>
    <row r="1915" spans="1:17" ht="25.5" x14ac:dyDescent="0.2">
      <c r="A1915" s="296" t="s">
        <v>1887</v>
      </c>
      <c r="B1915" s="166" t="s">
        <v>1888</v>
      </c>
      <c r="C1915" s="550" t="s">
        <v>2964</v>
      </c>
      <c r="D1915" s="550" t="s">
        <v>1858</v>
      </c>
      <c r="E1915" s="550" t="s">
        <v>1190</v>
      </c>
      <c r="F1915" s="551">
        <v>115</v>
      </c>
      <c r="G1915" s="551" t="s">
        <v>605</v>
      </c>
      <c r="H1915" s="551">
        <v>31</v>
      </c>
      <c r="I1915" s="552">
        <v>400</v>
      </c>
      <c r="J1915" s="552">
        <f t="shared" si="169"/>
        <v>400</v>
      </c>
      <c r="K1915" s="553">
        <v>4</v>
      </c>
      <c r="L1915" s="553">
        <v>4</v>
      </c>
      <c r="M1915" s="553">
        <v>4</v>
      </c>
      <c r="N1915" s="553">
        <f t="shared" si="170"/>
        <v>12</v>
      </c>
      <c r="O1915" s="554">
        <f t="shared" si="171"/>
        <v>4800</v>
      </c>
      <c r="P1915" s="362" t="s">
        <v>1888</v>
      </c>
      <c r="Q1915" s="534"/>
    </row>
    <row r="1916" spans="1:17" ht="25.5" x14ac:dyDescent="0.2">
      <c r="A1916" s="296" t="s">
        <v>1887</v>
      </c>
      <c r="B1916" s="166" t="s">
        <v>1888</v>
      </c>
      <c r="C1916" s="550" t="s">
        <v>2964</v>
      </c>
      <c r="D1916" s="550" t="s">
        <v>1859</v>
      </c>
      <c r="E1916" s="550" t="s">
        <v>1190</v>
      </c>
      <c r="F1916" s="551">
        <v>113</v>
      </c>
      <c r="G1916" s="551" t="s">
        <v>605</v>
      </c>
      <c r="H1916" s="551">
        <v>31</v>
      </c>
      <c r="I1916" s="552">
        <v>3700</v>
      </c>
      <c r="J1916" s="552">
        <f t="shared" ref="J1916:J1979" si="172">I1916</f>
        <v>3700</v>
      </c>
      <c r="K1916" s="553">
        <v>4</v>
      </c>
      <c r="L1916" s="553">
        <v>4</v>
      </c>
      <c r="M1916" s="553">
        <v>4</v>
      </c>
      <c r="N1916" s="553">
        <f t="shared" ref="N1916:N1979" si="173">K1916+L1916+M1916</f>
        <v>12</v>
      </c>
      <c r="O1916" s="554">
        <f t="shared" ref="O1916:O1979" si="174">N1916*J1916</f>
        <v>44400</v>
      </c>
      <c r="P1916" s="362" t="s">
        <v>1888</v>
      </c>
      <c r="Q1916" s="534"/>
    </row>
    <row r="1917" spans="1:17" ht="25.5" x14ac:dyDescent="0.2">
      <c r="A1917" s="296" t="s">
        <v>1887</v>
      </c>
      <c r="B1917" s="166" t="s">
        <v>1888</v>
      </c>
      <c r="C1917" s="550" t="s">
        <v>2964</v>
      </c>
      <c r="D1917" s="550" t="s">
        <v>1860</v>
      </c>
      <c r="E1917" s="550" t="s">
        <v>1190</v>
      </c>
      <c r="F1917" s="551">
        <v>113</v>
      </c>
      <c r="G1917" s="551" t="s">
        <v>605</v>
      </c>
      <c r="H1917" s="551">
        <v>31</v>
      </c>
      <c r="I1917" s="552">
        <v>400</v>
      </c>
      <c r="J1917" s="552">
        <f t="shared" si="172"/>
        <v>400</v>
      </c>
      <c r="K1917" s="553">
        <v>4</v>
      </c>
      <c r="L1917" s="553">
        <v>4</v>
      </c>
      <c r="M1917" s="553">
        <v>4</v>
      </c>
      <c r="N1917" s="553">
        <f t="shared" si="173"/>
        <v>12</v>
      </c>
      <c r="O1917" s="554">
        <f t="shared" si="174"/>
        <v>4800</v>
      </c>
      <c r="P1917" s="362" t="s">
        <v>1888</v>
      </c>
      <c r="Q1917" s="534"/>
    </row>
    <row r="1918" spans="1:17" ht="25.5" x14ac:dyDescent="0.2">
      <c r="A1918" s="296" t="s">
        <v>1887</v>
      </c>
      <c r="B1918" s="166" t="s">
        <v>1888</v>
      </c>
      <c r="C1918" s="550" t="s">
        <v>2964</v>
      </c>
      <c r="D1918" s="550" t="s">
        <v>1760</v>
      </c>
      <c r="E1918" s="550" t="s">
        <v>1885</v>
      </c>
      <c r="F1918" s="551">
        <v>176</v>
      </c>
      <c r="G1918" s="551" t="s">
        <v>605</v>
      </c>
      <c r="H1918" s="551">
        <v>31</v>
      </c>
      <c r="I1918" s="552">
        <v>800000</v>
      </c>
      <c r="J1918" s="552">
        <f t="shared" si="172"/>
        <v>800000</v>
      </c>
      <c r="K1918" s="553"/>
      <c r="L1918" s="553">
        <v>1</v>
      </c>
      <c r="M1918" s="553">
        <v>0</v>
      </c>
      <c r="N1918" s="553">
        <f t="shared" si="173"/>
        <v>1</v>
      </c>
      <c r="O1918" s="554">
        <f t="shared" si="174"/>
        <v>800000</v>
      </c>
      <c r="P1918" s="362" t="s">
        <v>1888</v>
      </c>
      <c r="Q1918" s="534"/>
    </row>
    <row r="1919" spans="1:17" ht="25.5" x14ac:dyDescent="0.2">
      <c r="A1919" s="296" t="s">
        <v>1887</v>
      </c>
      <c r="B1919" s="166" t="s">
        <v>1888</v>
      </c>
      <c r="C1919" s="550" t="s">
        <v>2964</v>
      </c>
      <c r="D1919" s="550" t="s">
        <v>1890</v>
      </c>
      <c r="E1919" s="550" t="s">
        <v>1883</v>
      </c>
      <c r="F1919" s="551">
        <v>176</v>
      </c>
      <c r="G1919" s="551" t="s">
        <v>605</v>
      </c>
      <c r="H1919" s="551">
        <v>31</v>
      </c>
      <c r="I1919" s="552">
        <v>800000</v>
      </c>
      <c r="J1919" s="552">
        <f t="shared" si="172"/>
        <v>800000</v>
      </c>
      <c r="K1919" s="553">
        <v>1</v>
      </c>
      <c r="L1919" s="553">
        <v>0</v>
      </c>
      <c r="M1919" s="553">
        <v>0</v>
      </c>
      <c r="N1919" s="553">
        <f t="shared" si="173"/>
        <v>1</v>
      </c>
      <c r="O1919" s="554">
        <f t="shared" si="174"/>
        <v>800000</v>
      </c>
      <c r="P1919" s="362" t="s">
        <v>1888</v>
      </c>
      <c r="Q1919" s="534"/>
    </row>
    <row r="1920" spans="1:17" ht="60.75" customHeight="1" x14ac:dyDescent="0.2">
      <c r="A1920" s="296" t="s">
        <v>1887</v>
      </c>
      <c r="B1920" s="166" t="s">
        <v>1888</v>
      </c>
      <c r="C1920" s="550" t="s">
        <v>2964</v>
      </c>
      <c r="D1920" s="232" t="s">
        <v>1616</v>
      </c>
      <c r="E1920" s="232" t="s">
        <v>1883</v>
      </c>
      <c r="F1920" s="235">
        <v>122</v>
      </c>
      <c r="G1920" s="233" t="s">
        <v>605</v>
      </c>
      <c r="H1920" s="551">
        <v>31</v>
      </c>
      <c r="I1920" s="577">
        <v>3</v>
      </c>
      <c r="J1920" s="552">
        <f t="shared" si="172"/>
        <v>3</v>
      </c>
      <c r="K1920" s="553">
        <v>0</v>
      </c>
      <c r="L1920" s="556">
        <v>10000</v>
      </c>
      <c r="M1920" s="553">
        <v>0</v>
      </c>
      <c r="N1920" s="553">
        <f t="shared" si="173"/>
        <v>10000</v>
      </c>
      <c r="O1920" s="554">
        <f t="shared" si="174"/>
        <v>30000</v>
      </c>
      <c r="P1920" s="362" t="s">
        <v>1888</v>
      </c>
      <c r="Q1920" s="534"/>
    </row>
    <row r="1921" spans="1:17" ht="25.5" x14ac:dyDescent="0.2">
      <c r="A1921" s="296" t="s">
        <v>1887</v>
      </c>
      <c r="B1921" s="166" t="s">
        <v>1888</v>
      </c>
      <c r="C1921" s="550" t="s">
        <v>2964</v>
      </c>
      <c r="D1921" s="232" t="s">
        <v>1823</v>
      </c>
      <c r="E1921" s="550" t="s">
        <v>187</v>
      </c>
      <c r="F1921" s="233">
        <v>261</v>
      </c>
      <c r="G1921" s="233">
        <v>91763</v>
      </c>
      <c r="H1921" s="551">
        <v>31</v>
      </c>
      <c r="I1921" s="577">
        <v>3000</v>
      </c>
      <c r="J1921" s="552">
        <f t="shared" si="172"/>
        <v>3000</v>
      </c>
      <c r="K1921" s="553">
        <v>0</v>
      </c>
      <c r="L1921" s="556">
        <v>1</v>
      </c>
      <c r="M1921" s="553">
        <v>0</v>
      </c>
      <c r="N1921" s="553">
        <f t="shared" si="173"/>
        <v>1</v>
      </c>
      <c r="O1921" s="554">
        <f t="shared" si="174"/>
        <v>3000</v>
      </c>
      <c r="P1921" s="362" t="s">
        <v>1888</v>
      </c>
      <c r="Q1921" s="534"/>
    </row>
    <row r="1922" spans="1:17" ht="25.5" x14ac:dyDescent="0.2">
      <c r="A1922" s="296" t="s">
        <v>1887</v>
      </c>
      <c r="B1922" s="166" t="s">
        <v>1888</v>
      </c>
      <c r="C1922" s="550" t="s">
        <v>2964</v>
      </c>
      <c r="D1922" s="232" t="s">
        <v>1792</v>
      </c>
      <c r="E1922" s="550" t="s">
        <v>187</v>
      </c>
      <c r="F1922" s="233">
        <v>261</v>
      </c>
      <c r="G1922" s="233">
        <v>4894</v>
      </c>
      <c r="H1922" s="551">
        <v>31</v>
      </c>
      <c r="I1922" s="577">
        <v>15</v>
      </c>
      <c r="J1922" s="552">
        <f t="shared" si="172"/>
        <v>15</v>
      </c>
      <c r="K1922" s="553">
        <v>0</v>
      </c>
      <c r="L1922" s="556">
        <v>100</v>
      </c>
      <c r="M1922" s="553">
        <v>0</v>
      </c>
      <c r="N1922" s="553">
        <f t="shared" si="173"/>
        <v>100</v>
      </c>
      <c r="O1922" s="554">
        <f t="shared" si="174"/>
        <v>1500</v>
      </c>
      <c r="P1922" s="362" t="s">
        <v>1888</v>
      </c>
      <c r="Q1922" s="534"/>
    </row>
    <row r="1923" spans="1:17" ht="25.5" x14ac:dyDescent="0.2">
      <c r="A1923" s="296" t="s">
        <v>1887</v>
      </c>
      <c r="B1923" s="166" t="s">
        <v>1888</v>
      </c>
      <c r="C1923" s="550" t="s">
        <v>2964</v>
      </c>
      <c r="D1923" s="232" t="s">
        <v>1864</v>
      </c>
      <c r="E1923" s="550" t="s">
        <v>187</v>
      </c>
      <c r="F1923" s="233">
        <v>262</v>
      </c>
      <c r="G1923" s="233" t="s">
        <v>1796</v>
      </c>
      <c r="H1923" s="551">
        <v>31</v>
      </c>
      <c r="I1923" s="577">
        <v>125</v>
      </c>
      <c r="J1923" s="552">
        <f t="shared" si="172"/>
        <v>125</v>
      </c>
      <c r="K1923" s="553">
        <v>0</v>
      </c>
      <c r="L1923" s="556">
        <v>60</v>
      </c>
      <c r="M1923" s="553">
        <v>0</v>
      </c>
      <c r="N1923" s="553">
        <f t="shared" si="173"/>
        <v>60</v>
      </c>
      <c r="O1923" s="554">
        <f t="shared" si="174"/>
        <v>7500</v>
      </c>
      <c r="P1923" s="362" t="s">
        <v>1888</v>
      </c>
      <c r="Q1923" s="534"/>
    </row>
    <row r="1924" spans="1:17" ht="25.5" x14ac:dyDescent="0.2">
      <c r="A1924" s="296" t="s">
        <v>1887</v>
      </c>
      <c r="B1924" s="166" t="s">
        <v>1888</v>
      </c>
      <c r="C1924" s="550" t="s">
        <v>2964</v>
      </c>
      <c r="D1924" s="232" t="s">
        <v>1797</v>
      </c>
      <c r="E1924" s="550" t="s">
        <v>187</v>
      </c>
      <c r="F1924" s="233">
        <v>263</v>
      </c>
      <c r="G1924" s="233" t="s">
        <v>1798</v>
      </c>
      <c r="H1924" s="551">
        <v>31</v>
      </c>
      <c r="I1924" s="577">
        <v>475</v>
      </c>
      <c r="J1924" s="552">
        <f t="shared" si="172"/>
        <v>475</v>
      </c>
      <c r="K1924" s="553">
        <v>0</v>
      </c>
      <c r="L1924" s="556">
        <v>4</v>
      </c>
      <c r="M1924" s="553">
        <v>0</v>
      </c>
      <c r="N1924" s="553">
        <f t="shared" si="173"/>
        <v>4</v>
      </c>
      <c r="O1924" s="554">
        <f t="shared" si="174"/>
        <v>1900</v>
      </c>
      <c r="P1924" s="362" t="s">
        <v>1888</v>
      </c>
      <c r="Q1924" s="534"/>
    </row>
    <row r="1925" spans="1:17" ht="25.5" x14ac:dyDescent="0.2">
      <c r="A1925" s="296" t="s">
        <v>1887</v>
      </c>
      <c r="B1925" s="166" t="s">
        <v>1888</v>
      </c>
      <c r="C1925" s="550" t="s">
        <v>2964</v>
      </c>
      <c r="D1925" s="232" t="s">
        <v>1799</v>
      </c>
      <c r="E1925" s="550" t="s">
        <v>187</v>
      </c>
      <c r="F1925" s="233">
        <v>264</v>
      </c>
      <c r="G1925" s="233">
        <v>13241</v>
      </c>
      <c r="H1925" s="551">
        <v>31</v>
      </c>
      <c r="I1925" s="577">
        <v>125</v>
      </c>
      <c r="J1925" s="552">
        <f t="shared" si="172"/>
        <v>125</v>
      </c>
      <c r="K1925" s="553">
        <v>0</v>
      </c>
      <c r="L1925" s="556">
        <v>10</v>
      </c>
      <c r="M1925" s="553">
        <v>0</v>
      </c>
      <c r="N1925" s="553">
        <f t="shared" si="173"/>
        <v>10</v>
      </c>
      <c r="O1925" s="554">
        <f t="shared" si="174"/>
        <v>1250</v>
      </c>
      <c r="P1925" s="362" t="s">
        <v>1888</v>
      </c>
      <c r="Q1925" s="534"/>
    </row>
    <row r="1926" spans="1:17" ht="25.5" x14ac:dyDescent="0.2">
      <c r="A1926" s="296" t="s">
        <v>1887</v>
      </c>
      <c r="B1926" s="166" t="s">
        <v>1888</v>
      </c>
      <c r="C1926" s="550" t="s">
        <v>2964</v>
      </c>
      <c r="D1926" s="232" t="s">
        <v>1800</v>
      </c>
      <c r="E1926" s="232" t="s">
        <v>719</v>
      </c>
      <c r="F1926" s="233">
        <v>264</v>
      </c>
      <c r="G1926" s="233">
        <v>28127</v>
      </c>
      <c r="H1926" s="551">
        <v>31</v>
      </c>
      <c r="I1926" s="577">
        <v>25</v>
      </c>
      <c r="J1926" s="552">
        <f t="shared" si="172"/>
        <v>25</v>
      </c>
      <c r="K1926" s="553">
        <v>0</v>
      </c>
      <c r="L1926" s="556">
        <v>100</v>
      </c>
      <c r="M1926" s="553">
        <v>0</v>
      </c>
      <c r="N1926" s="553">
        <f t="shared" si="173"/>
        <v>100</v>
      </c>
      <c r="O1926" s="554">
        <f t="shared" si="174"/>
        <v>2500</v>
      </c>
      <c r="P1926" s="362" t="s">
        <v>1888</v>
      </c>
      <c r="Q1926" s="534"/>
    </row>
    <row r="1927" spans="1:17" ht="25.5" x14ac:dyDescent="0.2">
      <c r="A1927" s="296" t="s">
        <v>1887</v>
      </c>
      <c r="B1927" s="166" t="s">
        <v>1888</v>
      </c>
      <c r="C1927" s="550" t="s">
        <v>2964</v>
      </c>
      <c r="D1927" s="232" t="s">
        <v>1804</v>
      </c>
      <c r="E1927" s="550" t="s">
        <v>187</v>
      </c>
      <c r="F1927" s="235">
        <v>268</v>
      </c>
      <c r="G1927" s="233">
        <v>109843</v>
      </c>
      <c r="H1927" s="551">
        <v>31</v>
      </c>
      <c r="I1927" s="577">
        <v>399</v>
      </c>
      <c r="J1927" s="552">
        <f t="shared" si="172"/>
        <v>399</v>
      </c>
      <c r="K1927" s="553">
        <v>0</v>
      </c>
      <c r="L1927" s="556">
        <v>1</v>
      </c>
      <c r="M1927" s="553">
        <v>0</v>
      </c>
      <c r="N1927" s="553">
        <f t="shared" si="173"/>
        <v>1</v>
      </c>
      <c r="O1927" s="554">
        <f t="shared" si="174"/>
        <v>399</v>
      </c>
      <c r="P1927" s="362" t="s">
        <v>1888</v>
      </c>
      <c r="Q1927" s="534"/>
    </row>
    <row r="1928" spans="1:17" ht="48" customHeight="1" x14ac:dyDescent="0.2">
      <c r="A1928" s="296" t="s">
        <v>1887</v>
      </c>
      <c r="B1928" s="166" t="s">
        <v>1888</v>
      </c>
      <c r="C1928" s="550" t="s">
        <v>2964</v>
      </c>
      <c r="D1928" s="232" t="s">
        <v>1835</v>
      </c>
      <c r="E1928" s="232" t="s">
        <v>187</v>
      </c>
      <c r="F1928" s="580">
        <v>322</v>
      </c>
      <c r="G1928" s="233">
        <v>98451</v>
      </c>
      <c r="H1928" s="551">
        <v>31</v>
      </c>
      <c r="I1928" s="577">
        <v>17900</v>
      </c>
      <c r="J1928" s="552">
        <f t="shared" si="172"/>
        <v>17900</v>
      </c>
      <c r="K1928" s="553">
        <v>0</v>
      </c>
      <c r="L1928" s="556">
        <v>1</v>
      </c>
      <c r="M1928" s="553">
        <v>0</v>
      </c>
      <c r="N1928" s="553">
        <f t="shared" si="173"/>
        <v>1</v>
      </c>
      <c r="O1928" s="554">
        <f t="shared" si="174"/>
        <v>17900</v>
      </c>
      <c r="P1928" s="362" t="s">
        <v>1888</v>
      </c>
      <c r="Q1928" s="534"/>
    </row>
    <row r="1929" spans="1:17" ht="25.5" x14ac:dyDescent="0.2">
      <c r="A1929" s="296" t="s">
        <v>1887</v>
      </c>
      <c r="B1929" s="166" t="s">
        <v>1888</v>
      </c>
      <c r="C1929" s="550" t="s">
        <v>2964</v>
      </c>
      <c r="D1929" s="232" t="s">
        <v>1841</v>
      </c>
      <c r="E1929" s="232" t="s">
        <v>187</v>
      </c>
      <c r="F1929" s="580">
        <v>324</v>
      </c>
      <c r="G1929" s="233" t="s">
        <v>1842</v>
      </c>
      <c r="H1929" s="551">
        <v>31</v>
      </c>
      <c r="I1929" s="577">
        <v>11466.5</v>
      </c>
      <c r="J1929" s="552">
        <f t="shared" si="172"/>
        <v>11466.5</v>
      </c>
      <c r="K1929" s="553">
        <v>0</v>
      </c>
      <c r="L1929" s="556">
        <v>1</v>
      </c>
      <c r="M1929" s="553">
        <v>0</v>
      </c>
      <c r="N1929" s="553">
        <f t="shared" si="173"/>
        <v>1</v>
      </c>
      <c r="O1929" s="554">
        <f t="shared" si="174"/>
        <v>11466.5</v>
      </c>
      <c r="P1929" s="362" t="s">
        <v>1888</v>
      </c>
      <c r="Q1929" s="534"/>
    </row>
    <row r="1930" spans="1:17" ht="25.5" x14ac:dyDescent="0.2">
      <c r="A1930" s="296" t="s">
        <v>1887</v>
      </c>
      <c r="B1930" s="166" t="s">
        <v>1888</v>
      </c>
      <c r="C1930" s="550" t="s">
        <v>2964</v>
      </c>
      <c r="D1930" s="232" t="s">
        <v>1845</v>
      </c>
      <c r="E1930" s="232" t="s">
        <v>187</v>
      </c>
      <c r="F1930" s="580">
        <v>328</v>
      </c>
      <c r="G1930" s="233">
        <v>101464</v>
      </c>
      <c r="H1930" s="551">
        <v>31</v>
      </c>
      <c r="I1930" s="577">
        <v>1307.6400000000001</v>
      </c>
      <c r="J1930" s="552">
        <f t="shared" si="172"/>
        <v>1307.6400000000001</v>
      </c>
      <c r="K1930" s="553">
        <v>0</v>
      </c>
      <c r="L1930" s="556">
        <v>1</v>
      </c>
      <c r="M1930" s="553">
        <v>0</v>
      </c>
      <c r="N1930" s="553">
        <f t="shared" si="173"/>
        <v>1</v>
      </c>
      <c r="O1930" s="554">
        <f t="shared" si="174"/>
        <v>1307.6400000000001</v>
      </c>
      <c r="P1930" s="362" t="s">
        <v>1888</v>
      </c>
      <c r="Q1930" s="534"/>
    </row>
    <row r="1931" spans="1:17" ht="25.5" x14ac:dyDescent="0.2">
      <c r="A1931" s="296" t="s">
        <v>1887</v>
      </c>
      <c r="B1931" s="166" t="s">
        <v>1888</v>
      </c>
      <c r="C1931" s="550" t="s">
        <v>2964</v>
      </c>
      <c r="D1931" s="232" t="s">
        <v>1861</v>
      </c>
      <c r="E1931" s="232" t="s">
        <v>1883</v>
      </c>
      <c r="F1931" s="235">
        <v>169</v>
      </c>
      <c r="G1931" s="233" t="s">
        <v>605</v>
      </c>
      <c r="H1931" s="551">
        <v>31</v>
      </c>
      <c r="I1931" s="577">
        <v>3000</v>
      </c>
      <c r="J1931" s="552">
        <f t="shared" si="172"/>
        <v>3000</v>
      </c>
      <c r="K1931" s="553">
        <v>0</v>
      </c>
      <c r="L1931" s="556">
        <v>1</v>
      </c>
      <c r="M1931" s="553">
        <v>0</v>
      </c>
      <c r="N1931" s="553">
        <f t="shared" si="173"/>
        <v>1</v>
      </c>
      <c r="O1931" s="554">
        <f t="shared" si="174"/>
        <v>3000</v>
      </c>
      <c r="P1931" s="362" t="s">
        <v>1888</v>
      </c>
      <c r="Q1931" s="534"/>
    </row>
    <row r="1932" spans="1:17" ht="25.5" x14ac:dyDescent="0.2">
      <c r="A1932" s="296" t="s">
        <v>1887</v>
      </c>
      <c r="B1932" s="166" t="s">
        <v>1888</v>
      </c>
      <c r="C1932" s="550" t="s">
        <v>2964</v>
      </c>
      <c r="D1932" s="232" t="s">
        <v>1754</v>
      </c>
      <c r="E1932" s="232" t="s">
        <v>1883</v>
      </c>
      <c r="F1932" s="235">
        <v>169</v>
      </c>
      <c r="G1932" s="233" t="s">
        <v>605</v>
      </c>
      <c r="H1932" s="551">
        <v>31</v>
      </c>
      <c r="I1932" s="577">
        <v>16000</v>
      </c>
      <c r="J1932" s="552">
        <f t="shared" si="172"/>
        <v>16000</v>
      </c>
      <c r="K1932" s="553">
        <v>0</v>
      </c>
      <c r="L1932" s="556">
        <v>1</v>
      </c>
      <c r="M1932" s="553">
        <v>0</v>
      </c>
      <c r="N1932" s="553">
        <f t="shared" si="173"/>
        <v>1</v>
      </c>
      <c r="O1932" s="554">
        <f t="shared" si="174"/>
        <v>16000</v>
      </c>
      <c r="P1932" s="362" t="s">
        <v>1888</v>
      </c>
      <c r="Q1932" s="534"/>
    </row>
    <row r="1933" spans="1:17" ht="25.5" x14ac:dyDescent="0.2">
      <c r="A1933" s="296" t="s">
        <v>1887</v>
      </c>
      <c r="B1933" s="166" t="s">
        <v>1888</v>
      </c>
      <c r="C1933" s="550" t="s">
        <v>2964</v>
      </c>
      <c r="D1933" s="232" t="s">
        <v>1891</v>
      </c>
      <c r="E1933" s="232" t="s">
        <v>1883</v>
      </c>
      <c r="F1933" s="235">
        <v>181</v>
      </c>
      <c r="G1933" s="233" t="s">
        <v>605</v>
      </c>
      <c r="H1933" s="551">
        <v>31</v>
      </c>
      <c r="I1933" s="577">
        <v>45000</v>
      </c>
      <c r="J1933" s="552">
        <f t="shared" si="172"/>
        <v>45000</v>
      </c>
      <c r="K1933" s="553">
        <v>0</v>
      </c>
      <c r="L1933" s="556">
        <v>1</v>
      </c>
      <c r="M1933" s="553">
        <v>0</v>
      </c>
      <c r="N1933" s="553">
        <f t="shared" si="173"/>
        <v>1</v>
      </c>
      <c r="O1933" s="554">
        <f t="shared" si="174"/>
        <v>45000</v>
      </c>
      <c r="P1933" s="362" t="s">
        <v>1888</v>
      </c>
      <c r="Q1933" s="534"/>
    </row>
    <row r="1934" spans="1:17" ht="51" customHeight="1" x14ac:dyDescent="0.2">
      <c r="A1934" s="296" t="s">
        <v>1887</v>
      </c>
      <c r="B1934" s="166" t="s">
        <v>1888</v>
      </c>
      <c r="C1934" s="550" t="s">
        <v>2964</v>
      </c>
      <c r="D1934" s="232" t="s">
        <v>1766</v>
      </c>
      <c r="E1934" s="232" t="s">
        <v>1883</v>
      </c>
      <c r="F1934" s="235">
        <v>199</v>
      </c>
      <c r="G1934" s="233" t="s">
        <v>605</v>
      </c>
      <c r="H1934" s="551">
        <v>31</v>
      </c>
      <c r="I1934" s="577">
        <v>12000</v>
      </c>
      <c r="J1934" s="552">
        <f t="shared" si="172"/>
        <v>12000</v>
      </c>
      <c r="K1934" s="553">
        <v>0</v>
      </c>
      <c r="L1934" s="556">
        <v>1</v>
      </c>
      <c r="M1934" s="553">
        <v>0</v>
      </c>
      <c r="N1934" s="553">
        <f t="shared" si="173"/>
        <v>1</v>
      </c>
      <c r="O1934" s="554">
        <f t="shared" si="174"/>
        <v>12000</v>
      </c>
      <c r="P1934" s="362" t="s">
        <v>1888</v>
      </c>
      <c r="Q1934" s="534"/>
    </row>
    <row r="1935" spans="1:17" ht="25.5" x14ac:dyDescent="0.2">
      <c r="A1935" s="296" t="s">
        <v>1887</v>
      </c>
      <c r="B1935" s="166" t="s">
        <v>1888</v>
      </c>
      <c r="C1935" s="550" t="s">
        <v>2964</v>
      </c>
      <c r="D1935" s="232" t="s">
        <v>1862</v>
      </c>
      <c r="E1935" s="232" t="s">
        <v>204</v>
      </c>
      <c r="F1935" s="233">
        <v>211</v>
      </c>
      <c r="G1935" s="233">
        <v>2392</v>
      </c>
      <c r="H1935" s="551">
        <v>31</v>
      </c>
      <c r="I1935" s="577">
        <v>120</v>
      </c>
      <c r="J1935" s="552">
        <f t="shared" si="172"/>
        <v>120</v>
      </c>
      <c r="K1935" s="553">
        <v>0</v>
      </c>
      <c r="L1935" s="556">
        <v>20</v>
      </c>
      <c r="M1935" s="553">
        <v>0</v>
      </c>
      <c r="N1935" s="553">
        <f t="shared" si="173"/>
        <v>20</v>
      </c>
      <c r="O1935" s="554">
        <f t="shared" si="174"/>
        <v>2400</v>
      </c>
      <c r="P1935" s="362" t="s">
        <v>1888</v>
      </c>
      <c r="Q1935" s="534"/>
    </row>
    <row r="1936" spans="1:17" ht="25.5" x14ac:dyDescent="0.2">
      <c r="A1936" s="296" t="s">
        <v>1887</v>
      </c>
      <c r="B1936" s="166" t="s">
        <v>1888</v>
      </c>
      <c r="C1936" s="550" t="s">
        <v>2964</v>
      </c>
      <c r="D1936" s="232" t="s">
        <v>1785</v>
      </c>
      <c r="E1936" s="550" t="s">
        <v>187</v>
      </c>
      <c r="F1936" s="233">
        <v>232</v>
      </c>
      <c r="G1936" s="233">
        <v>113037</v>
      </c>
      <c r="H1936" s="551">
        <v>31</v>
      </c>
      <c r="I1936" s="577">
        <v>222420</v>
      </c>
      <c r="J1936" s="552">
        <f t="shared" si="172"/>
        <v>222420</v>
      </c>
      <c r="K1936" s="553">
        <v>0</v>
      </c>
      <c r="L1936" s="556">
        <v>1</v>
      </c>
      <c r="M1936" s="553">
        <v>0</v>
      </c>
      <c r="N1936" s="553">
        <f t="shared" si="173"/>
        <v>1</v>
      </c>
      <c r="O1936" s="554">
        <f t="shared" si="174"/>
        <v>222420</v>
      </c>
      <c r="P1936" s="362" t="s">
        <v>1888</v>
      </c>
      <c r="Q1936" s="534"/>
    </row>
    <row r="1937" spans="1:17" ht="25.5" x14ac:dyDescent="0.2">
      <c r="A1937" s="296" t="s">
        <v>1887</v>
      </c>
      <c r="B1937" s="166" t="s">
        <v>1888</v>
      </c>
      <c r="C1937" s="550" t="s">
        <v>2964</v>
      </c>
      <c r="D1937" s="232" t="s">
        <v>1786</v>
      </c>
      <c r="E1937" s="550" t="s">
        <v>187</v>
      </c>
      <c r="F1937" s="233">
        <v>232</v>
      </c>
      <c r="G1937" s="233">
        <v>56585</v>
      </c>
      <c r="H1937" s="551">
        <v>31</v>
      </c>
      <c r="I1937" s="577">
        <v>120</v>
      </c>
      <c r="J1937" s="552">
        <f t="shared" si="172"/>
        <v>120</v>
      </c>
      <c r="K1937" s="553">
        <v>0</v>
      </c>
      <c r="L1937" s="556">
        <v>20</v>
      </c>
      <c r="M1937" s="553">
        <v>0</v>
      </c>
      <c r="N1937" s="553">
        <f t="shared" si="173"/>
        <v>20</v>
      </c>
      <c r="O1937" s="554">
        <f t="shared" si="174"/>
        <v>2400</v>
      </c>
      <c r="P1937" s="362" t="s">
        <v>1888</v>
      </c>
      <c r="Q1937" s="534"/>
    </row>
    <row r="1938" spans="1:17" ht="25.5" x14ac:dyDescent="0.2">
      <c r="A1938" s="296" t="s">
        <v>1887</v>
      </c>
      <c r="B1938" s="166" t="s">
        <v>1888</v>
      </c>
      <c r="C1938" s="550" t="s">
        <v>2964</v>
      </c>
      <c r="D1938" s="232" t="s">
        <v>1788</v>
      </c>
      <c r="E1938" s="550" t="s">
        <v>187</v>
      </c>
      <c r="F1938" s="233">
        <v>233</v>
      </c>
      <c r="G1938" s="233" t="s">
        <v>1789</v>
      </c>
      <c r="H1938" s="551">
        <v>31</v>
      </c>
      <c r="I1938" s="577">
        <v>125</v>
      </c>
      <c r="J1938" s="552">
        <f t="shared" si="172"/>
        <v>125</v>
      </c>
      <c r="K1938" s="553">
        <v>0</v>
      </c>
      <c r="L1938" s="556">
        <v>25</v>
      </c>
      <c r="M1938" s="553">
        <v>0</v>
      </c>
      <c r="N1938" s="553">
        <f t="shared" si="173"/>
        <v>25</v>
      </c>
      <c r="O1938" s="554">
        <f t="shared" si="174"/>
        <v>3125</v>
      </c>
      <c r="P1938" s="362" t="s">
        <v>1888</v>
      </c>
      <c r="Q1938" s="534"/>
    </row>
    <row r="1939" spans="1:17" ht="25.5" x14ac:dyDescent="0.2">
      <c r="A1939" s="296" t="s">
        <v>1887</v>
      </c>
      <c r="B1939" s="166" t="s">
        <v>1888</v>
      </c>
      <c r="C1939" s="550" t="s">
        <v>2964</v>
      </c>
      <c r="D1939" s="232" t="s">
        <v>1794</v>
      </c>
      <c r="E1939" s="550" t="s">
        <v>187</v>
      </c>
      <c r="F1939" s="233">
        <v>262</v>
      </c>
      <c r="G1939" s="233">
        <v>3620</v>
      </c>
      <c r="H1939" s="551">
        <v>31</v>
      </c>
      <c r="I1939" s="577">
        <v>11.4</v>
      </c>
      <c r="J1939" s="552">
        <f t="shared" si="172"/>
        <v>11.4</v>
      </c>
      <c r="K1939" s="553">
        <v>0</v>
      </c>
      <c r="L1939" s="556">
        <v>2000</v>
      </c>
      <c r="M1939" s="553">
        <v>0</v>
      </c>
      <c r="N1939" s="553">
        <f t="shared" si="173"/>
        <v>2000</v>
      </c>
      <c r="O1939" s="554">
        <f t="shared" si="174"/>
        <v>22800</v>
      </c>
      <c r="P1939" s="362" t="s">
        <v>1888</v>
      </c>
      <c r="Q1939" s="534"/>
    </row>
    <row r="1940" spans="1:17" ht="25.5" x14ac:dyDescent="0.2">
      <c r="A1940" s="296" t="s">
        <v>1887</v>
      </c>
      <c r="B1940" s="166" t="s">
        <v>1888</v>
      </c>
      <c r="C1940" s="550" t="s">
        <v>2964</v>
      </c>
      <c r="D1940" s="232" t="s">
        <v>1805</v>
      </c>
      <c r="E1940" s="550" t="s">
        <v>187</v>
      </c>
      <c r="F1940" s="235">
        <v>268</v>
      </c>
      <c r="G1940" s="233" t="s">
        <v>1806</v>
      </c>
      <c r="H1940" s="551">
        <v>31</v>
      </c>
      <c r="I1940" s="577">
        <v>400</v>
      </c>
      <c r="J1940" s="552">
        <f t="shared" si="172"/>
        <v>400</v>
      </c>
      <c r="K1940" s="553">
        <v>0</v>
      </c>
      <c r="L1940" s="556">
        <v>1</v>
      </c>
      <c r="M1940" s="553">
        <v>0</v>
      </c>
      <c r="N1940" s="553">
        <f t="shared" si="173"/>
        <v>1</v>
      </c>
      <c r="O1940" s="554">
        <f t="shared" si="174"/>
        <v>400</v>
      </c>
      <c r="P1940" s="362" t="s">
        <v>1888</v>
      </c>
      <c r="Q1940" s="534"/>
    </row>
    <row r="1941" spans="1:17" ht="25.5" x14ac:dyDescent="0.2">
      <c r="A1941" s="296" t="s">
        <v>1887</v>
      </c>
      <c r="B1941" s="166" t="s">
        <v>1888</v>
      </c>
      <c r="C1941" s="550" t="s">
        <v>2964</v>
      </c>
      <c r="D1941" s="232" t="s">
        <v>1810</v>
      </c>
      <c r="E1941" s="550" t="s">
        <v>187</v>
      </c>
      <c r="F1941" s="235">
        <v>286</v>
      </c>
      <c r="G1941" s="233">
        <v>36235</v>
      </c>
      <c r="H1941" s="551">
        <v>31</v>
      </c>
      <c r="I1941" s="577">
        <v>400</v>
      </c>
      <c r="J1941" s="552">
        <f t="shared" si="172"/>
        <v>400</v>
      </c>
      <c r="K1941" s="553">
        <v>0</v>
      </c>
      <c r="L1941" s="556">
        <v>10</v>
      </c>
      <c r="M1941" s="553">
        <v>0</v>
      </c>
      <c r="N1941" s="553">
        <f t="shared" si="173"/>
        <v>10</v>
      </c>
      <c r="O1941" s="554">
        <f t="shared" si="174"/>
        <v>4000</v>
      </c>
      <c r="P1941" s="362" t="s">
        <v>1888</v>
      </c>
      <c r="Q1941" s="534"/>
    </row>
    <row r="1942" spans="1:17" ht="25.5" x14ac:dyDescent="0.2">
      <c r="A1942" s="296" t="s">
        <v>1887</v>
      </c>
      <c r="B1942" s="166" t="s">
        <v>1888</v>
      </c>
      <c r="C1942" s="550" t="s">
        <v>2964</v>
      </c>
      <c r="D1942" s="232" t="s">
        <v>1811</v>
      </c>
      <c r="E1942" s="550" t="s">
        <v>187</v>
      </c>
      <c r="F1942" s="235">
        <v>286</v>
      </c>
      <c r="G1942" s="579">
        <v>87446</v>
      </c>
      <c r="H1942" s="551">
        <v>31</v>
      </c>
      <c r="I1942" s="577">
        <v>300</v>
      </c>
      <c r="J1942" s="552">
        <f t="shared" si="172"/>
        <v>300</v>
      </c>
      <c r="K1942" s="553">
        <v>0</v>
      </c>
      <c r="L1942" s="556">
        <v>4</v>
      </c>
      <c r="M1942" s="553">
        <v>0</v>
      </c>
      <c r="N1942" s="553">
        <f t="shared" si="173"/>
        <v>4</v>
      </c>
      <c r="O1942" s="554">
        <f t="shared" si="174"/>
        <v>1200</v>
      </c>
      <c r="P1942" s="362" t="s">
        <v>1888</v>
      </c>
      <c r="Q1942" s="534"/>
    </row>
    <row r="1943" spans="1:17" ht="25.5" x14ac:dyDescent="0.2">
      <c r="A1943" s="296" t="s">
        <v>1887</v>
      </c>
      <c r="B1943" s="166" t="s">
        <v>1888</v>
      </c>
      <c r="C1943" s="550" t="s">
        <v>2964</v>
      </c>
      <c r="D1943" s="232" t="s">
        <v>1815</v>
      </c>
      <c r="E1943" s="550" t="s">
        <v>187</v>
      </c>
      <c r="F1943" s="235">
        <v>286</v>
      </c>
      <c r="G1943" s="233">
        <v>72737</v>
      </c>
      <c r="H1943" s="551">
        <v>31</v>
      </c>
      <c r="I1943" s="577">
        <v>250</v>
      </c>
      <c r="J1943" s="552">
        <f t="shared" si="172"/>
        <v>250</v>
      </c>
      <c r="K1943" s="553">
        <v>0</v>
      </c>
      <c r="L1943" s="556">
        <v>5</v>
      </c>
      <c r="M1943" s="553">
        <v>0</v>
      </c>
      <c r="N1943" s="553">
        <f t="shared" si="173"/>
        <v>5</v>
      </c>
      <c r="O1943" s="554">
        <f t="shared" si="174"/>
        <v>1250</v>
      </c>
      <c r="P1943" s="362" t="s">
        <v>1888</v>
      </c>
      <c r="Q1943" s="534"/>
    </row>
    <row r="1944" spans="1:17" ht="25.5" x14ac:dyDescent="0.2">
      <c r="A1944" s="296" t="s">
        <v>1887</v>
      </c>
      <c r="B1944" s="166" t="s">
        <v>1888</v>
      </c>
      <c r="C1944" s="550" t="s">
        <v>2964</v>
      </c>
      <c r="D1944" s="232" t="s">
        <v>1816</v>
      </c>
      <c r="E1944" s="550" t="s">
        <v>187</v>
      </c>
      <c r="F1944" s="235">
        <v>286</v>
      </c>
      <c r="G1944" s="233">
        <v>72695</v>
      </c>
      <c r="H1944" s="551">
        <v>31</v>
      </c>
      <c r="I1944" s="577">
        <v>1400</v>
      </c>
      <c r="J1944" s="552">
        <f t="shared" si="172"/>
        <v>1400</v>
      </c>
      <c r="K1944" s="553">
        <v>0</v>
      </c>
      <c r="L1944" s="556">
        <v>1</v>
      </c>
      <c r="M1944" s="553">
        <v>0</v>
      </c>
      <c r="N1944" s="553">
        <f t="shared" si="173"/>
        <v>1</v>
      </c>
      <c r="O1944" s="554">
        <f t="shared" si="174"/>
        <v>1400</v>
      </c>
      <c r="P1944" s="362" t="s">
        <v>1888</v>
      </c>
      <c r="Q1944" s="534"/>
    </row>
    <row r="1945" spans="1:17" ht="25.5" x14ac:dyDescent="0.2">
      <c r="A1945" s="296" t="s">
        <v>1887</v>
      </c>
      <c r="B1945" s="166" t="s">
        <v>1888</v>
      </c>
      <c r="C1945" s="550" t="s">
        <v>2964</v>
      </c>
      <c r="D1945" s="232" t="s">
        <v>1817</v>
      </c>
      <c r="E1945" s="550" t="s">
        <v>187</v>
      </c>
      <c r="F1945" s="235">
        <v>286</v>
      </c>
      <c r="G1945" s="233">
        <v>48784</v>
      </c>
      <c r="H1945" s="551">
        <v>31</v>
      </c>
      <c r="I1945" s="577">
        <v>250</v>
      </c>
      <c r="J1945" s="552">
        <f t="shared" si="172"/>
        <v>250</v>
      </c>
      <c r="K1945" s="553">
        <v>0</v>
      </c>
      <c r="L1945" s="556">
        <v>10</v>
      </c>
      <c r="M1945" s="553">
        <v>0</v>
      </c>
      <c r="N1945" s="553">
        <f t="shared" si="173"/>
        <v>10</v>
      </c>
      <c r="O1945" s="554">
        <f t="shared" si="174"/>
        <v>2500</v>
      </c>
      <c r="P1945" s="362" t="s">
        <v>1888</v>
      </c>
      <c r="Q1945" s="534"/>
    </row>
    <row r="1946" spans="1:17" ht="25.5" x14ac:dyDescent="0.2">
      <c r="A1946" s="296" t="s">
        <v>1887</v>
      </c>
      <c r="B1946" s="166" t="s">
        <v>1888</v>
      </c>
      <c r="C1946" s="550" t="s">
        <v>2964</v>
      </c>
      <c r="D1946" s="232" t="s">
        <v>1878</v>
      </c>
      <c r="E1946" s="550" t="s">
        <v>187</v>
      </c>
      <c r="F1946" s="235">
        <v>286</v>
      </c>
      <c r="G1946" s="233">
        <v>85609</v>
      </c>
      <c r="H1946" s="551">
        <v>31</v>
      </c>
      <c r="I1946" s="577">
        <v>200</v>
      </c>
      <c r="J1946" s="552">
        <f t="shared" si="172"/>
        <v>200</v>
      </c>
      <c r="K1946" s="553">
        <v>0</v>
      </c>
      <c r="L1946" s="556">
        <v>10</v>
      </c>
      <c r="M1946" s="553">
        <v>0</v>
      </c>
      <c r="N1946" s="553">
        <f t="shared" si="173"/>
        <v>10</v>
      </c>
      <c r="O1946" s="554">
        <f t="shared" si="174"/>
        <v>2000</v>
      </c>
      <c r="P1946" s="362" t="s">
        <v>1888</v>
      </c>
      <c r="Q1946" s="534"/>
    </row>
    <row r="1947" spans="1:17" ht="25.5" x14ac:dyDescent="0.2">
      <c r="A1947" s="296" t="s">
        <v>1887</v>
      </c>
      <c r="B1947" s="166" t="s">
        <v>1888</v>
      </c>
      <c r="C1947" s="550" t="s">
        <v>2964</v>
      </c>
      <c r="D1947" s="232" t="s">
        <v>1819</v>
      </c>
      <c r="E1947" s="550" t="s">
        <v>187</v>
      </c>
      <c r="F1947" s="235">
        <v>286</v>
      </c>
      <c r="G1947" s="233">
        <v>140084</v>
      </c>
      <c r="H1947" s="551">
        <v>31</v>
      </c>
      <c r="I1947" s="577">
        <v>700</v>
      </c>
      <c r="J1947" s="552">
        <f t="shared" si="172"/>
        <v>700</v>
      </c>
      <c r="K1947" s="553">
        <v>0</v>
      </c>
      <c r="L1947" s="556">
        <v>2</v>
      </c>
      <c r="M1947" s="553">
        <v>0</v>
      </c>
      <c r="N1947" s="553">
        <f t="shared" si="173"/>
        <v>2</v>
      </c>
      <c r="O1947" s="554">
        <f t="shared" si="174"/>
        <v>1400</v>
      </c>
      <c r="P1947" s="362" t="s">
        <v>1888</v>
      </c>
      <c r="Q1947" s="534"/>
    </row>
    <row r="1948" spans="1:17" ht="25.5" x14ac:dyDescent="0.2">
      <c r="A1948" s="296" t="s">
        <v>1887</v>
      </c>
      <c r="B1948" s="166" t="s">
        <v>1888</v>
      </c>
      <c r="C1948" s="550" t="s">
        <v>2964</v>
      </c>
      <c r="D1948" s="232" t="s">
        <v>1820</v>
      </c>
      <c r="E1948" s="550" t="s">
        <v>187</v>
      </c>
      <c r="F1948" s="235">
        <v>286</v>
      </c>
      <c r="G1948" s="233">
        <v>111762</v>
      </c>
      <c r="H1948" s="551">
        <v>31</v>
      </c>
      <c r="I1948" s="577">
        <v>250</v>
      </c>
      <c r="J1948" s="552">
        <f t="shared" si="172"/>
        <v>250</v>
      </c>
      <c r="K1948" s="553">
        <v>0</v>
      </c>
      <c r="L1948" s="556">
        <v>1</v>
      </c>
      <c r="M1948" s="553">
        <v>0</v>
      </c>
      <c r="N1948" s="553">
        <f t="shared" si="173"/>
        <v>1</v>
      </c>
      <c r="O1948" s="554">
        <f t="shared" si="174"/>
        <v>250</v>
      </c>
      <c r="P1948" s="362" t="s">
        <v>1888</v>
      </c>
      <c r="Q1948" s="534"/>
    </row>
    <row r="1949" spans="1:17" ht="25.5" x14ac:dyDescent="0.2">
      <c r="A1949" s="296" t="s">
        <v>1887</v>
      </c>
      <c r="B1949" s="166" t="s">
        <v>1888</v>
      </c>
      <c r="C1949" s="550" t="s">
        <v>2964</v>
      </c>
      <c r="D1949" s="232" t="s">
        <v>1822</v>
      </c>
      <c r="E1949" s="550" t="s">
        <v>187</v>
      </c>
      <c r="F1949" s="235">
        <v>292</v>
      </c>
      <c r="G1949" s="233">
        <v>133742</v>
      </c>
      <c r="H1949" s="551">
        <v>31</v>
      </c>
      <c r="I1949" s="577">
        <v>300</v>
      </c>
      <c r="J1949" s="552">
        <f t="shared" si="172"/>
        <v>300</v>
      </c>
      <c r="K1949" s="553">
        <v>0</v>
      </c>
      <c r="L1949" s="556">
        <v>15</v>
      </c>
      <c r="M1949" s="553">
        <v>0</v>
      </c>
      <c r="N1949" s="553">
        <f t="shared" si="173"/>
        <v>15</v>
      </c>
      <c r="O1949" s="554">
        <f t="shared" si="174"/>
        <v>4500</v>
      </c>
      <c r="P1949" s="362" t="s">
        <v>1888</v>
      </c>
      <c r="Q1949" s="534"/>
    </row>
    <row r="1950" spans="1:17" ht="25.5" x14ac:dyDescent="0.2">
      <c r="A1950" s="296" t="s">
        <v>1887</v>
      </c>
      <c r="B1950" s="166" t="s">
        <v>1888</v>
      </c>
      <c r="C1950" s="550" t="s">
        <v>2964</v>
      </c>
      <c r="D1950" s="232" t="s">
        <v>1824</v>
      </c>
      <c r="E1950" s="550" t="s">
        <v>187</v>
      </c>
      <c r="F1950" s="235">
        <v>292</v>
      </c>
      <c r="G1950" s="233">
        <v>134553</v>
      </c>
      <c r="H1950" s="551">
        <v>31</v>
      </c>
      <c r="I1950" s="577">
        <v>225</v>
      </c>
      <c r="J1950" s="552">
        <f t="shared" si="172"/>
        <v>225</v>
      </c>
      <c r="K1950" s="553">
        <v>0</v>
      </c>
      <c r="L1950" s="556">
        <v>40</v>
      </c>
      <c r="M1950" s="553">
        <v>0</v>
      </c>
      <c r="N1950" s="553">
        <f t="shared" si="173"/>
        <v>40</v>
      </c>
      <c r="O1950" s="554">
        <f t="shared" si="174"/>
        <v>9000</v>
      </c>
      <c r="P1950" s="362" t="s">
        <v>1888</v>
      </c>
      <c r="Q1950" s="534"/>
    </row>
    <row r="1951" spans="1:17" ht="25.5" x14ac:dyDescent="0.2">
      <c r="A1951" s="296" t="s">
        <v>1887</v>
      </c>
      <c r="B1951" s="166" t="s">
        <v>1888</v>
      </c>
      <c r="C1951" s="550" t="s">
        <v>2964</v>
      </c>
      <c r="D1951" s="232" t="s">
        <v>1879</v>
      </c>
      <c r="E1951" s="550" t="s">
        <v>187</v>
      </c>
      <c r="F1951" s="235">
        <v>294</v>
      </c>
      <c r="G1951" s="233">
        <v>127063</v>
      </c>
      <c r="H1951" s="551">
        <v>31</v>
      </c>
      <c r="I1951" s="577">
        <v>400</v>
      </c>
      <c r="J1951" s="552">
        <f t="shared" si="172"/>
        <v>400</v>
      </c>
      <c r="K1951" s="553">
        <v>0</v>
      </c>
      <c r="L1951" s="556">
        <v>3</v>
      </c>
      <c r="M1951" s="553">
        <v>0</v>
      </c>
      <c r="N1951" s="553">
        <f t="shared" si="173"/>
        <v>3</v>
      </c>
      <c r="O1951" s="554">
        <f t="shared" si="174"/>
        <v>1200</v>
      </c>
      <c r="P1951" s="362" t="s">
        <v>1888</v>
      </c>
      <c r="Q1951" s="534"/>
    </row>
    <row r="1952" spans="1:17" ht="25.5" x14ac:dyDescent="0.2">
      <c r="A1952" s="296" t="s">
        <v>1887</v>
      </c>
      <c r="B1952" s="166" t="s">
        <v>1888</v>
      </c>
      <c r="C1952" s="550" t="s">
        <v>2964</v>
      </c>
      <c r="D1952" s="232" t="s">
        <v>1830</v>
      </c>
      <c r="E1952" s="550" t="s">
        <v>187</v>
      </c>
      <c r="F1952" s="235">
        <v>297</v>
      </c>
      <c r="G1952" s="233">
        <v>112162</v>
      </c>
      <c r="H1952" s="551">
        <v>31</v>
      </c>
      <c r="I1952" s="577">
        <v>800</v>
      </c>
      <c r="J1952" s="552">
        <f t="shared" si="172"/>
        <v>800</v>
      </c>
      <c r="K1952" s="553">
        <v>0</v>
      </c>
      <c r="L1952" s="556">
        <v>2</v>
      </c>
      <c r="M1952" s="553">
        <v>0</v>
      </c>
      <c r="N1952" s="553">
        <f t="shared" si="173"/>
        <v>2</v>
      </c>
      <c r="O1952" s="554">
        <f t="shared" si="174"/>
        <v>1600</v>
      </c>
      <c r="P1952" s="362" t="s">
        <v>1888</v>
      </c>
      <c r="Q1952" s="534"/>
    </row>
    <row r="1953" spans="1:17" ht="25.5" x14ac:dyDescent="0.2">
      <c r="A1953" s="296" t="s">
        <v>1887</v>
      </c>
      <c r="B1953" s="166" t="s">
        <v>1888</v>
      </c>
      <c r="C1953" s="550" t="s">
        <v>2964</v>
      </c>
      <c r="D1953" s="232" t="s">
        <v>1880</v>
      </c>
      <c r="E1953" s="232" t="s">
        <v>187</v>
      </c>
      <c r="F1953" s="235">
        <v>297</v>
      </c>
      <c r="G1953" s="233" t="s">
        <v>1832</v>
      </c>
      <c r="H1953" s="551">
        <v>31</v>
      </c>
      <c r="I1953" s="577">
        <v>15</v>
      </c>
      <c r="J1953" s="552">
        <f t="shared" si="172"/>
        <v>15</v>
      </c>
      <c r="K1953" s="553">
        <v>0</v>
      </c>
      <c r="L1953" s="556">
        <v>40</v>
      </c>
      <c r="M1953" s="553">
        <v>0</v>
      </c>
      <c r="N1953" s="553">
        <f t="shared" si="173"/>
        <v>40</v>
      </c>
      <c r="O1953" s="554">
        <f t="shared" si="174"/>
        <v>600</v>
      </c>
      <c r="P1953" s="362" t="s">
        <v>1888</v>
      </c>
      <c r="Q1953" s="534"/>
    </row>
    <row r="1954" spans="1:17" ht="25.5" x14ac:dyDescent="0.2">
      <c r="A1954" s="296" t="s">
        <v>1887</v>
      </c>
      <c r="B1954" s="166" t="s">
        <v>1888</v>
      </c>
      <c r="C1954" s="550" t="s">
        <v>2964</v>
      </c>
      <c r="D1954" s="232" t="s">
        <v>1836</v>
      </c>
      <c r="E1954" s="232" t="s">
        <v>187</v>
      </c>
      <c r="F1954" s="580">
        <v>322</v>
      </c>
      <c r="G1954" s="233">
        <v>55342</v>
      </c>
      <c r="H1954" s="551">
        <v>31</v>
      </c>
      <c r="I1954" s="577">
        <v>4460</v>
      </c>
      <c r="J1954" s="552">
        <f t="shared" si="172"/>
        <v>4460</v>
      </c>
      <c r="K1954" s="553">
        <v>0</v>
      </c>
      <c r="L1954" s="556">
        <v>1</v>
      </c>
      <c r="M1954" s="553">
        <v>0</v>
      </c>
      <c r="N1954" s="553">
        <f t="shared" si="173"/>
        <v>1</v>
      </c>
      <c r="O1954" s="554">
        <f t="shared" si="174"/>
        <v>4460</v>
      </c>
      <c r="P1954" s="362" t="s">
        <v>1888</v>
      </c>
      <c r="Q1954" s="534"/>
    </row>
    <row r="1955" spans="1:17" ht="25.5" x14ac:dyDescent="0.2">
      <c r="A1955" s="296" t="s">
        <v>1887</v>
      </c>
      <c r="B1955" s="166" t="s">
        <v>1888</v>
      </c>
      <c r="C1955" s="550" t="s">
        <v>2964</v>
      </c>
      <c r="D1955" s="232" t="s">
        <v>1837</v>
      </c>
      <c r="E1955" s="232" t="s">
        <v>187</v>
      </c>
      <c r="F1955" s="580">
        <v>323</v>
      </c>
      <c r="G1955" s="233">
        <v>57141</v>
      </c>
      <c r="H1955" s="551">
        <v>31</v>
      </c>
      <c r="I1955" s="577">
        <v>2500</v>
      </c>
      <c r="J1955" s="552">
        <f t="shared" si="172"/>
        <v>2500</v>
      </c>
      <c r="K1955" s="553">
        <v>0</v>
      </c>
      <c r="L1955" s="556">
        <v>1</v>
      </c>
      <c r="M1955" s="553">
        <v>0</v>
      </c>
      <c r="N1955" s="553">
        <f t="shared" si="173"/>
        <v>1</v>
      </c>
      <c r="O1955" s="554">
        <f t="shared" si="174"/>
        <v>2500</v>
      </c>
      <c r="P1955" s="362" t="s">
        <v>1888</v>
      </c>
      <c r="Q1955" s="534"/>
    </row>
    <row r="1956" spans="1:17" ht="25.5" x14ac:dyDescent="0.2">
      <c r="A1956" s="296" t="s">
        <v>1887</v>
      </c>
      <c r="B1956" s="166" t="s">
        <v>1888</v>
      </c>
      <c r="C1956" s="550" t="s">
        <v>2964</v>
      </c>
      <c r="D1956" s="232" t="s">
        <v>1844</v>
      </c>
      <c r="E1956" s="232" t="s">
        <v>187</v>
      </c>
      <c r="F1956" s="580">
        <v>326</v>
      </c>
      <c r="G1956" s="233">
        <v>69000</v>
      </c>
      <c r="H1956" s="551">
        <v>31</v>
      </c>
      <c r="I1956" s="577">
        <v>2000</v>
      </c>
      <c r="J1956" s="552">
        <f t="shared" si="172"/>
        <v>2000</v>
      </c>
      <c r="K1956" s="553">
        <v>0</v>
      </c>
      <c r="L1956" s="556">
        <v>1</v>
      </c>
      <c r="M1956" s="553">
        <v>0</v>
      </c>
      <c r="N1956" s="553">
        <f t="shared" si="173"/>
        <v>1</v>
      </c>
      <c r="O1956" s="554">
        <f t="shared" si="174"/>
        <v>2000</v>
      </c>
      <c r="P1956" s="362" t="s">
        <v>1888</v>
      </c>
      <c r="Q1956" s="534"/>
    </row>
    <row r="1957" spans="1:17" ht="25.5" x14ac:dyDescent="0.2">
      <c r="A1957" s="296" t="s">
        <v>1887</v>
      </c>
      <c r="B1957" s="166" t="s">
        <v>1888</v>
      </c>
      <c r="C1957" s="550" t="s">
        <v>2964</v>
      </c>
      <c r="D1957" s="232" t="s">
        <v>1846</v>
      </c>
      <c r="E1957" s="232" t="s">
        <v>187</v>
      </c>
      <c r="F1957" s="580">
        <v>329</v>
      </c>
      <c r="G1957" s="581">
        <v>71526</v>
      </c>
      <c r="H1957" s="551">
        <v>31</v>
      </c>
      <c r="I1957" s="577">
        <v>1200</v>
      </c>
      <c r="J1957" s="552">
        <f t="shared" si="172"/>
        <v>1200</v>
      </c>
      <c r="K1957" s="553">
        <v>0</v>
      </c>
      <c r="L1957" s="556">
        <v>10</v>
      </c>
      <c r="M1957" s="553">
        <v>0</v>
      </c>
      <c r="N1957" s="553">
        <f t="shared" si="173"/>
        <v>10</v>
      </c>
      <c r="O1957" s="554">
        <f t="shared" si="174"/>
        <v>12000</v>
      </c>
      <c r="P1957" s="362" t="s">
        <v>1888</v>
      </c>
      <c r="Q1957" s="534"/>
    </row>
    <row r="1958" spans="1:17" ht="25.5" x14ac:dyDescent="0.2">
      <c r="A1958" s="296" t="s">
        <v>1887</v>
      </c>
      <c r="B1958" s="166" t="s">
        <v>1888</v>
      </c>
      <c r="C1958" s="550" t="s">
        <v>2964</v>
      </c>
      <c r="D1958" s="232" t="s">
        <v>1849</v>
      </c>
      <c r="E1958" s="232" t="s">
        <v>187</v>
      </c>
      <c r="F1958" s="580">
        <v>329</v>
      </c>
      <c r="G1958" s="581">
        <v>149235</v>
      </c>
      <c r="H1958" s="551">
        <v>31</v>
      </c>
      <c r="I1958" s="577">
        <v>7000</v>
      </c>
      <c r="J1958" s="552">
        <f t="shared" si="172"/>
        <v>7000</v>
      </c>
      <c r="K1958" s="553">
        <v>0</v>
      </c>
      <c r="L1958" s="556">
        <v>1</v>
      </c>
      <c r="M1958" s="553">
        <v>0</v>
      </c>
      <c r="N1958" s="553">
        <f t="shared" si="173"/>
        <v>1</v>
      </c>
      <c r="O1958" s="554">
        <f t="shared" si="174"/>
        <v>7000</v>
      </c>
      <c r="P1958" s="362" t="s">
        <v>1888</v>
      </c>
      <c r="Q1958" s="534"/>
    </row>
    <row r="1959" spans="1:17" ht="25.5" x14ac:dyDescent="0.2">
      <c r="A1959" s="296" t="s">
        <v>1887</v>
      </c>
      <c r="B1959" s="166" t="s">
        <v>1888</v>
      </c>
      <c r="C1959" s="550" t="s">
        <v>2964</v>
      </c>
      <c r="D1959" s="232" t="s">
        <v>1852</v>
      </c>
      <c r="E1959" s="232" t="s">
        <v>187</v>
      </c>
      <c r="F1959" s="580">
        <v>329</v>
      </c>
      <c r="G1959" s="581">
        <v>149377</v>
      </c>
      <c r="H1959" s="551">
        <v>31</v>
      </c>
      <c r="I1959" s="577">
        <v>4900</v>
      </c>
      <c r="J1959" s="552">
        <f t="shared" si="172"/>
        <v>4900</v>
      </c>
      <c r="K1959" s="553">
        <v>0</v>
      </c>
      <c r="L1959" s="556">
        <v>2</v>
      </c>
      <c r="M1959" s="553">
        <v>0</v>
      </c>
      <c r="N1959" s="553">
        <f t="shared" si="173"/>
        <v>2</v>
      </c>
      <c r="O1959" s="554">
        <f t="shared" si="174"/>
        <v>9800</v>
      </c>
      <c r="P1959" s="362" t="s">
        <v>1888</v>
      </c>
      <c r="Q1959" s="534"/>
    </row>
    <row r="1960" spans="1:17" s="187" customFormat="1" ht="15" x14ac:dyDescent="0.25">
      <c r="A1960" s="582" t="s">
        <v>1892</v>
      </c>
      <c r="B1960" s="564"/>
      <c r="C1960" s="565"/>
      <c r="D1960" s="583"/>
      <c r="E1960" s="583"/>
      <c r="F1960" s="584"/>
      <c r="G1960" s="585"/>
      <c r="H1960" s="569"/>
      <c r="I1960" s="586"/>
      <c r="J1960" s="571"/>
      <c r="K1960" s="574"/>
      <c r="L1960" s="573"/>
      <c r="M1960" s="574"/>
      <c r="N1960" s="574"/>
      <c r="O1960" s="575">
        <f>SUM(O1913:O1959)</f>
        <v>2371252.1399999997</v>
      </c>
      <c r="P1960" s="587"/>
      <c r="Q1960" s="543"/>
    </row>
    <row r="1961" spans="1:17" ht="25.5" x14ac:dyDescent="0.2">
      <c r="A1961" s="296" t="s">
        <v>1893</v>
      </c>
      <c r="B1961" s="166" t="s">
        <v>1894</v>
      </c>
      <c r="C1961" s="550" t="s">
        <v>1856</v>
      </c>
      <c r="D1961" s="550" t="s">
        <v>1751</v>
      </c>
      <c r="E1961" s="550" t="s">
        <v>1190</v>
      </c>
      <c r="F1961" s="551">
        <v>111</v>
      </c>
      <c r="G1961" s="551" t="s">
        <v>605</v>
      </c>
      <c r="H1961" s="551">
        <v>31</v>
      </c>
      <c r="I1961" s="552">
        <v>4000</v>
      </c>
      <c r="J1961" s="552">
        <f t="shared" si="172"/>
        <v>4000</v>
      </c>
      <c r="K1961" s="553">
        <v>4</v>
      </c>
      <c r="L1961" s="553">
        <v>4</v>
      </c>
      <c r="M1961" s="553">
        <v>4</v>
      </c>
      <c r="N1961" s="553">
        <f t="shared" si="173"/>
        <v>12</v>
      </c>
      <c r="O1961" s="554">
        <f t="shared" si="174"/>
        <v>48000</v>
      </c>
      <c r="P1961" s="362" t="s">
        <v>1894</v>
      </c>
    </row>
    <row r="1962" spans="1:17" ht="25.5" x14ac:dyDescent="0.2">
      <c r="A1962" s="296" t="s">
        <v>1893</v>
      </c>
      <c r="B1962" s="166" t="s">
        <v>1894</v>
      </c>
      <c r="C1962" s="550" t="s">
        <v>1856</v>
      </c>
      <c r="D1962" s="550" t="s">
        <v>1858</v>
      </c>
      <c r="E1962" s="550" t="s">
        <v>1190</v>
      </c>
      <c r="F1962" s="551">
        <v>115</v>
      </c>
      <c r="G1962" s="551" t="s">
        <v>605</v>
      </c>
      <c r="H1962" s="551">
        <v>31</v>
      </c>
      <c r="I1962" s="552">
        <v>570</v>
      </c>
      <c r="J1962" s="552">
        <f t="shared" si="172"/>
        <v>570</v>
      </c>
      <c r="K1962" s="553">
        <v>4</v>
      </c>
      <c r="L1962" s="553">
        <v>4</v>
      </c>
      <c r="M1962" s="553">
        <v>4</v>
      </c>
      <c r="N1962" s="553">
        <f t="shared" si="173"/>
        <v>12</v>
      </c>
      <c r="O1962" s="554">
        <f t="shared" si="174"/>
        <v>6840</v>
      </c>
      <c r="P1962" s="362" t="s">
        <v>1894</v>
      </c>
    </row>
    <row r="1963" spans="1:17" ht="25.5" x14ac:dyDescent="0.2">
      <c r="A1963" s="296" t="s">
        <v>1893</v>
      </c>
      <c r="B1963" s="166" t="s">
        <v>1894</v>
      </c>
      <c r="C1963" s="550" t="s">
        <v>1856</v>
      </c>
      <c r="D1963" s="550" t="s">
        <v>1859</v>
      </c>
      <c r="E1963" s="550" t="s">
        <v>1190</v>
      </c>
      <c r="F1963" s="551">
        <v>113</v>
      </c>
      <c r="G1963" s="551" t="s">
        <v>605</v>
      </c>
      <c r="H1963" s="551">
        <v>31</v>
      </c>
      <c r="I1963" s="552">
        <v>3750</v>
      </c>
      <c r="J1963" s="552">
        <f t="shared" si="172"/>
        <v>3750</v>
      </c>
      <c r="K1963" s="553">
        <v>4</v>
      </c>
      <c r="L1963" s="553">
        <v>4</v>
      </c>
      <c r="M1963" s="553">
        <v>4</v>
      </c>
      <c r="N1963" s="553">
        <f t="shared" si="173"/>
        <v>12</v>
      </c>
      <c r="O1963" s="554">
        <f t="shared" si="174"/>
        <v>45000</v>
      </c>
      <c r="P1963" s="362" t="s">
        <v>1894</v>
      </c>
    </row>
    <row r="1964" spans="1:17" ht="25.5" x14ac:dyDescent="0.2">
      <c r="A1964" s="296" t="s">
        <v>1893</v>
      </c>
      <c r="B1964" s="166" t="s">
        <v>1894</v>
      </c>
      <c r="C1964" s="550" t="s">
        <v>1856</v>
      </c>
      <c r="D1964" s="550" t="s">
        <v>1860</v>
      </c>
      <c r="E1964" s="550" t="s">
        <v>1190</v>
      </c>
      <c r="F1964" s="551">
        <v>113</v>
      </c>
      <c r="G1964" s="551" t="s">
        <v>605</v>
      </c>
      <c r="H1964" s="551">
        <v>31</v>
      </c>
      <c r="I1964" s="552">
        <v>450</v>
      </c>
      <c r="J1964" s="552">
        <f t="shared" si="172"/>
        <v>450</v>
      </c>
      <c r="K1964" s="553">
        <v>4</v>
      </c>
      <c r="L1964" s="553">
        <v>4</v>
      </c>
      <c r="M1964" s="553">
        <v>4</v>
      </c>
      <c r="N1964" s="553">
        <f t="shared" si="173"/>
        <v>12</v>
      </c>
      <c r="O1964" s="554">
        <f t="shared" si="174"/>
        <v>5400</v>
      </c>
      <c r="P1964" s="362" t="s">
        <v>1894</v>
      </c>
    </row>
    <row r="1965" spans="1:17" ht="25.5" x14ac:dyDescent="0.2">
      <c r="A1965" s="296" t="s">
        <v>1893</v>
      </c>
      <c r="B1965" s="166" t="s">
        <v>1894</v>
      </c>
      <c r="C1965" s="550" t="s">
        <v>1856</v>
      </c>
      <c r="D1965" s="550" t="s">
        <v>1895</v>
      </c>
      <c r="E1965" s="550" t="s">
        <v>1190</v>
      </c>
      <c r="F1965" s="551">
        <v>176</v>
      </c>
      <c r="G1965" s="551" t="s">
        <v>605</v>
      </c>
      <c r="H1965" s="551">
        <v>31</v>
      </c>
      <c r="I1965" s="552">
        <v>2000000</v>
      </c>
      <c r="J1965" s="552">
        <f t="shared" si="172"/>
        <v>2000000</v>
      </c>
      <c r="K1965" s="553">
        <v>0</v>
      </c>
      <c r="L1965" s="553">
        <v>0</v>
      </c>
      <c r="M1965" s="553">
        <v>1</v>
      </c>
      <c r="N1965" s="553">
        <f t="shared" si="173"/>
        <v>1</v>
      </c>
      <c r="O1965" s="554">
        <f t="shared" si="174"/>
        <v>2000000</v>
      </c>
      <c r="P1965" s="362" t="s">
        <v>1894</v>
      </c>
    </row>
    <row r="1966" spans="1:17" ht="25.5" x14ac:dyDescent="0.2">
      <c r="A1966" s="296" t="s">
        <v>1893</v>
      </c>
      <c r="B1966" s="166" t="s">
        <v>1894</v>
      </c>
      <c r="C1966" s="550" t="s">
        <v>1856</v>
      </c>
      <c r="D1966" s="232" t="s">
        <v>1861</v>
      </c>
      <c r="E1966" s="550" t="s">
        <v>1190</v>
      </c>
      <c r="F1966" s="235">
        <v>169</v>
      </c>
      <c r="G1966" s="233" t="s">
        <v>605</v>
      </c>
      <c r="H1966" s="551">
        <v>31</v>
      </c>
      <c r="I1966" s="577">
        <v>3000</v>
      </c>
      <c r="J1966" s="552">
        <f t="shared" si="172"/>
        <v>3000</v>
      </c>
      <c r="K1966" s="553">
        <v>0</v>
      </c>
      <c r="L1966" s="556">
        <v>1</v>
      </c>
      <c r="M1966" s="553">
        <v>0</v>
      </c>
      <c r="N1966" s="553">
        <f t="shared" si="173"/>
        <v>1</v>
      </c>
      <c r="O1966" s="554">
        <f t="shared" si="174"/>
        <v>3000</v>
      </c>
      <c r="P1966" s="362" t="s">
        <v>1894</v>
      </c>
    </row>
    <row r="1967" spans="1:17" ht="66.75" customHeight="1" x14ac:dyDescent="0.2">
      <c r="A1967" s="296" t="s">
        <v>1893</v>
      </c>
      <c r="B1967" s="166" t="s">
        <v>1894</v>
      </c>
      <c r="C1967" s="550" t="s">
        <v>1856</v>
      </c>
      <c r="D1967" s="232" t="s">
        <v>1766</v>
      </c>
      <c r="E1967" s="550" t="s">
        <v>1190</v>
      </c>
      <c r="F1967" s="235">
        <v>199</v>
      </c>
      <c r="G1967" s="233" t="s">
        <v>605</v>
      </c>
      <c r="H1967" s="551">
        <v>31</v>
      </c>
      <c r="I1967" s="577">
        <v>5500</v>
      </c>
      <c r="J1967" s="552">
        <f t="shared" si="172"/>
        <v>5500</v>
      </c>
      <c r="K1967" s="553">
        <v>0</v>
      </c>
      <c r="L1967" s="556">
        <v>1</v>
      </c>
      <c r="M1967" s="553">
        <v>0</v>
      </c>
      <c r="N1967" s="553">
        <f t="shared" si="173"/>
        <v>1</v>
      </c>
      <c r="O1967" s="554">
        <f t="shared" si="174"/>
        <v>5500</v>
      </c>
      <c r="P1967" s="362" t="s">
        <v>1894</v>
      </c>
    </row>
    <row r="1968" spans="1:17" ht="72" customHeight="1" x14ac:dyDescent="0.2">
      <c r="A1968" s="296" t="s">
        <v>1893</v>
      </c>
      <c r="B1968" s="166" t="s">
        <v>1894</v>
      </c>
      <c r="C1968" s="550" t="s">
        <v>1856</v>
      </c>
      <c r="D1968" s="232" t="s">
        <v>1823</v>
      </c>
      <c r="E1968" s="550" t="s">
        <v>187</v>
      </c>
      <c r="F1968" s="233">
        <v>261</v>
      </c>
      <c r="G1968" s="233">
        <v>91763</v>
      </c>
      <c r="H1968" s="551">
        <v>31</v>
      </c>
      <c r="I1968" s="577">
        <v>3000</v>
      </c>
      <c r="J1968" s="552">
        <f t="shared" si="172"/>
        <v>3000</v>
      </c>
      <c r="K1968" s="553">
        <v>0</v>
      </c>
      <c r="L1968" s="556">
        <v>1</v>
      </c>
      <c r="M1968" s="553">
        <v>0</v>
      </c>
      <c r="N1968" s="553">
        <f t="shared" si="173"/>
        <v>1</v>
      </c>
      <c r="O1968" s="554">
        <f t="shared" si="174"/>
        <v>3000</v>
      </c>
      <c r="P1968" s="362" t="s">
        <v>1894</v>
      </c>
    </row>
    <row r="1969" spans="1:16" ht="25.5" x14ac:dyDescent="0.2">
      <c r="A1969" s="296" t="s">
        <v>1893</v>
      </c>
      <c r="B1969" s="166" t="s">
        <v>1894</v>
      </c>
      <c r="C1969" s="550" t="s">
        <v>1856</v>
      </c>
      <c r="D1969" s="232" t="s">
        <v>1864</v>
      </c>
      <c r="E1969" s="550" t="s">
        <v>187</v>
      </c>
      <c r="F1969" s="233">
        <v>262</v>
      </c>
      <c r="G1969" s="233" t="s">
        <v>1796</v>
      </c>
      <c r="H1969" s="551">
        <v>31</v>
      </c>
      <c r="I1969" s="577">
        <v>125</v>
      </c>
      <c r="J1969" s="552">
        <f t="shared" si="172"/>
        <v>125</v>
      </c>
      <c r="K1969" s="553">
        <v>0</v>
      </c>
      <c r="L1969" s="556">
        <v>36</v>
      </c>
      <c r="M1969" s="553">
        <v>0</v>
      </c>
      <c r="N1969" s="553">
        <f t="shared" si="173"/>
        <v>36</v>
      </c>
      <c r="O1969" s="554">
        <f t="shared" si="174"/>
        <v>4500</v>
      </c>
      <c r="P1969" s="362" t="s">
        <v>1894</v>
      </c>
    </row>
    <row r="1970" spans="1:16" ht="25.5" x14ac:dyDescent="0.2">
      <c r="A1970" s="296" t="s">
        <v>1893</v>
      </c>
      <c r="B1970" s="166" t="s">
        <v>1894</v>
      </c>
      <c r="C1970" s="550" t="s">
        <v>1856</v>
      </c>
      <c r="D1970" s="232" t="s">
        <v>1797</v>
      </c>
      <c r="E1970" s="550" t="s">
        <v>187</v>
      </c>
      <c r="F1970" s="233">
        <v>263</v>
      </c>
      <c r="G1970" s="233" t="s">
        <v>1798</v>
      </c>
      <c r="H1970" s="551">
        <v>31</v>
      </c>
      <c r="I1970" s="577">
        <v>475</v>
      </c>
      <c r="J1970" s="552">
        <f t="shared" si="172"/>
        <v>475</v>
      </c>
      <c r="K1970" s="553">
        <v>0</v>
      </c>
      <c r="L1970" s="556">
        <v>4</v>
      </c>
      <c r="M1970" s="553">
        <v>0</v>
      </c>
      <c r="N1970" s="553">
        <f t="shared" si="173"/>
        <v>4</v>
      </c>
      <c r="O1970" s="554">
        <f t="shared" si="174"/>
        <v>1900</v>
      </c>
      <c r="P1970" s="362" t="s">
        <v>1894</v>
      </c>
    </row>
    <row r="1971" spans="1:16" ht="25.5" x14ac:dyDescent="0.2">
      <c r="A1971" s="296" t="s">
        <v>1893</v>
      </c>
      <c r="B1971" s="166" t="s">
        <v>1894</v>
      </c>
      <c r="C1971" s="550" t="s">
        <v>1856</v>
      </c>
      <c r="D1971" s="232" t="s">
        <v>1799</v>
      </c>
      <c r="E1971" s="550" t="s">
        <v>187</v>
      </c>
      <c r="F1971" s="233">
        <v>264</v>
      </c>
      <c r="G1971" s="233">
        <v>13241</v>
      </c>
      <c r="H1971" s="551">
        <v>31</v>
      </c>
      <c r="I1971" s="577">
        <v>125</v>
      </c>
      <c r="J1971" s="552">
        <f t="shared" si="172"/>
        <v>125</v>
      </c>
      <c r="K1971" s="553">
        <v>0</v>
      </c>
      <c r="L1971" s="556">
        <v>10</v>
      </c>
      <c r="M1971" s="553">
        <v>0</v>
      </c>
      <c r="N1971" s="553">
        <f t="shared" si="173"/>
        <v>10</v>
      </c>
      <c r="O1971" s="554">
        <f t="shared" si="174"/>
        <v>1250</v>
      </c>
      <c r="P1971" s="362" t="s">
        <v>1894</v>
      </c>
    </row>
    <row r="1972" spans="1:16" ht="25.5" x14ac:dyDescent="0.2">
      <c r="A1972" s="296" t="s">
        <v>1893</v>
      </c>
      <c r="B1972" s="166" t="s">
        <v>1894</v>
      </c>
      <c r="C1972" s="550" t="s">
        <v>1856</v>
      </c>
      <c r="D1972" s="232" t="s">
        <v>1800</v>
      </c>
      <c r="E1972" s="232" t="s">
        <v>719</v>
      </c>
      <c r="F1972" s="233">
        <v>264</v>
      </c>
      <c r="G1972" s="233">
        <v>28127</v>
      </c>
      <c r="H1972" s="551">
        <v>31</v>
      </c>
      <c r="I1972" s="577">
        <v>25</v>
      </c>
      <c r="J1972" s="552">
        <f t="shared" si="172"/>
        <v>25</v>
      </c>
      <c r="K1972" s="553">
        <v>0</v>
      </c>
      <c r="L1972" s="556">
        <v>2</v>
      </c>
      <c r="M1972" s="553">
        <v>0</v>
      </c>
      <c r="N1972" s="553">
        <f t="shared" si="173"/>
        <v>2</v>
      </c>
      <c r="O1972" s="554">
        <f t="shared" si="174"/>
        <v>50</v>
      </c>
      <c r="P1972" s="362" t="s">
        <v>1894</v>
      </c>
    </row>
    <row r="1973" spans="1:16" ht="25.5" x14ac:dyDescent="0.2">
      <c r="A1973" s="296" t="s">
        <v>1893</v>
      </c>
      <c r="B1973" s="166" t="s">
        <v>1894</v>
      </c>
      <c r="C1973" s="550" t="s">
        <v>1856</v>
      </c>
      <c r="D1973" s="232" t="s">
        <v>1805</v>
      </c>
      <c r="E1973" s="550" t="s">
        <v>187</v>
      </c>
      <c r="F1973" s="235">
        <v>268</v>
      </c>
      <c r="G1973" s="233" t="s">
        <v>1806</v>
      </c>
      <c r="H1973" s="551">
        <v>31</v>
      </c>
      <c r="I1973" s="577">
        <v>240</v>
      </c>
      <c r="J1973" s="552">
        <f t="shared" si="172"/>
        <v>240</v>
      </c>
      <c r="K1973" s="553">
        <v>0</v>
      </c>
      <c r="L1973" s="556">
        <v>1</v>
      </c>
      <c r="M1973" s="553">
        <v>0</v>
      </c>
      <c r="N1973" s="553">
        <f t="shared" si="173"/>
        <v>1</v>
      </c>
      <c r="O1973" s="554">
        <f t="shared" si="174"/>
        <v>240</v>
      </c>
      <c r="P1973" s="362" t="s">
        <v>1894</v>
      </c>
    </row>
    <row r="1974" spans="1:16" ht="25.5" x14ac:dyDescent="0.2">
      <c r="A1974" s="296" t="s">
        <v>1893</v>
      </c>
      <c r="B1974" s="166" t="s">
        <v>1894</v>
      </c>
      <c r="C1974" s="550" t="s">
        <v>1856</v>
      </c>
      <c r="D1974" s="232" t="s">
        <v>1824</v>
      </c>
      <c r="E1974" s="550" t="s">
        <v>187</v>
      </c>
      <c r="F1974" s="235">
        <v>292</v>
      </c>
      <c r="G1974" s="233">
        <v>134553</v>
      </c>
      <c r="H1974" s="551">
        <v>31</v>
      </c>
      <c r="I1974" s="577">
        <v>225</v>
      </c>
      <c r="J1974" s="552">
        <f t="shared" si="172"/>
        <v>225</v>
      </c>
      <c r="K1974" s="553">
        <v>0</v>
      </c>
      <c r="L1974" s="556">
        <v>40</v>
      </c>
      <c r="M1974" s="553">
        <v>0</v>
      </c>
      <c r="N1974" s="553">
        <f t="shared" si="173"/>
        <v>40</v>
      </c>
      <c r="O1974" s="554">
        <f t="shared" si="174"/>
        <v>9000</v>
      </c>
      <c r="P1974" s="362" t="s">
        <v>1894</v>
      </c>
    </row>
    <row r="1975" spans="1:16" ht="25.5" x14ac:dyDescent="0.2">
      <c r="A1975" s="296" t="s">
        <v>1893</v>
      </c>
      <c r="B1975" s="166" t="s">
        <v>1894</v>
      </c>
      <c r="C1975" s="550" t="s">
        <v>1856</v>
      </c>
      <c r="D1975" s="232" t="s">
        <v>1879</v>
      </c>
      <c r="E1975" s="550" t="s">
        <v>187</v>
      </c>
      <c r="F1975" s="235">
        <v>294</v>
      </c>
      <c r="G1975" s="233">
        <v>127063</v>
      </c>
      <c r="H1975" s="551">
        <v>31</v>
      </c>
      <c r="I1975" s="577">
        <v>400</v>
      </c>
      <c r="J1975" s="552">
        <f t="shared" si="172"/>
        <v>400</v>
      </c>
      <c r="K1975" s="553">
        <v>0</v>
      </c>
      <c r="L1975" s="556">
        <v>3</v>
      </c>
      <c r="M1975" s="553">
        <v>0</v>
      </c>
      <c r="N1975" s="553">
        <f t="shared" si="173"/>
        <v>3</v>
      </c>
      <c r="O1975" s="554">
        <f t="shared" si="174"/>
        <v>1200</v>
      </c>
      <c r="P1975" s="362" t="s">
        <v>1894</v>
      </c>
    </row>
    <row r="1976" spans="1:16" ht="25.5" x14ac:dyDescent="0.2">
      <c r="A1976" s="296" t="s">
        <v>1893</v>
      </c>
      <c r="B1976" s="166" t="s">
        <v>1894</v>
      </c>
      <c r="C1976" s="550" t="s">
        <v>1856</v>
      </c>
      <c r="D1976" s="232" t="s">
        <v>1830</v>
      </c>
      <c r="E1976" s="550" t="s">
        <v>187</v>
      </c>
      <c r="F1976" s="235">
        <v>297</v>
      </c>
      <c r="G1976" s="233">
        <v>112162</v>
      </c>
      <c r="H1976" s="551">
        <v>31</v>
      </c>
      <c r="I1976" s="577">
        <v>800</v>
      </c>
      <c r="J1976" s="552">
        <f t="shared" si="172"/>
        <v>800</v>
      </c>
      <c r="K1976" s="553">
        <v>0</v>
      </c>
      <c r="L1976" s="556">
        <v>1</v>
      </c>
      <c r="M1976" s="553">
        <v>0</v>
      </c>
      <c r="N1976" s="553">
        <f t="shared" si="173"/>
        <v>1</v>
      </c>
      <c r="O1976" s="554">
        <f t="shared" si="174"/>
        <v>800</v>
      </c>
      <c r="P1976" s="362" t="s">
        <v>1894</v>
      </c>
    </row>
    <row r="1977" spans="1:16" ht="25.5" x14ac:dyDescent="0.2">
      <c r="A1977" s="296" t="s">
        <v>1893</v>
      </c>
      <c r="B1977" s="166" t="s">
        <v>1894</v>
      </c>
      <c r="C1977" s="550" t="s">
        <v>1856</v>
      </c>
      <c r="D1977" s="232" t="s">
        <v>1880</v>
      </c>
      <c r="E1977" s="232" t="s">
        <v>187</v>
      </c>
      <c r="F1977" s="235">
        <v>297</v>
      </c>
      <c r="G1977" s="233" t="s">
        <v>1832</v>
      </c>
      <c r="H1977" s="551">
        <v>31</v>
      </c>
      <c r="I1977" s="577">
        <v>15</v>
      </c>
      <c r="J1977" s="552">
        <f t="shared" si="172"/>
        <v>15</v>
      </c>
      <c r="K1977" s="553">
        <v>0</v>
      </c>
      <c r="L1977" s="556">
        <v>20</v>
      </c>
      <c r="M1977" s="553">
        <v>0</v>
      </c>
      <c r="N1977" s="553">
        <f t="shared" si="173"/>
        <v>20</v>
      </c>
      <c r="O1977" s="554">
        <f t="shared" si="174"/>
        <v>300</v>
      </c>
      <c r="P1977" s="362" t="s">
        <v>1894</v>
      </c>
    </row>
    <row r="1978" spans="1:16" ht="25.5" x14ac:dyDescent="0.2">
      <c r="A1978" s="296" t="s">
        <v>1893</v>
      </c>
      <c r="B1978" s="166" t="s">
        <v>1894</v>
      </c>
      <c r="C1978" s="550" t="s">
        <v>1856</v>
      </c>
      <c r="D1978" s="232" t="s">
        <v>1835</v>
      </c>
      <c r="E1978" s="232" t="s">
        <v>187</v>
      </c>
      <c r="F1978" s="580">
        <v>322</v>
      </c>
      <c r="G1978" s="233">
        <v>98451</v>
      </c>
      <c r="H1978" s="551">
        <v>31</v>
      </c>
      <c r="I1978" s="577">
        <v>17900</v>
      </c>
      <c r="J1978" s="552">
        <f t="shared" si="172"/>
        <v>17900</v>
      </c>
      <c r="K1978" s="553">
        <v>0</v>
      </c>
      <c r="L1978" s="556">
        <v>1</v>
      </c>
      <c r="M1978" s="553">
        <v>0</v>
      </c>
      <c r="N1978" s="553">
        <f t="shared" si="173"/>
        <v>1</v>
      </c>
      <c r="O1978" s="554">
        <f t="shared" si="174"/>
        <v>17900</v>
      </c>
      <c r="P1978" s="362" t="s">
        <v>1894</v>
      </c>
    </row>
    <row r="1979" spans="1:16" ht="25.5" x14ac:dyDescent="0.2">
      <c r="A1979" s="296" t="s">
        <v>1893</v>
      </c>
      <c r="B1979" s="166" t="s">
        <v>1894</v>
      </c>
      <c r="C1979" s="550" t="s">
        <v>1856</v>
      </c>
      <c r="D1979" s="232" t="s">
        <v>1837</v>
      </c>
      <c r="E1979" s="232" t="s">
        <v>187</v>
      </c>
      <c r="F1979" s="580">
        <v>323</v>
      </c>
      <c r="G1979" s="233">
        <v>57141</v>
      </c>
      <c r="H1979" s="551">
        <v>31</v>
      </c>
      <c r="I1979" s="577">
        <v>2500</v>
      </c>
      <c r="J1979" s="552">
        <f t="shared" si="172"/>
        <v>2500</v>
      </c>
      <c r="K1979" s="553">
        <v>0</v>
      </c>
      <c r="L1979" s="556">
        <v>1</v>
      </c>
      <c r="M1979" s="553">
        <v>0</v>
      </c>
      <c r="N1979" s="553">
        <f t="shared" si="173"/>
        <v>1</v>
      </c>
      <c r="O1979" s="554">
        <f t="shared" si="174"/>
        <v>2500</v>
      </c>
      <c r="P1979" s="362" t="s">
        <v>1894</v>
      </c>
    </row>
    <row r="1980" spans="1:16" ht="25.5" x14ac:dyDescent="0.2">
      <c r="A1980" s="296" t="s">
        <v>1893</v>
      </c>
      <c r="B1980" s="166" t="s">
        <v>1894</v>
      </c>
      <c r="C1980" s="550" t="s">
        <v>1856</v>
      </c>
      <c r="D1980" s="232" t="s">
        <v>1845</v>
      </c>
      <c r="E1980" s="232" t="s">
        <v>187</v>
      </c>
      <c r="F1980" s="580">
        <v>328</v>
      </c>
      <c r="G1980" s="233">
        <v>101464</v>
      </c>
      <c r="H1980" s="551">
        <v>31</v>
      </c>
      <c r="I1980" s="577">
        <v>1307.6400000000001</v>
      </c>
      <c r="J1980" s="552">
        <f t="shared" ref="J1980:J1991" si="175">I1980</f>
        <v>1307.6400000000001</v>
      </c>
      <c r="K1980" s="553">
        <v>0</v>
      </c>
      <c r="L1980" s="556">
        <v>1</v>
      </c>
      <c r="M1980" s="553">
        <v>0</v>
      </c>
      <c r="N1980" s="553">
        <f t="shared" ref="N1980:N1991" si="176">K1980+L1980+M1980</f>
        <v>1</v>
      </c>
      <c r="O1980" s="554">
        <f t="shared" ref="O1980:O1991" si="177">N1980*J1980</f>
        <v>1307.6400000000001</v>
      </c>
      <c r="P1980" s="362" t="s">
        <v>1894</v>
      </c>
    </row>
    <row r="1981" spans="1:16" ht="25.5" x14ac:dyDescent="0.2">
      <c r="A1981" s="296" t="s">
        <v>1893</v>
      </c>
      <c r="B1981" s="166" t="s">
        <v>1894</v>
      </c>
      <c r="C1981" s="550" t="s">
        <v>1856</v>
      </c>
      <c r="D1981" s="232" t="s">
        <v>1846</v>
      </c>
      <c r="E1981" s="232" t="s">
        <v>187</v>
      </c>
      <c r="F1981" s="580">
        <v>329</v>
      </c>
      <c r="G1981" s="581">
        <v>71526</v>
      </c>
      <c r="H1981" s="551">
        <v>31</v>
      </c>
      <c r="I1981" s="577">
        <v>1200</v>
      </c>
      <c r="J1981" s="552">
        <f t="shared" si="175"/>
        <v>1200</v>
      </c>
      <c r="K1981" s="553">
        <v>0</v>
      </c>
      <c r="L1981" s="556">
        <v>10</v>
      </c>
      <c r="M1981" s="553">
        <v>0</v>
      </c>
      <c r="N1981" s="553">
        <f t="shared" si="176"/>
        <v>10</v>
      </c>
      <c r="O1981" s="554">
        <f t="shared" si="177"/>
        <v>12000</v>
      </c>
      <c r="P1981" s="362" t="s">
        <v>1894</v>
      </c>
    </row>
    <row r="1982" spans="1:16" ht="25.5" x14ac:dyDescent="0.2">
      <c r="A1982" s="296" t="s">
        <v>1893</v>
      </c>
      <c r="B1982" s="166" t="s">
        <v>1894</v>
      </c>
      <c r="C1982" s="550" t="s">
        <v>1856</v>
      </c>
      <c r="D1982" s="232" t="s">
        <v>1852</v>
      </c>
      <c r="E1982" s="232" t="s">
        <v>187</v>
      </c>
      <c r="F1982" s="580">
        <v>329</v>
      </c>
      <c r="G1982" s="581">
        <v>149377</v>
      </c>
      <c r="H1982" s="551">
        <v>31</v>
      </c>
      <c r="I1982" s="577">
        <v>4900</v>
      </c>
      <c r="J1982" s="552">
        <f t="shared" si="175"/>
        <v>4900</v>
      </c>
      <c r="K1982" s="553">
        <v>0</v>
      </c>
      <c r="L1982" s="556">
        <v>2</v>
      </c>
      <c r="M1982" s="553">
        <v>0</v>
      </c>
      <c r="N1982" s="553">
        <f t="shared" si="176"/>
        <v>2</v>
      </c>
      <c r="O1982" s="554">
        <f t="shared" si="177"/>
        <v>9800</v>
      </c>
      <c r="P1982" s="362" t="s">
        <v>1894</v>
      </c>
    </row>
    <row r="1983" spans="1:16" s="187" customFormat="1" ht="15" x14ac:dyDescent="0.2">
      <c r="A1983" s="582" t="s">
        <v>1896</v>
      </c>
      <c r="B1983" s="564"/>
      <c r="C1983" s="569"/>
      <c r="D1983" s="583"/>
      <c r="E1983" s="583"/>
      <c r="F1983" s="584"/>
      <c r="G1983" s="585"/>
      <c r="H1983" s="569"/>
      <c r="I1983" s="586"/>
      <c r="J1983" s="571"/>
      <c r="K1983" s="574"/>
      <c r="L1983" s="573"/>
      <c r="M1983" s="574"/>
      <c r="N1983" s="574"/>
      <c r="O1983" s="575">
        <f>SUM(O1961:O1982)</f>
        <v>2179487.64</v>
      </c>
      <c r="P1983" s="587"/>
    </row>
    <row r="1984" spans="1:16" ht="25.5" x14ac:dyDescent="0.2">
      <c r="A1984" s="296" t="s">
        <v>1897</v>
      </c>
      <c r="B1984" s="166" t="s">
        <v>1898</v>
      </c>
      <c r="C1984" s="550" t="s">
        <v>1856</v>
      </c>
      <c r="D1984" s="550" t="s">
        <v>1857</v>
      </c>
      <c r="E1984" s="550" t="s">
        <v>1190</v>
      </c>
      <c r="F1984" s="551">
        <v>111</v>
      </c>
      <c r="G1984" s="551" t="s">
        <v>605</v>
      </c>
      <c r="H1984" s="551">
        <v>31</v>
      </c>
      <c r="I1984" s="552">
        <v>5500</v>
      </c>
      <c r="J1984" s="552">
        <f t="shared" si="175"/>
        <v>5500</v>
      </c>
      <c r="K1984" s="553">
        <v>4</v>
      </c>
      <c r="L1984" s="553">
        <v>4</v>
      </c>
      <c r="M1984" s="553">
        <v>4</v>
      </c>
      <c r="N1984" s="553">
        <f t="shared" si="176"/>
        <v>12</v>
      </c>
      <c r="O1984" s="554">
        <f t="shared" si="177"/>
        <v>66000</v>
      </c>
      <c r="P1984" s="362" t="s">
        <v>1898</v>
      </c>
    </row>
    <row r="1985" spans="1:17" ht="25.5" x14ac:dyDescent="0.2">
      <c r="A1985" s="296" t="s">
        <v>1897</v>
      </c>
      <c r="B1985" s="166" t="s">
        <v>1898</v>
      </c>
      <c r="C1985" s="550" t="s">
        <v>1856</v>
      </c>
      <c r="D1985" s="550" t="s">
        <v>1889</v>
      </c>
      <c r="E1985" s="550" t="s">
        <v>1190</v>
      </c>
      <c r="F1985" s="551">
        <v>112</v>
      </c>
      <c r="G1985" s="551" t="s">
        <v>605</v>
      </c>
      <c r="H1985" s="551">
        <v>31</v>
      </c>
      <c r="I1985" s="552">
        <v>50</v>
      </c>
      <c r="J1985" s="552">
        <f t="shared" si="175"/>
        <v>50</v>
      </c>
      <c r="K1985" s="553">
        <v>4</v>
      </c>
      <c r="L1985" s="553">
        <v>4</v>
      </c>
      <c r="M1985" s="553">
        <v>4</v>
      </c>
      <c r="N1985" s="553">
        <f t="shared" si="176"/>
        <v>12</v>
      </c>
      <c r="O1985" s="554">
        <f t="shared" si="177"/>
        <v>600</v>
      </c>
      <c r="P1985" s="362" t="s">
        <v>1898</v>
      </c>
    </row>
    <row r="1986" spans="1:17" ht="25.5" x14ac:dyDescent="0.2">
      <c r="A1986" s="296" t="s">
        <v>1897</v>
      </c>
      <c r="B1986" s="166" t="s">
        <v>1898</v>
      </c>
      <c r="C1986" s="550" t="s">
        <v>1856</v>
      </c>
      <c r="D1986" s="550" t="s">
        <v>1859</v>
      </c>
      <c r="E1986" s="550" t="s">
        <v>1190</v>
      </c>
      <c r="F1986" s="551">
        <v>113</v>
      </c>
      <c r="G1986" s="551" t="s">
        <v>605</v>
      </c>
      <c r="H1986" s="551">
        <v>31</v>
      </c>
      <c r="I1986" s="552">
        <v>3750</v>
      </c>
      <c r="J1986" s="552">
        <f t="shared" si="175"/>
        <v>3750</v>
      </c>
      <c r="K1986" s="553">
        <v>4</v>
      </c>
      <c r="L1986" s="553">
        <v>4</v>
      </c>
      <c r="M1986" s="553">
        <v>4</v>
      </c>
      <c r="N1986" s="553">
        <f t="shared" si="176"/>
        <v>12</v>
      </c>
      <c r="O1986" s="554">
        <f t="shared" si="177"/>
        <v>45000</v>
      </c>
      <c r="P1986" s="362" t="s">
        <v>1898</v>
      </c>
    </row>
    <row r="1987" spans="1:17" ht="25.5" x14ac:dyDescent="0.2">
      <c r="A1987" s="296" t="s">
        <v>1897</v>
      </c>
      <c r="B1987" s="166" t="s">
        <v>1898</v>
      </c>
      <c r="C1987" s="550" t="s">
        <v>1856</v>
      </c>
      <c r="D1987" s="232" t="s">
        <v>1861</v>
      </c>
      <c r="E1987" s="232" t="s">
        <v>1883</v>
      </c>
      <c r="F1987" s="235">
        <v>169</v>
      </c>
      <c r="G1987" s="233" t="s">
        <v>605</v>
      </c>
      <c r="H1987" s="551">
        <v>31</v>
      </c>
      <c r="I1987" s="577">
        <v>6000</v>
      </c>
      <c r="J1987" s="552">
        <f t="shared" si="175"/>
        <v>6000</v>
      </c>
      <c r="K1987" s="553">
        <v>0</v>
      </c>
      <c r="L1987" s="556">
        <v>2</v>
      </c>
      <c r="M1987" s="553">
        <v>0</v>
      </c>
      <c r="N1987" s="553">
        <f t="shared" si="176"/>
        <v>2</v>
      </c>
      <c r="O1987" s="554">
        <f t="shared" si="177"/>
        <v>12000</v>
      </c>
      <c r="P1987" s="362" t="s">
        <v>1898</v>
      </c>
    </row>
    <row r="1988" spans="1:17" ht="23.25" customHeight="1" x14ac:dyDescent="0.2">
      <c r="A1988" s="296" t="s">
        <v>1897</v>
      </c>
      <c r="B1988" s="166" t="s">
        <v>1898</v>
      </c>
      <c r="C1988" s="550" t="s">
        <v>1856</v>
      </c>
      <c r="D1988" s="232" t="s">
        <v>1824</v>
      </c>
      <c r="E1988" s="550" t="s">
        <v>187</v>
      </c>
      <c r="F1988" s="235">
        <v>292</v>
      </c>
      <c r="G1988" s="233">
        <v>134553</v>
      </c>
      <c r="H1988" s="551">
        <v>31</v>
      </c>
      <c r="I1988" s="577">
        <v>225</v>
      </c>
      <c r="J1988" s="552">
        <f t="shared" si="175"/>
        <v>225</v>
      </c>
      <c r="K1988" s="553">
        <v>0</v>
      </c>
      <c r="L1988" s="556">
        <v>40</v>
      </c>
      <c r="M1988" s="553">
        <v>0</v>
      </c>
      <c r="N1988" s="553">
        <f t="shared" si="176"/>
        <v>40</v>
      </c>
      <c r="O1988" s="554">
        <f t="shared" si="177"/>
        <v>9000</v>
      </c>
      <c r="P1988" s="362" t="s">
        <v>1898</v>
      </c>
    </row>
    <row r="1989" spans="1:17" ht="25.5" x14ac:dyDescent="0.2">
      <c r="A1989" s="296" t="s">
        <v>1897</v>
      </c>
      <c r="B1989" s="166" t="s">
        <v>1898</v>
      </c>
      <c r="C1989" s="550" t="s">
        <v>1856</v>
      </c>
      <c r="D1989" s="232" t="s">
        <v>1879</v>
      </c>
      <c r="E1989" s="550" t="s">
        <v>187</v>
      </c>
      <c r="F1989" s="235">
        <v>294</v>
      </c>
      <c r="G1989" s="233">
        <v>127063</v>
      </c>
      <c r="H1989" s="551">
        <v>31</v>
      </c>
      <c r="I1989" s="577">
        <v>400</v>
      </c>
      <c r="J1989" s="552">
        <f t="shared" si="175"/>
        <v>400</v>
      </c>
      <c r="K1989" s="553">
        <v>0</v>
      </c>
      <c r="L1989" s="556">
        <v>3</v>
      </c>
      <c r="M1989" s="553">
        <v>0</v>
      </c>
      <c r="N1989" s="553">
        <f t="shared" si="176"/>
        <v>3</v>
      </c>
      <c r="O1989" s="554">
        <f t="shared" si="177"/>
        <v>1200</v>
      </c>
      <c r="P1989" s="362" t="s">
        <v>1898</v>
      </c>
    </row>
    <row r="1990" spans="1:17" ht="25.5" x14ac:dyDescent="0.2">
      <c r="A1990" s="296" t="s">
        <v>1897</v>
      </c>
      <c r="B1990" s="166" t="s">
        <v>1898</v>
      </c>
      <c r="C1990" s="550" t="s">
        <v>1856</v>
      </c>
      <c r="D1990" s="232" t="s">
        <v>1830</v>
      </c>
      <c r="E1990" s="550" t="s">
        <v>187</v>
      </c>
      <c r="F1990" s="235">
        <v>297</v>
      </c>
      <c r="G1990" s="233">
        <v>112162</v>
      </c>
      <c r="H1990" s="551">
        <v>31</v>
      </c>
      <c r="I1990" s="577">
        <v>800</v>
      </c>
      <c r="J1990" s="552">
        <f t="shared" si="175"/>
        <v>800</v>
      </c>
      <c r="K1990" s="553">
        <v>0</v>
      </c>
      <c r="L1990" s="556">
        <v>2</v>
      </c>
      <c r="M1990" s="553">
        <v>0</v>
      </c>
      <c r="N1990" s="553">
        <f t="shared" si="176"/>
        <v>2</v>
      </c>
      <c r="O1990" s="554">
        <f t="shared" si="177"/>
        <v>1600</v>
      </c>
      <c r="P1990" s="362" t="s">
        <v>1898</v>
      </c>
    </row>
    <row r="1991" spans="1:17" ht="25.5" x14ac:dyDescent="0.2">
      <c r="A1991" s="296" t="s">
        <v>1897</v>
      </c>
      <c r="B1991" s="166" t="s">
        <v>1898</v>
      </c>
      <c r="C1991" s="550" t="s">
        <v>1856</v>
      </c>
      <c r="D1991" s="232" t="s">
        <v>1837</v>
      </c>
      <c r="E1991" s="232" t="s">
        <v>187</v>
      </c>
      <c r="F1991" s="580">
        <v>323</v>
      </c>
      <c r="G1991" s="233">
        <v>57141</v>
      </c>
      <c r="H1991" s="551">
        <v>31</v>
      </c>
      <c r="I1991" s="577">
        <v>2500</v>
      </c>
      <c r="J1991" s="552">
        <f t="shared" si="175"/>
        <v>2500</v>
      </c>
      <c r="K1991" s="553">
        <v>0</v>
      </c>
      <c r="L1991" s="556">
        <v>1</v>
      </c>
      <c r="M1991" s="553">
        <v>0</v>
      </c>
      <c r="N1991" s="553">
        <f t="shared" si="176"/>
        <v>1</v>
      </c>
      <c r="O1991" s="554">
        <f t="shared" si="177"/>
        <v>2500</v>
      </c>
      <c r="P1991" s="362" t="s">
        <v>1898</v>
      </c>
    </row>
    <row r="1992" spans="1:17" s="187" customFormat="1" ht="15.75" thickBot="1" x14ac:dyDescent="0.25">
      <c r="A1992" s="590" t="s">
        <v>1899</v>
      </c>
      <c r="B1992" s="591"/>
      <c r="C1992" s="592"/>
      <c r="D1992" s="593"/>
      <c r="E1992" s="593"/>
      <c r="F1992" s="592"/>
      <c r="G1992" s="592"/>
      <c r="H1992" s="592"/>
      <c r="I1992" s="594"/>
      <c r="J1992" s="594"/>
      <c r="K1992" s="595"/>
      <c r="L1992" s="595"/>
      <c r="M1992" s="595"/>
      <c r="N1992" s="595"/>
      <c r="O1992" s="596">
        <f>SUM(O1984:O1991)</f>
        <v>137900</v>
      </c>
      <c r="P1992" s="597"/>
    </row>
    <row r="1993" spans="1:17" ht="24.75" customHeight="1" thickBot="1" x14ac:dyDescent="0.25">
      <c r="A1993" s="535" t="s">
        <v>1900</v>
      </c>
      <c r="B1993" s="531"/>
      <c r="C1993" s="598"/>
      <c r="D1993" s="599"/>
      <c r="E1993" s="599"/>
      <c r="F1993" s="598"/>
      <c r="G1993" s="598"/>
      <c r="H1993" s="598"/>
      <c r="I1993" s="600"/>
      <c r="J1993" s="600"/>
      <c r="K1993" s="601"/>
      <c r="L1993" s="601"/>
      <c r="M1993" s="601"/>
      <c r="N1993" s="601"/>
      <c r="O1993" s="602">
        <f>O1992+O1983+O1960+O1912+O1879+O1866+O1826+O1807+O1760+O1666</f>
        <v>45495474.460000001</v>
      </c>
      <c r="P1993" s="603"/>
      <c r="Q1993" s="265"/>
    </row>
    <row r="1994" spans="1:17" ht="13.5" thickBot="1" x14ac:dyDescent="0.25">
      <c r="A1994" s="604"/>
      <c r="B1994" s="499"/>
      <c r="C1994" s="605"/>
      <c r="D1994" s="606"/>
      <c r="E1994" s="606"/>
      <c r="F1994" s="605"/>
      <c r="G1994" s="605"/>
      <c r="H1994" s="605"/>
      <c r="I1994" s="607"/>
      <c r="J1994" s="607"/>
      <c r="K1994" s="608"/>
      <c r="L1994" s="608"/>
      <c r="M1994" s="608"/>
      <c r="N1994" s="608"/>
      <c r="O1994" s="609"/>
      <c r="P1994" s="610"/>
    </row>
    <row r="1995" spans="1:17" ht="31.5" customHeight="1" thickBot="1" x14ac:dyDescent="0.25">
      <c r="A1995" s="267" t="s">
        <v>418</v>
      </c>
      <c r="B1995" s="268"/>
      <c r="C1995" s="268"/>
      <c r="D1995" s="268"/>
      <c r="E1995" s="268"/>
      <c r="F1995" s="268"/>
      <c r="G1995" s="268"/>
      <c r="H1995" s="268"/>
      <c r="I1995" s="268"/>
      <c r="J1995" s="268"/>
      <c r="K1995" s="268"/>
      <c r="L1995" s="268"/>
      <c r="M1995" s="268"/>
      <c r="N1995" s="268"/>
      <c r="O1995" s="268"/>
      <c r="P1995" s="270"/>
    </row>
    <row r="1996" spans="1:17" ht="67.5" customHeight="1" x14ac:dyDescent="0.2">
      <c r="A1996" s="288" t="s">
        <v>1901</v>
      </c>
      <c r="B1996" s="289" t="s">
        <v>1902</v>
      </c>
      <c r="C1996" s="290" t="s">
        <v>2924</v>
      </c>
      <c r="D1996" s="611" t="s">
        <v>1313</v>
      </c>
      <c r="E1996" s="611" t="s">
        <v>187</v>
      </c>
      <c r="F1996" s="612">
        <v>211</v>
      </c>
      <c r="G1996" s="611" t="s">
        <v>1903</v>
      </c>
      <c r="H1996" s="612">
        <v>11</v>
      </c>
      <c r="I1996" s="613">
        <v>2500</v>
      </c>
      <c r="J1996" s="613">
        <v>2500</v>
      </c>
      <c r="K1996" s="614">
        <v>0</v>
      </c>
      <c r="L1996" s="614">
        <v>1</v>
      </c>
      <c r="M1996" s="614">
        <v>1</v>
      </c>
      <c r="N1996" s="614">
        <f>K1996+L1996+M1996</f>
        <v>2</v>
      </c>
      <c r="O1996" s="615">
        <f>N1996*J1996</f>
        <v>5000</v>
      </c>
      <c r="P1996" s="360" t="s">
        <v>1902</v>
      </c>
    </row>
    <row r="1997" spans="1:17" ht="67.5" customHeight="1" x14ac:dyDescent="0.2">
      <c r="A1997" s="296" t="s">
        <v>1901</v>
      </c>
      <c r="B1997" s="166" t="s">
        <v>1902</v>
      </c>
      <c r="C1997" s="132" t="s">
        <v>2925</v>
      </c>
      <c r="D1997" s="616" t="s">
        <v>1904</v>
      </c>
      <c r="E1997" s="616" t="s">
        <v>187</v>
      </c>
      <c r="F1997" s="617">
        <v>114</v>
      </c>
      <c r="G1997" s="617" t="s">
        <v>1905</v>
      </c>
      <c r="H1997" s="617">
        <v>11</v>
      </c>
      <c r="I1997" s="274">
        <v>350</v>
      </c>
      <c r="J1997" s="274">
        <v>350</v>
      </c>
      <c r="K1997" s="618">
        <v>4</v>
      </c>
      <c r="L1997" s="618">
        <v>4</v>
      </c>
      <c r="M1997" s="618">
        <v>4</v>
      </c>
      <c r="N1997" s="618">
        <f>K1997+L1997+M1997</f>
        <v>12</v>
      </c>
      <c r="O1997" s="619">
        <f>N1997*J1997</f>
        <v>4200</v>
      </c>
      <c r="P1997" s="362" t="s">
        <v>1902</v>
      </c>
    </row>
    <row r="1998" spans="1:17" ht="67.5" customHeight="1" x14ac:dyDescent="0.2">
      <c r="A1998" s="296" t="s">
        <v>1901</v>
      </c>
      <c r="B1998" s="166" t="s">
        <v>1902</v>
      </c>
      <c r="C1998" s="132" t="s">
        <v>2925</v>
      </c>
      <c r="D1998" s="616" t="s">
        <v>886</v>
      </c>
      <c r="E1998" s="616" t="s">
        <v>187</v>
      </c>
      <c r="F1998" s="617">
        <v>122</v>
      </c>
      <c r="G1998" s="617" t="s">
        <v>1905</v>
      </c>
      <c r="H1998" s="617">
        <v>11</v>
      </c>
      <c r="I1998" s="274">
        <v>8</v>
      </c>
      <c r="J1998" s="274">
        <v>24000</v>
      </c>
      <c r="K1998" s="618">
        <v>0</v>
      </c>
      <c r="L1998" s="618">
        <v>1</v>
      </c>
      <c r="M1998" s="618">
        <v>0</v>
      </c>
      <c r="N1998" s="618">
        <f t="shared" ref="N1998:N2015" si="178">K1998+L1998+M1998</f>
        <v>1</v>
      </c>
      <c r="O1998" s="619">
        <f t="shared" ref="O1998:O2015" si="179">N1998*J1998</f>
        <v>24000</v>
      </c>
      <c r="P1998" s="362" t="s">
        <v>1902</v>
      </c>
    </row>
    <row r="1999" spans="1:17" ht="67.5" customHeight="1" x14ac:dyDescent="0.2">
      <c r="A1999" s="296" t="s">
        <v>1901</v>
      </c>
      <c r="B1999" s="166" t="s">
        <v>1902</v>
      </c>
      <c r="C1999" s="132" t="s">
        <v>2925</v>
      </c>
      <c r="D1999" s="616" t="s">
        <v>1906</v>
      </c>
      <c r="E1999" s="616" t="s">
        <v>187</v>
      </c>
      <c r="F1999" s="617">
        <v>141</v>
      </c>
      <c r="G1999" s="617" t="s">
        <v>1905</v>
      </c>
      <c r="H1999" s="617">
        <v>11</v>
      </c>
      <c r="I1999" s="274">
        <v>500</v>
      </c>
      <c r="J1999" s="274">
        <v>500</v>
      </c>
      <c r="K1999" s="618">
        <v>4</v>
      </c>
      <c r="L1999" s="618">
        <v>4</v>
      </c>
      <c r="M1999" s="618">
        <v>4</v>
      </c>
      <c r="N1999" s="618">
        <f t="shared" si="178"/>
        <v>12</v>
      </c>
      <c r="O1999" s="619">
        <f t="shared" si="179"/>
        <v>6000</v>
      </c>
      <c r="P1999" s="362" t="s">
        <v>1902</v>
      </c>
    </row>
    <row r="2000" spans="1:17" ht="67.5" customHeight="1" x14ac:dyDescent="0.2">
      <c r="A2000" s="296" t="s">
        <v>1901</v>
      </c>
      <c r="B2000" s="166" t="s">
        <v>1902</v>
      </c>
      <c r="C2000" s="132" t="s">
        <v>2925</v>
      </c>
      <c r="D2000" s="616" t="s">
        <v>818</v>
      </c>
      <c r="E2000" s="616" t="s">
        <v>187</v>
      </c>
      <c r="F2000" s="617">
        <v>158</v>
      </c>
      <c r="G2000" s="617" t="s">
        <v>1905</v>
      </c>
      <c r="H2000" s="617">
        <v>11</v>
      </c>
      <c r="I2000" s="274">
        <v>3800</v>
      </c>
      <c r="J2000" s="274">
        <v>3800</v>
      </c>
      <c r="K2000" s="618">
        <v>3</v>
      </c>
      <c r="L2000" s="618">
        <v>0</v>
      </c>
      <c r="M2000" s="618">
        <v>0</v>
      </c>
      <c r="N2000" s="618">
        <f t="shared" si="178"/>
        <v>3</v>
      </c>
      <c r="O2000" s="619">
        <f t="shared" si="179"/>
        <v>11400</v>
      </c>
      <c r="P2000" s="362" t="s">
        <v>1902</v>
      </c>
    </row>
    <row r="2001" spans="1:16" ht="67.5" customHeight="1" x14ac:dyDescent="0.2">
      <c r="A2001" s="296" t="s">
        <v>1901</v>
      </c>
      <c r="B2001" s="166" t="s">
        <v>1902</v>
      </c>
      <c r="C2001" s="132" t="s">
        <v>2925</v>
      </c>
      <c r="D2001" s="616" t="s">
        <v>818</v>
      </c>
      <c r="E2001" s="616" t="s">
        <v>187</v>
      </c>
      <c r="F2001" s="617">
        <v>158</v>
      </c>
      <c r="G2001" s="617" t="s">
        <v>1905</v>
      </c>
      <c r="H2001" s="617">
        <v>11</v>
      </c>
      <c r="I2001" s="274">
        <v>800</v>
      </c>
      <c r="J2001" s="274">
        <v>800</v>
      </c>
      <c r="K2001" s="618">
        <v>0</v>
      </c>
      <c r="L2001" s="618">
        <v>3</v>
      </c>
      <c r="M2001" s="618">
        <v>0</v>
      </c>
      <c r="N2001" s="618">
        <f t="shared" si="178"/>
        <v>3</v>
      </c>
      <c r="O2001" s="619">
        <f t="shared" si="179"/>
        <v>2400</v>
      </c>
      <c r="P2001" s="362" t="s">
        <v>1902</v>
      </c>
    </row>
    <row r="2002" spans="1:16" ht="67.5" customHeight="1" x14ac:dyDescent="0.2">
      <c r="A2002" s="296" t="s">
        <v>1901</v>
      </c>
      <c r="B2002" s="166" t="s">
        <v>1902</v>
      </c>
      <c r="C2002" s="132" t="s">
        <v>2925</v>
      </c>
      <c r="D2002" s="616" t="s">
        <v>1907</v>
      </c>
      <c r="E2002" s="616" t="s">
        <v>187</v>
      </c>
      <c r="F2002" s="617">
        <v>199</v>
      </c>
      <c r="G2002" s="617" t="s">
        <v>1905</v>
      </c>
      <c r="H2002" s="617">
        <v>11</v>
      </c>
      <c r="I2002" s="274">
        <v>85000</v>
      </c>
      <c r="J2002" s="274">
        <v>85000</v>
      </c>
      <c r="K2002" s="618">
        <v>1</v>
      </c>
      <c r="L2002" s="618">
        <v>1</v>
      </c>
      <c r="M2002" s="618">
        <v>0</v>
      </c>
      <c r="N2002" s="618">
        <f t="shared" si="178"/>
        <v>2</v>
      </c>
      <c r="O2002" s="619">
        <f t="shared" si="179"/>
        <v>170000</v>
      </c>
      <c r="P2002" s="362" t="s">
        <v>1902</v>
      </c>
    </row>
    <row r="2003" spans="1:16" ht="67.5" customHeight="1" x14ac:dyDescent="0.2">
      <c r="A2003" s="296" t="s">
        <v>1901</v>
      </c>
      <c r="B2003" s="166" t="s">
        <v>1902</v>
      </c>
      <c r="C2003" s="132" t="s">
        <v>2925</v>
      </c>
      <c r="D2003" s="616" t="s">
        <v>1313</v>
      </c>
      <c r="E2003" s="616" t="s">
        <v>187</v>
      </c>
      <c r="F2003" s="617">
        <v>211</v>
      </c>
      <c r="G2003" s="616" t="s">
        <v>1908</v>
      </c>
      <c r="H2003" s="617">
        <v>11</v>
      </c>
      <c r="I2003" s="274">
        <v>60</v>
      </c>
      <c r="J2003" s="274">
        <v>3000</v>
      </c>
      <c r="K2003" s="618">
        <v>1</v>
      </c>
      <c r="L2003" s="618">
        <v>0</v>
      </c>
      <c r="M2003" s="618">
        <v>0</v>
      </c>
      <c r="N2003" s="618">
        <f t="shared" si="178"/>
        <v>1</v>
      </c>
      <c r="O2003" s="619">
        <f t="shared" si="179"/>
        <v>3000</v>
      </c>
      <c r="P2003" s="362" t="s">
        <v>1902</v>
      </c>
    </row>
    <row r="2004" spans="1:16" ht="67.5" customHeight="1" x14ac:dyDescent="0.2">
      <c r="A2004" s="296" t="s">
        <v>1901</v>
      </c>
      <c r="B2004" s="166" t="s">
        <v>1902</v>
      </c>
      <c r="C2004" s="132" t="s">
        <v>2925</v>
      </c>
      <c r="D2004" s="616" t="s">
        <v>1909</v>
      </c>
      <c r="E2004" s="616" t="s">
        <v>187</v>
      </c>
      <c r="F2004" s="617">
        <v>232</v>
      </c>
      <c r="G2004" s="617">
        <v>4522</v>
      </c>
      <c r="H2004" s="617">
        <v>11</v>
      </c>
      <c r="I2004" s="274">
        <v>36</v>
      </c>
      <c r="J2004" s="274">
        <v>900</v>
      </c>
      <c r="K2004" s="618">
        <v>0</v>
      </c>
      <c r="L2004" s="618">
        <v>1</v>
      </c>
      <c r="M2004" s="618">
        <v>0</v>
      </c>
      <c r="N2004" s="618">
        <f t="shared" si="178"/>
        <v>1</v>
      </c>
      <c r="O2004" s="619">
        <f t="shared" si="179"/>
        <v>900</v>
      </c>
      <c r="P2004" s="362" t="s">
        <v>1902</v>
      </c>
    </row>
    <row r="2005" spans="1:16" ht="67.5" customHeight="1" x14ac:dyDescent="0.2">
      <c r="A2005" s="296" t="s">
        <v>1901</v>
      </c>
      <c r="B2005" s="166" t="s">
        <v>1902</v>
      </c>
      <c r="C2005" s="132" t="s">
        <v>2925</v>
      </c>
      <c r="D2005" s="616" t="s">
        <v>1910</v>
      </c>
      <c r="E2005" s="616" t="s">
        <v>187</v>
      </c>
      <c r="F2005" s="617">
        <v>233</v>
      </c>
      <c r="G2005" s="617" t="s">
        <v>1905</v>
      </c>
      <c r="H2005" s="617">
        <v>11</v>
      </c>
      <c r="I2005" s="274">
        <v>200</v>
      </c>
      <c r="J2005" s="274">
        <v>5000</v>
      </c>
      <c r="K2005" s="618">
        <v>1</v>
      </c>
      <c r="L2005" s="618">
        <v>0</v>
      </c>
      <c r="M2005" s="618">
        <v>0</v>
      </c>
      <c r="N2005" s="618">
        <f t="shared" si="178"/>
        <v>1</v>
      </c>
      <c r="O2005" s="619">
        <f t="shared" si="179"/>
        <v>5000</v>
      </c>
      <c r="P2005" s="362" t="s">
        <v>1902</v>
      </c>
    </row>
    <row r="2006" spans="1:16" ht="67.5" customHeight="1" x14ac:dyDescent="0.2">
      <c r="A2006" s="296" t="s">
        <v>1901</v>
      </c>
      <c r="B2006" s="166" t="s">
        <v>1902</v>
      </c>
      <c r="C2006" s="132" t="s">
        <v>2925</v>
      </c>
      <c r="D2006" s="616" t="s">
        <v>1911</v>
      </c>
      <c r="E2006" s="616" t="s">
        <v>826</v>
      </c>
      <c r="F2006" s="617">
        <v>241</v>
      </c>
      <c r="G2006" s="617">
        <v>32979</v>
      </c>
      <c r="H2006" s="617">
        <v>11</v>
      </c>
      <c r="I2006" s="274">
        <v>0.4</v>
      </c>
      <c r="J2006" s="274">
        <v>3000</v>
      </c>
      <c r="K2006" s="618">
        <v>0</v>
      </c>
      <c r="L2006" s="618">
        <v>1</v>
      </c>
      <c r="M2006" s="618">
        <v>0</v>
      </c>
      <c r="N2006" s="618">
        <f t="shared" si="178"/>
        <v>1</v>
      </c>
      <c r="O2006" s="619">
        <f t="shared" si="179"/>
        <v>3000</v>
      </c>
      <c r="P2006" s="362" t="s">
        <v>1902</v>
      </c>
    </row>
    <row r="2007" spans="1:16" ht="67.5" customHeight="1" x14ac:dyDescent="0.2">
      <c r="A2007" s="296" t="s">
        <v>1901</v>
      </c>
      <c r="B2007" s="166" t="s">
        <v>1902</v>
      </c>
      <c r="C2007" s="132" t="s">
        <v>2925</v>
      </c>
      <c r="D2007" s="616" t="s">
        <v>1912</v>
      </c>
      <c r="E2007" s="616" t="s">
        <v>187</v>
      </c>
      <c r="F2007" s="617">
        <v>244</v>
      </c>
      <c r="G2007" s="617">
        <v>60503</v>
      </c>
      <c r="H2007" s="617">
        <v>11</v>
      </c>
      <c r="I2007" s="274">
        <v>35</v>
      </c>
      <c r="J2007" s="274">
        <v>7000</v>
      </c>
      <c r="K2007" s="618">
        <v>1</v>
      </c>
      <c r="L2007" s="618">
        <v>0</v>
      </c>
      <c r="M2007" s="618">
        <v>0</v>
      </c>
      <c r="N2007" s="618">
        <f t="shared" si="178"/>
        <v>1</v>
      </c>
      <c r="O2007" s="619">
        <f t="shared" si="179"/>
        <v>7000</v>
      </c>
      <c r="P2007" s="362" t="s">
        <v>1902</v>
      </c>
    </row>
    <row r="2008" spans="1:16" ht="67.5" customHeight="1" x14ac:dyDescent="0.2">
      <c r="A2008" s="296" t="s">
        <v>1901</v>
      </c>
      <c r="B2008" s="166" t="s">
        <v>1902</v>
      </c>
      <c r="C2008" s="132" t="s">
        <v>2925</v>
      </c>
      <c r="D2008" s="616" t="s">
        <v>1913</v>
      </c>
      <c r="E2008" s="616" t="s">
        <v>187</v>
      </c>
      <c r="F2008" s="617">
        <v>267</v>
      </c>
      <c r="G2008" s="617">
        <v>106674</v>
      </c>
      <c r="H2008" s="617">
        <v>11</v>
      </c>
      <c r="I2008" s="274">
        <v>120</v>
      </c>
      <c r="J2008" s="274">
        <v>1200</v>
      </c>
      <c r="K2008" s="618"/>
      <c r="L2008" s="618">
        <v>1</v>
      </c>
      <c r="M2008" s="618">
        <v>0</v>
      </c>
      <c r="N2008" s="618">
        <f t="shared" si="178"/>
        <v>1</v>
      </c>
      <c r="O2008" s="619">
        <f t="shared" si="179"/>
        <v>1200</v>
      </c>
      <c r="P2008" s="362" t="s">
        <v>1902</v>
      </c>
    </row>
    <row r="2009" spans="1:16" ht="45" customHeight="1" x14ac:dyDescent="0.2">
      <c r="A2009" s="296" t="s">
        <v>1901</v>
      </c>
      <c r="B2009" s="166" t="s">
        <v>1902</v>
      </c>
      <c r="C2009" s="132" t="s">
        <v>2925</v>
      </c>
      <c r="D2009" s="616" t="s">
        <v>1914</v>
      </c>
      <c r="E2009" s="616" t="s">
        <v>187</v>
      </c>
      <c r="F2009" s="617">
        <v>268</v>
      </c>
      <c r="G2009" s="617">
        <v>101387</v>
      </c>
      <c r="H2009" s="617">
        <v>11</v>
      </c>
      <c r="I2009" s="274">
        <v>0.6</v>
      </c>
      <c r="J2009" s="274">
        <v>60000</v>
      </c>
      <c r="K2009" s="618">
        <v>1</v>
      </c>
      <c r="L2009" s="618">
        <v>0</v>
      </c>
      <c r="M2009" s="618">
        <v>0</v>
      </c>
      <c r="N2009" s="618">
        <f t="shared" si="178"/>
        <v>1</v>
      </c>
      <c r="O2009" s="619">
        <f t="shared" si="179"/>
        <v>60000</v>
      </c>
      <c r="P2009" s="362" t="s">
        <v>1902</v>
      </c>
    </row>
    <row r="2010" spans="1:16" ht="38.25" x14ac:dyDescent="0.2">
      <c r="A2010" s="296" t="s">
        <v>1901</v>
      </c>
      <c r="B2010" s="166" t="s">
        <v>1902</v>
      </c>
      <c r="C2010" s="132" t="s">
        <v>2925</v>
      </c>
      <c r="D2010" s="616" t="s">
        <v>1915</v>
      </c>
      <c r="E2010" s="616" t="s">
        <v>187</v>
      </c>
      <c r="F2010" s="617">
        <v>291</v>
      </c>
      <c r="G2010" s="617">
        <v>86809</v>
      </c>
      <c r="H2010" s="617">
        <v>11</v>
      </c>
      <c r="I2010" s="274">
        <v>2</v>
      </c>
      <c r="J2010" s="274">
        <v>140</v>
      </c>
      <c r="K2010" s="618">
        <v>1</v>
      </c>
      <c r="L2010" s="618">
        <v>0</v>
      </c>
      <c r="M2010" s="618">
        <v>0</v>
      </c>
      <c r="N2010" s="618">
        <f t="shared" si="178"/>
        <v>1</v>
      </c>
      <c r="O2010" s="619">
        <f t="shared" si="179"/>
        <v>140</v>
      </c>
      <c r="P2010" s="362" t="s">
        <v>1902</v>
      </c>
    </row>
    <row r="2011" spans="1:16" ht="38.25" x14ac:dyDescent="0.2">
      <c r="A2011" s="296" t="s">
        <v>1901</v>
      </c>
      <c r="B2011" s="166" t="s">
        <v>1902</v>
      </c>
      <c r="C2011" s="132" t="s">
        <v>2925</v>
      </c>
      <c r="D2011" s="616" t="s">
        <v>1915</v>
      </c>
      <c r="E2011" s="616" t="s">
        <v>187</v>
      </c>
      <c r="F2011" s="617">
        <v>291</v>
      </c>
      <c r="G2011" s="617">
        <v>106234</v>
      </c>
      <c r="H2011" s="617">
        <v>11</v>
      </c>
      <c r="I2011" s="274">
        <v>1000</v>
      </c>
      <c r="J2011" s="274">
        <v>15000</v>
      </c>
      <c r="K2011" s="618">
        <v>1</v>
      </c>
      <c r="L2011" s="618">
        <v>0</v>
      </c>
      <c r="M2011" s="618">
        <v>0</v>
      </c>
      <c r="N2011" s="618">
        <f t="shared" si="178"/>
        <v>1</v>
      </c>
      <c r="O2011" s="619">
        <f t="shared" si="179"/>
        <v>15000</v>
      </c>
      <c r="P2011" s="362" t="s">
        <v>1902</v>
      </c>
    </row>
    <row r="2012" spans="1:16" ht="38.25" x14ac:dyDescent="0.2">
      <c r="A2012" s="296" t="s">
        <v>1901</v>
      </c>
      <c r="B2012" s="166" t="s">
        <v>1902</v>
      </c>
      <c r="C2012" s="132" t="s">
        <v>2925</v>
      </c>
      <c r="D2012" s="616" t="s">
        <v>1915</v>
      </c>
      <c r="E2012" s="616" t="s">
        <v>187</v>
      </c>
      <c r="F2012" s="617">
        <v>291</v>
      </c>
      <c r="G2012" s="617" t="s">
        <v>1905</v>
      </c>
      <c r="H2012" s="617">
        <v>11</v>
      </c>
      <c r="I2012" s="274">
        <v>1800</v>
      </c>
      <c r="J2012" s="274">
        <v>1800</v>
      </c>
      <c r="K2012" s="618">
        <v>0</v>
      </c>
      <c r="L2012" s="618">
        <v>1</v>
      </c>
      <c r="M2012" s="618">
        <v>0</v>
      </c>
      <c r="N2012" s="618">
        <f t="shared" si="178"/>
        <v>1</v>
      </c>
      <c r="O2012" s="619">
        <f t="shared" si="179"/>
        <v>1800</v>
      </c>
      <c r="P2012" s="362" t="s">
        <v>1902</v>
      </c>
    </row>
    <row r="2013" spans="1:16" ht="51" x14ac:dyDescent="0.2">
      <c r="A2013" s="296" t="s">
        <v>1901</v>
      </c>
      <c r="B2013" s="166" t="s">
        <v>1902</v>
      </c>
      <c r="C2013" s="132" t="s">
        <v>2926</v>
      </c>
      <c r="D2013" s="616" t="s">
        <v>1916</v>
      </c>
      <c r="E2013" s="616" t="s">
        <v>187</v>
      </c>
      <c r="F2013" s="617">
        <v>322</v>
      </c>
      <c r="G2013" s="617" t="s">
        <v>1905</v>
      </c>
      <c r="H2013" s="617">
        <v>11</v>
      </c>
      <c r="I2013" s="274">
        <v>2000</v>
      </c>
      <c r="J2013" s="274">
        <v>50000</v>
      </c>
      <c r="K2013" s="618">
        <v>1</v>
      </c>
      <c r="L2013" s="618">
        <v>0</v>
      </c>
      <c r="M2013" s="618">
        <v>0</v>
      </c>
      <c r="N2013" s="618">
        <f t="shared" si="178"/>
        <v>1</v>
      </c>
      <c r="O2013" s="619">
        <f t="shared" si="179"/>
        <v>50000</v>
      </c>
      <c r="P2013" s="362" t="s">
        <v>1902</v>
      </c>
    </row>
    <row r="2014" spans="1:16" ht="51" x14ac:dyDescent="0.2">
      <c r="A2014" s="296" t="s">
        <v>1901</v>
      </c>
      <c r="B2014" s="166" t="s">
        <v>1902</v>
      </c>
      <c r="C2014" s="132" t="s">
        <v>2926</v>
      </c>
      <c r="D2014" s="616" t="s">
        <v>1916</v>
      </c>
      <c r="E2014" s="616" t="s">
        <v>187</v>
      </c>
      <c r="F2014" s="617">
        <v>322</v>
      </c>
      <c r="G2014" s="617" t="s">
        <v>1905</v>
      </c>
      <c r="H2014" s="617">
        <v>11</v>
      </c>
      <c r="I2014" s="274">
        <v>600</v>
      </c>
      <c r="J2014" s="274">
        <v>15000</v>
      </c>
      <c r="K2014" s="618">
        <v>1</v>
      </c>
      <c r="L2014" s="618">
        <v>0</v>
      </c>
      <c r="M2014" s="618">
        <v>0</v>
      </c>
      <c r="N2014" s="618">
        <f t="shared" si="178"/>
        <v>1</v>
      </c>
      <c r="O2014" s="619">
        <f t="shared" si="179"/>
        <v>15000</v>
      </c>
      <c r="P2014" s="362" t="s">
        <v>1902</v>
      </c>
    </row>
    <row r="2015" spans="1:16" ht="51.75" thickBot="1" x14ac:dyDescent="0.25">
      <c r="A2015" s="363" t="s">
        <v>1901</v>
      </c>
      <c r="B2015" s="364" t="s">
        <v>1902</v>
      </c>
      <c r="C2015" s="132" t="s">
        <v>2926</v>
      </c>
      <c r="D2015" s="620" t="s">
        <v>1917</v>
      </c>
      <c r="E2015" s="620" t="s">
        <v>187</v>
      </c>
      <c r="F2015" s="621">
        <v>328</v>
      </c>
      <c r="G2015" s="621" t="s">
        <v>1905</v>
      </c>
      <c r="H2015" s="621">
        <v>11</v>
      </c>
      <c r="I2015" s="622">
        <v>7000</v>
      </c>
      <c r="J2015" s="622">
        <v>70000</v>
      </c>
      <c r="K2015" s="623">
        <v>1</v>
      </c>
      <c r="L2015" s="623">
        <v>0</v>
      </c>
      <c r="M2015" s="623">
        <v>0</v>
      </c>
      <c r="N2015" s="623">
        <f t="shared" si="178"/>
        <v>1</v>
      </c>
      <c r="O2015" s="624">
        <f t="shared" si="179"/>
        <v>70000</v>
      </c>
      <c r="P2015" s="371" t="s">
        <v>1902</v>
      </c>
    </row>
    <row r="2016" spans="1:16" s="187" customFormat="1" ht="15.75" thickBot="1" x14ac:dyDescent="0.25">
      <c r="A2016" s="625"/>
      <c r="B2016" s="626"/>
      <c r="C2016" s="627"/>
      <c r="D2016" s="1125" t="s">
        <v>1918</v>
      </c>
      <c r="E2016" s="1125"/>
      <c r="F2016" s="1125"/>
      <c r="G2016" s="1125"/>
      <c r="H2016" s="1125"/>
      <c r="I2016" s="1125"/>
      <c r="J2016" s="1125"/>
      <c r="K2016" s="1125"/>
      <c r="L2016" s="1125"/>
      <c r="M2016" s="1125"/>
      <c r="N2016" s="1125"/>
      <c r="O2016" s="195">
        <f>SUM(O1996:O2015)</f>
        <v>455040</v>
      </c>
      <c r="P2016" s="196"/>
    </row>
    <row r="2017" spans="1:16" ht="12.75" thickBot="1" x14ac:dyDescent="0.25">
      <c r="A2017" s="1119"/>
      <c r="B2017" s="1119"/>
      <c r="C2017" s="1119"/>
      <c r="D2017" s="1119"/>
      <c r="E2017" s="1119"/>
      <c r="F2017" s="1119"/>
      <c r="G2017" s="1119"/>
      <c r="H2017" s="1119"/>
      <c r="I2017" s="1119"/>
      <c r="J2017" s="1119"/>
      <c r="K2017" s="1119"/>
      <c r="L2017" s="1119"/>
      <c r="M2017" s="1119"/>
      <c r="N2017" s="1119"/>
      <c r="O2017" s="1119"/>
      <c r="P2017" s="1119"/>
    </row>
    <row r="2018" spans="1:16" s="187" customFormat="1" ht="15.75" thickBot="1" x14ac:dyDescent="0.25">
      <c r="A2018" s="267" t="s">
        <v>422</v>
      </c>
      <c r="B2018" s="268"/>
      <c r="C2018" s="268"/>
      <c r="D2018" s="269"/>
      <c r="E2018" s="269"/>
      <c r="F2018" s="268"/>
      <c r="G2018" s="268"/>
      <c r="H2018" s="268"/>
      <c r="I2018" s="268"/>
      <c r="J2018" s="268"/>
      <c r="K2018" s="268"/>
      <c r="L2018" s="268"/>
      <c r="M2018" s="268"/>
      <c r="N2018" s="268"/>
      <c r="O2018" s="268"/>
      <c r="P2018" s="270"/>
    </row>
    <row r="2019" spans="1:16" ht="51" x14ac:dyDescent="0.2">
      <c r="A2019" s="313" t="s">
        <v>1919</v>
      </c>
      <c r="B2019" s="271" t="s">
        <v>1920</v>
      </c>
      <c r="C2019" s="123" t="s">
        <v>2846</v>
      </c>
      <c r="D2019" s="628" t="s">
        <v>1921</v>
      </c>
      <c r="E2019" s="628" t="s">
        <v>1670</v>
      </c>
      <c r="F2019" s="628">
        <v>114</v>
      </c>
      <c r="G2019" s="628" t="s">
        <v>1922</v>
      </c>
      <c r="H2019" s="629">
        <v>21</v>
      </c>
      <c r="I2019" s="630">
        <v>15</v>
      </c>
      <c r="J2019" s="630">
        <v>15</v>
      </c>
      <c r="K2019" s="631">
        <v>200</v>
      </c>
      <c r="L2019" s="631">
        <v>200</v>
      </c>
      <c r="M2019" s="631">
        <v>200</v>
      </c>
      <c r="N2019" s="632">
        <f t="shared" ref="N2019:N2024" si="180">K2019+L2019+M2019</f>
        <v>600</v>
      </c>
      <c r="O2019" s="633">
        <f t="shared" ref="O2019:O2024" si="181">N2019*J2019</f>
        <v>9000</v>
      </c>
      <c r="P2019" s="634" t="s">
        <v>1920</v>
      </c>
    </row>
    <row r="2020" spans="1:16" ht="51" x14ac:dyDescent="0.2">
      <c r="A2020" s="296" t="s">
        <v>1919</v>
      </c>
      <c r="B2020" s="166" t="s">
        <v>1920</v>
      </c>
      <c r="C2020" s="123" t="s">
        <v>2846</v>
      </c>
      <c r="D2020" s="299" t="s">
        <v>1923</v>
      </c>
      <c r="E2020" s="299" t="s">
        <v>1711</v>
      </c>
      <c r="F2020" s="299">
        <v>122</v>
      </c>
      <c r="G2020" s="299" t="s">
        <v>1922</v>
      </c>
      <c r="H2020" s="550">
        <v>21</v>
      </c>
      <c r="I2020" s="635">
        <v>12</v>
      </c>
      <c r="J2020" s="635">
        <v>12</v>
      </c>
      <c r="K2020" s="636">
        <v>2500</v>
      </c>
      <c r="L2020" s="636">
        <v>0</v>
      </c>
      <c r="M2020" s="636">
        <v>1500</v>
      </c>
      <c r="N2020" s="637">
        <f t="shared" si="180"/>
        <v>4000</v>
      </c>
      <c r="O2020" s="638">
        <f t="shared" si="181"/>
        <v>48000</v>
      </c>
      <c r="P2020" s="362" t="s">
        <v>1920</v>
      </c>
    </row>
    <row r="2021" spans="1:16" ht="51" x14ac:dyDescent="0.2">
      <c r="A2021" s="296" t="s">
        <v>1919</v>
      </c>
      <c r="B2021" s="166" t="s">
        <v>1920</v>
      </c>
      <c r="C2021" s="123" t="s">
        <v>2846</v>
      </c>
      <c r="D2021" s="299" t="s">
        <v>1924</v>
      </c>
      <c r="E2021" s="299" t="s">
        <v>187</v>
      </c>
      <c r="F2021" s="299">
        <v>122</v>
      </c>
      <c r="G2021" s="299" t="s">
        <v>1922</v>
      </c>
      <c r="H2021" s="550">
        <v>21</v>
      </c>
      <c r="I2021" s="635">
        <v>15</v>
      </c>
      <c r="J2021" s="635">
        <v>15</v>
      </c>
      <c r="K2021" s="636">
        <v>3200</v>
      </c>
      <c r="L2021" s="636">
        <v>0</v>
      </c>
      <c r="M2021" s="636">
        <v>3000</v>
      </c>
      <c r="N2021" s="637">
        <f t="shared" si="180"/>
        <v>6200</v>
      </c>
      <c r="O2021" s="638">
        <f t="shared" si="181"/>
        <v>93000</v>
      </c>
      <c r="P2021" s="362" t="s">
        <v>1920</v>
      </c>
    </row>
    <row r="2022" spans="1:16" ht="51" x14ac:dyDescent="0.2">
      <c r="A2022" s="296" t="s">
        <v>1919</v>
      </c>
      <c r="B2022" s="166" t="s">
        <v>1920</v>
      </c>
      <c r="C2022" s="123" t="s">
        <v>2846</v>
      </c>
      <c r="D2022" s="299" t="s">
        <v>1925</v>
      </c>
      <c r="E2022" s="299" t="s">
        <v>1926</v>
      </c>
      <c r="F2022" s="299">
        <v>141</v>
      </c>
      <c r="G2022" s="299" t="s">
        <v>1922</v>
      </c>
      <c r="H2022" s="550">
        <v>21</v>
      </c>
      <c r="I2022" s="635">
        <v>10</v>
      </c>
      <c r="J2022" s="635">
        <v>10</v>
      </c>
      <c r="K2022" s="636">
        <v>80</v>
      </c>
      <c r="L2022" s="636">
        <v>80</v>
      </c>
      <c r="M2022" s="636">
        <v>80</v>
      </c>
      <c r="N2022" s="637">
        <f t="shared" si="180"/>
        <v>240</v>
      </c>
      <c r="O2022" s="638">
        <f t="shared" si="181"/>
        <v>2400</v>
      </c>
      <c r="P2022" s="362" t="s">
        <v>1920</v>
      </c>
    </row>
    <row r="2023" spans="1:16" ht="51" x14ac:dyDescent="0.2">
      <c r="A2023" s="296" t="s">
        <v>1919</v>
      </c>
      <c r="B2023" s="166" t="s">
        <v>1920</v>
      </c>
      <c r="C2023" s="123" t="s">
        <v>2846</v>
      </c>
      <c r="D2023" s="299" t="s">
        <v>1927</v>
      </c>
      <c r="E2023" s="299" t="s">
        <v>1711</v>
      </c>
      <c r="F2023" s="299">
        <v>158</v>
      </c>
      <c r="G2023" s="299" t="s">
        <v>1922</v>
      </c>
      <c r="H2023" s="550">
        <v>21</v>
      </c>
      <c r="I2023" s="635">
        <v>1640</v>
      </c>
      <c r="J2023" s="635">
        <v>1640</v>
      </c>
      <c r="K2023" s="636">
        <v>4</v>
      </c>
      <c r="L2023" s="636">
        <v>0</v>
      </c>
      <c r="M2023" s="636">
        <v>0</v>
      </c>
      <c r="N2023" s="637">
        <f t="shared" si="180"/>
        <v>4</v>
      </c>
      <c r="O2023" s="638">
        <f t="shared" si="181"/>
        <v>6560</v>
      </c>
      <c r="P2023" s="362" t="s">
        <v>1920</v>
      </c>
    </row>
    <row r="2024" spans="1:16" ht="51" x14ac:dyDescent="0.2">
      <c r="A2024" s="296" t="s">
        <v>1919</v>
      </c>
      <c r="B2024" s="166" t="s">
        <v>1920</v>
      </c>
      <c r="C2024" s="123" t="s">
        <v>2846</v>
      </c>
      <c r="D2024" s="550" t="s">
        <v>1928</v>
      </c>
      <c r="E2024" s="550" t="s">
        <v>1674</v>
      </c>
      <c r="F2024" s="550">
        <v>211</v>
      </c>
      <c r="G2024" s="550">
        <v>2405</v>
      </c>
      <c r="H2024" s="550">
        <v>21</v>
      </c>
      <c r="I2024" s="635">
        <v>65</v>
      </c>
      <c r="J2024" s="635">
        <v>65</v>
      </c>
      <c r="K2024" s="637">
        <v>30</v>
      </c>
      <c r="L2024" s="637">
        <v>0</v>
      </c>
      <c r="M2024" s="637">
        <v>30</v>
      </c>
      <c r="N2024" s="637">
        <f t="shared" si="180"/>
        <v>60</v>
      </c>
      <c r="O2024" s="638">
        <f t="shared" si="181"/>
        <v>3900</v>
      </c>
      <c r="P2024" s="362" t="s">
        <v>1920</v>
      </c>
    </row>
    <row r="2025" spans="1:16" ht="51" x14ac:dyDescent="0.2">
      <c r="A2025" s="296" t="s">
        <v>1919</v>
      </c>
      <c r="B2025" s="166" t="s">
        <v>1920</v>
      </c>
      <c r="C2025" s="123" t="s">
        <v>2846</v>
      </c>
      <c r="D2025" s="550" t="s">
        <v>182</v>
      </c>
      <c r="E2025" s="550" t="s">
        <v>621</v>
      </c>
      <c r="F2025" s="550">
        <v>211</v>
      </c>
      <c r="G2025" s="550">
        <v>3505</v>
      </c>
      <c r="H2025" s="550">
        <v>21</v>
      </c>
      <c r="I2025" s="635">
        <v>45</v>
      </c>
      <c r="J2025" s="635">
        <v>45</v>
      </c>
      <c r="K2025" s="637">
        <v>30</v>
      </c>
      <c r="L2025" s="637">
        <v>0</v>
      </c>
      <c r="M2025" s="637">
        <v>30</v>
      </c>
      <c r="N2025" s="637">
        <f t="shared" ref="N2025:N2041" si="182">K2025+L2025+M2025</f>
        <v>60</v>
      </c>
      <c r="O2025" s="638">
        <f t="shared" ref="O2025:O2041" si="183">N2025*J2025</f>
        <v>2700</v>
      </c>
      <c r="P2025" s="362" t="s">
        <v>1920</v>
      </c>
    </row>
    <row r="2026" spans="1:16" ht="51" x14ac:dyDescent="0.2">
      <c r="A2026" s="296" t="s">
        <v>1919</v>
      </c>
      <c r="B2026" s="166" t="s">
        <v>1920</v>
      </c>
      <c r="C2026" s="123" t="s">
        <v>2846</v>
      </c>
      <c r="D2026" s="550" t="s">
        <v>1929</v>
      </c>
      <c r="E2026" s="550" t="s">
        <v>187</v>
      </c>
      <c r="F2026" s="550">
        <v>233</v>
      </c>
      <c r="G2026" s="550">
        <v>101921</v>
      </c>
      <c r="H2026" s="550">
        <v>21</v>
      </c>
      <c r="I2026" s="635">
        <v>95</v>
      </c>
      <c r="J2026" s="635">
        <v>95</v>
      </c>
      <c r="K2026" s="637">
        <v>26</v>
      </c>
      <c r="L2026" s="637">
        <v>0</v>
      </c>
      <c r="M2026" s="637">
        <v>0</v>
      </c>
      <c r="N2026" s="637">
        <f t="shared" si="182"/>
        <v>26</v>
      </c>
      <c r="O2026" s="638">
        <f t="shared" si="183"/>
        <v>2470</v>
      </c>
      <c r="P2026" s="362" t="s">
        <v>1920</v>
      </c>
    </row>
    <row r="2027" spans="1:16" ht="51" x14ac:dyDescent="0.2">
      <c r="A2027" s="296" t="s">
        <v>1919</v>
      </c>
      <c r="B2027" s="166" t="s">
        <v>1920</v>
      </c>
      <c r="C2027" s="123" t="s">
        <v>2846</v>
      </c>
      <c r="D2027" s="550" t="s">
        <v>1930</v>
      </c>
      <c r="E2027" s="550" t="s">
        <v>187</v>
      </c>
      <c r="F2027" s="550">
        <v>233</v>
      </c>
      <c r="G2027" s="550">
        <v>153708</v>
      </c>
      <c r="H2027" s="550">
        <v>21</v>
      </c>
      <c r="I2027" s="635">
        <v>200</v>
      </c>
      <c r="J2027" s="635">
        <v>200</v>
      </c>
      <c r="K2027" s="637">
        <v>26</v>
      </c>
      <c r="L2027" s="637">
        <v>0</v>
      </c>
      <c r="M2027" s="637">
        <v>0</v>
      </c>
      <c r="N2027" s="637">
        <f t="shared" si="182"/>
        <v>26</v>
      </c>
      <c r="O2027" s="638">
        <f t="shared" si="183"/>
        <v>5200</v>
      </c>
      <c r="P2027" s="362" t="s">
        <v>1920</v>
      </c>
    </row>
    <row r="2028" spans="1:16" ht="51" x14ac:dyDescent="0.2">
      <c r="A2028" s="296" t="s">
        <v>1919</v>
      </c>
      <c r="B2028" s="166" t="s">
        <v>1920</v>
      </c>
      <c r="C2028" s="123" t="s">
        <v>2846</v>
      </c>
      <c r="D2028" s="550" t="s">
        <v>1931</v>
      </c>
      <c r="E2028" s="550" t="s">
        <v>187</v>
      </c>
      <c r="F2028" s="550">
        <v>233</v>
      </c>
      <c r="G2028" s="550">
        <v>36869</v>
      </c>
      <c r="H2028" s="550">
        <v>21</v>
      </c>
      <c r="I2028" s="635">
        <v>155</v>
      </c>
      <c r="J2028" s="635">
        <v>155</v>
      </c>
      <c r="K2028" s="637">
        <v>26</v>
      </c>
      <c r="L2028" s="637">
        <v>0</v>
      </c>
      <c r="M2028" s="637">
        <v>0</v>
      </c>
      <c r="N2028" s="637">
        <f t="shared" si="182"/>
        <v>26</v>
      </c>
      <c r="O2028" s="638">
        <f t="shared" si="183"/>
        <v>4030</v>
      </c>
      <c r="P2028" s="362" t="s">
        <v>1920</v>
      </c>
    </row>
    <row r="2029" spans="1:16" ht="51" x14ac:dyDescent="0.2">
      <c r="A2029" s="296" t="s">
        <v>1919</v>
      </c>
      <c r="B2029" s="166" t="s">
        <v>1920</v>
      </c>
      <c r="C2029" s="123" t="s">
        <v>2846</v>
      </c>
      <c r="D2029" s="550" t="s">
        <v>1932</v>
      </c>
      <c r="E2029" s="550" t="s">
        <v>187</v>
      </c>
      <c r="F2029" s="550">
        <v>233</v>
      </c>
      <c r="G2029" s="550">
        <v>36869</v>
      </c>
      <c r="H2029" s="550">
        <v>21</v>
      </c>
      <c r="I2029" s="635">
        <v>100</v>
      </c>
      <c r="J2029" s="635">
        <v>100</v>
      </c>
      <c r="K2029" s="637">
        <v>26</v>
      </c>
      <c r="L2029" s="637">
        <v>0</v>
      </c>
      <c r="M2029" s="637">
        <v>0</v>
      </c>
      <c r="N2029" s="637">
        <f t="shared" si="182"/>
        <v>26</v>
      </c>
      <c r="O2029" s="638">
        <f t="shared" si="183"/>
        <v>2600</v>
      </c>
      <c r="P2029" s="362" t="s">
        <v>1920</v>
      </c>
    </row>
    <row r="2030" spans="1:16" ht="51" x14ac:dyDescent="0.2">
      <c r="A2030" s="296" t="s">
        <v>1919</v>
      </c>
      <c r="B2030" s="166" t="s">
        <v>1920</v>
      </c>
      <c r="C2030" s="123" t="s">
        <v>2846</v>
      </c>
      <c r="D2030" s="550" t="s">
        <v>1933</v>
      </c>
      <c r="E2030" s="550" t="s">
        <v>826</v>
      </c>
      <c r="F2030" s="550">
        <v>241</v>
      </c>
      <c r="G2030" s="550">
        <v>1569</v>
      </c>
      <c r="H2030" s="550">
        <v>21</v>
      </c>
      <c r="I2030" s="635">
        <v>46</v>
      </c>
      <c r="J2030" s="635">
        <v>46</v>
      </c>
      <c r="K2030" s="637">
        <v>10</v>
      </c>
      <c r="L2030" s="637">
        <v>0</v>
      </c>
      <c r="M2030" s="637">
        <v>5</v>
      </c>
      <c r="N2030" s="637">
        <f t="shared" si="182"/>
        <v>15</v>
      </c>
      <c r="O2030" s="638">
        <f t="shared" si="183"/>
        <v>690</v>
      </c>
      <c r="P2030" s="362" t="s">
        <v>1920</v>
      </c>
    </row>
    <row r="2031" spans="1:16" ht="51" x14ac:dyDescent="0.2">
      <c r="A2031" s="296" t="s">
        <v>1919</v>
      </c>
      <c r="B2031" s="166" t="s">
        <v>1920</v>
      </c>
      <c r="C2031" s="123" t="s">
        <v>2846</v>
      </c>
      <c r="D2031" s="550" t="s">
        <v>1934</v>
      </c>
      <c r="E2031" s="550" t="s">
        <v>826</v>
      </c>
      <c r="F2031" s="550">
        <v>241</v>
      </c>
      <c r="G2031" s="550">
        <v>1571</v>
      </c>
      <c r="H2031" s="550">
        <v>21</v>
      </c>
      <c r="I2031" s="635">
        <v>56</v>
      </c>
      <c r="J2031" s="635">
        <v>56</v>
      </c>
      <c r="K2031" s="637">
        <v>10</v>
      </c>
      <c r="L2031" s="637">
        <v>0</v>
      </c>
      <c r="M2031" s="637">
        <v>10</v>
      </c>
      <c r="N2031" s="637">
        <f t="shared" si="182"/>
        <v>20</v>
      </c>
      <c r="O2031" s="638">
        <f t="shared" si="183"/>
        <v>1120</v>
      </c>
      <c r="P2031" s="362" t="s">
        <v>1920</v>
      </c>
    </row>
    <row r="2032" spans="1:16" ht="51" x14ac:dyDescent="0.2">
      <c r="A2032" s="296" t="s">
        <v>1919</v>
      </c>
      <c r="B2032" s="166" t="s">
        <v>1920</v>
      </c>
      <c r="C2032" s="123" t="s">
        <v>2846</v>
      </c>
      <c r="D2032" s="550" t="s">
        <v>1935</v>
      </c>
      <c r="E2032" s="550" t="s">
        <v>621</v>
      </c>
      <c r="F2032" s="550">
        <v>243</v>
      </c>
      <c r="G2032" s="550">
        <v>27886</v>
      </c>
      <c r="H2032" s="550">
        <v>21</v>
      </c>
      <c r="I2032" s="635">
        <v>110</v>
      </c>
      <c r="J2032" s="635">
        <v>110</v>
      </c>
      <c r="K2032" s="637">
        <v>0</v>
      </c>
      <c r="L2032" s="637">
        <v>0</v>
      </c>
      <c r="M2032" s="637">
        <v>1</v>
      </c>
      <c r="N2032" s="637">
        <f t="shared" si="182"/>
        <v>1</v>
      </c>
      <c r="O2032" s="638">
        <f t="shared" si="183"/>
        <v>110</v>
      </c>
      <c r="P2032" s="362" t="s">
        <v>1920</v>
      </c>
    </row>
    <row r="2033" spans="1:16" ht="51" x14ac:dyDescent="0.2">
      <c r="A2033" s="296" t="s">
        <v>1919</v>
      </c>
      <c r="B2033" s="166" t="s">
        <v>1920</v>
      </c>
      <c r="C2033" s="123" t="s">
        <v>2846</v>
      </c>
      <c r="D2033" s="550" t="s">
        <v>1936</v>
      </c>
      <c r="E2033" s="550" t="s">
        <v>621</v>
      </c>
      <c r="F2033" s="550">
        <v>244</v>
      </c>
      <c r="G2033" s="550">
        <v>120290</v>
      </c>
      <c r="H2033" s="550">
        <v>21</v>
      </c>
      <c r="I2033" s="635">
        <v>6</v>
      </c>
      <c r="J2033" s="635">
        <v>6</v>
      </c>
      <c r="K2033" s="637">
        <v>60</v>
      </c>
      <c r="L2033" s="637">
        <v>0</v>
      </c>
      <c r="M2033" s="637">
        <v>60</v>
      </c>
      <c r="N2033" s="637">
        <f t="shared" si="182"/>
        <v>120</v>
      </c>
      <c r="O2033" s="638">
        <f t="shared" si="183"/>
        <v>720</v>
      </c>
      <c r="P2033" s="362" t="s">
        <v>1920</v>
      </c>
    </row>
    <row r="2034" spans="1:16" ht="51" x14ac:dyDescent="0.2">
      <c r="A2034" s="296" t="s">
        <v>1919</v>
      </c>
      <c r="B2034" s="166" t="s">
        <v>1920</v>
      </c>
      <c r="C2034" s="123" t="s">
        <v>2846</v>
      </c>
      <c r="D2034" s="550" t="s">
        <v>193</v>
      </c>
      <c r="E2034" s="550" t="s">
        <v>187</v>
      </c>
      <c r="F2034" s="550">
        <v>291</v>
      </c>
      <c r="G2034" s="550">
        <v>2004</v>
      </c>
      <c r="H2034" s="550">
        <v>21</v>
      </c>
      <c r="I2034" s="635">
        <v>7</v>
      </c>
      <c r="J2034" s="635">
        <v>7</v>
      </c>
      <c r="K2034" s="637">
        <v>50</v>
      </c>
      <c r="L2034" s="637">
        <v>0</v>
      </c>
      <c r="M2034" s="637">
        <v>50</v>
      </c>
      <c r="N2034" s="637">
        <f t="shared" si="182"/>
        <v>100</v>
      </c>
      <c r="O2034" s="638">
        <f t="shared" si="183"/>
        <v>700</v>
      </c>
      <c r="P2034" s="362" t="s">
        <v>1920</v>
      </c>
    </row>
    <row r="2035" spans="1:16" ht="51" x14ac:dyDescent="0.2">
      <c r="A2035" s="296" t="s">
        <v>1919</v>
      </c>
      <c r="B2035" s="166" t="s">
        <v>1920</v>
      </c>
      <c r="C2035" s="123" t="s">
        <v>2846</v>
      </c>
      <c r="D2035" s="550" t="s">
        <v>195</v>
      </c>
      <c r="E2035" s="550" t="s">
        <v>634</v>
      </c>
      <c r="F2035" s="550">
        <v>291</v>
      </c>
      <c r="G2035" s="550">
        <v>2014</v>
      </c>
      <c r="H2035" s="550">
        <v>21</v>
      </c>
      <c r="I2035" s="635">
        <v>4.5</v>
      </c>
      <c r="J2035" s="635">
        <v>4.5</v>
      </c>
      <c r="K2035" s="637">
        <v>100</v>
      </c>
      <c r="L2035" s="637">
        <v>0</v>
      </c>
      <c r="M2035" s="637">
        <v>100</v>
      </c>
      <c r="N2035" s="637">
        <f t="shared" si="182"/>
        <v>200</v>
      </c>
      <c r="O2035" s="638">
        <f t="shared" si="183"/>
        <v>900</v>
      </c>
      <c r="P2035" s="362" t="s">
        <v>1920</v>
      </c>
    </row>
    <row r="2036" spans="1:16" ht="51" x14ac:dyDescent="0.2">
      <c r="A2036" s="296" t="s">
        <v>1919</v>
      </c>
      <c r="B2036" s="166" t="s">
        <v>1920</v>
      </c>
      <c r="C2036" s="123" t="s">
        <v>2846</v>
      </c>
      <c r="D2036" s="550" t="s">
        <v>1937</v>
      </c>
      <c r="E2036" s="550" t="s">
        <v>634</v>
      </c>
      <c r="F2036" s="550">
        <v>291</v>
      </c>
      <c r="G2036" s="550">
        <v>2058</v>
      </c>
      <c r="H2036" s="550">
        <v>21</v>
      </c>
      <c r="I2036" s="635">
        <v>10</v>
      </c>
      <c r="J2036" s="635">
        <v>10</v>
      </c>
      <c r="K2036" s="637">
        <v>50</v>
      </c>
      <c r="L2036" s="637">
        <v>0</v>
      </c>
      <c r="M2036" s="637">
        <v>50</v>
      </c>
      <c r="N2036" s="637">
        <f t="shared" si="182"/>
        <v>100</v>
      </c>
      <c r="O2036" s="638">
        <f t="shared" si="183"/>
        <v>1000</v>
      </c>
      <c r="P2036" s="362" t="s">
        <v>1920</v>
      </c>
    </row>
    <row r="2037" spans="1:16" ht="51" x14ac:dyDescent="0.2">
      <c r="A2037" s="296" t="s">
        <v>1919</v>
      </c>
      <c r="B2037" s="166" t="s">
        <v>1920</v>
      </c>
      <c r="C2037" s="123" t="s">
        <v>2846</v>
      </c>
      <c r="D2037" s="550" t="s">
        <v>201</v>
      </c>
      <c r="E2037" s="550" t="s">
        <v>634</v>
      </c>
      <c r="F2037" s="550">
        <v>291</v>
      </c>
      <c r="G2037" s="550">
        <v>2092</v>
      </c>
      <c r="H2037" s="550">
        <v>21</v>
      </c>
      <c r="I2037" s="635">
        <v>25</v>
      </c>
      <c r="J2037" s="635">
        <v>25</v>
      </c>
      <c r="K2037" s="637">
        <v>50</v>
      </c>
      <c r="L2037" s="637">
        <v>0</v>
      </c>
      <c r="M2037" s="637">
        <v>50</v>
      </c>
      <c r="N2037" s="637">
        <f t="shared" si="182"/>
        <v>100</v>
      </c>
      <c r="O2037" s="638">
        <f t="shared" si="183"/>
        <v>2500</v>
      </c>
      <c r="P2037" s="362" t="s">
        <v>1920</v>
      </c>
    </row>
    <row r="2038" spans="1:16" ht="51" x14ac:dyDescent="0.2">
      <c r="A2038" s="296" t="s">
        <v>1919</v>
      </c>
      <c r="B2038" s="166" t="s">
        <v>1920</v>
      </c>
      <c r="C2038" s="123" t="s">
        <v>2846</v>
      </c>
      <c r="D2038" s="550" t="s">
        <v>1938</v>
      </c>
      <c r="E2038" s="550" t="s">
        <v>621</v>
      </c>
      <c r="F2038" s="550">
        <v>291</v>
      </c>
      <c r="G2038" s="550">
        <v>27888</v>
      </c>
      <c r="H2038" s="550">
        <v>21</v>
      </c>
      <c r="I2038" s="635">
        <v>20</v>
      </c>
      <c r="J2038" s="635">
        <v>20</v>
      </c>
      <c r="K2038" s="637">
        <v>50</v>
      </c>
      <c r="L2038" s="637">
        <v>0</v>
      </c>
      <c r="M2038" s="637">
        <v>50</v>
      </c>
      <c r="N2038" s="637">
        <f t="shared" si="182"/>
        <v>100</v>
      </c>
      <c r="O2038" s="638">
        <f t="shared" si="183"/>
        <v>2000</v>
      </c>
      <c r="P2038" s="362" t="s">
        <v>1920</v>
      </c>
    </row>
    <row r="2039" spans="1:16" ht="51" x14ac:dyDescent="0.2">
      <c r="A2039" s="296" t="s">
        <v>1919</v>
      </c>
      <c r="B2039" s="166" t="s">
        <v>1920</v>
      </c>
      <c r="C2039" s="123" t="s">
        <v>2846</v>
      </c>
      <c r="D2039" s="550" t="s">
        <v>1939</v>
      </c>
      <c r="E2039" s="550" t="s">
        <v>1711</v>
      </c>
      <c r="F2039" s="550">
        <v>322</v>
      </c>
      <c r="G2039" s="550">
        <v>83183</v>
      </c>
      <c r="H2039" s="550">
        <v>21</v>
      </c>
      <c r="I2039" s="635">
        <v>120000</v>
      </c>
      <c r="J2039" s="635">
        <v>120000</v>
      </c>
      <c r="K2039" s="637">
        <v>1</v>
      </c>
      <c r="L2039" s="637">
        <v>0</v>
      </c>
      <c r="M2039" s="637">
        <v>0</v>
      </c>
      <c r="N2039" s="637">
        <f t="shared" si="182"/>
        <v>1</v>
      </c>
      <c r="O2039" s="638">
        <f t="shared" si="183"/>
        <v>120000</v>
      </c>
      <c r="P2039" s="362" t="s">
        <v>1920</v>
      </c>
    </row>
    <row r="2040" spans="1:16" ht="51" x14ac:dyDescent="0.2">
      <c r="A2040" s="296" t="s">
        <v>1919</v>
      </c>
      <c r="B2040" s="166" t="s">
        <v>1920</v>
      </c>
      <c r="C2040" s="123" t="s">
        <v>2846</v>
      </c>
      <c r="D2040" s="550" t="s">
        <v>1940</v>
      </c>
      <c r="E2040" s="550" t="s">
        <v>1711</v>
      </c>
      <c r="F2040" s="550">
        <v>328</v>
      </c>
      <c r="G2040" s="550">
        <v>144844</v>
      </c>
      <c r="H2040" s="550">
        <v>21</v>
      </c>
      <c r="I2040" s="635">
        <v>9500</v>
      </c>
      <c r="J2040" s="635">
        <v>9500</v>
      </c>
      <c r="K2040" s="637">
        <v>4</v>
      </c>
      <c r="L2040" s="637">
        <v>0</v>
      </c>
      <c r="M2040" s="637">
        <v>0</v>
      </c>
      <c r="N2040" s="637">
        <f t="shared" si="182"/>
        <v>4</v>
      </c>
      <c r="O2040" s="638">
        <f t="shared" si="183"/>
        <v>38000</v>
      </c>
      <c r="P2040" s="362" t="s">
        <v>1920</v>
      </c>
    </row>
    <row r="2041" spans="1:16" ht="51.75" thickBot="1" x14ac:dyDescent="0.25">
      <c r="A2041" s="302" t="s">
        <v>1919</v>
      </c>
      <c r="B2041" s="172" t="s">
        <v>1920</v>
      </c>
      <c r="C2041" s="123" t="s">
        <v>2846</v>
      </c>
      <c r="D2041" s="639" t="s">
        <v>1941</v>
      </c>
      <c r="E2041" s="639" t="s">
        <v>1711</v>
      </c>
      <c r="F2041" s="639">
        <v>328</v>
      </c>
      <c r="G2041" s="639">
        <v>144843</v>
      </c>
      <c r="H2041" s="639">
        <v>21</v>
      </c>
      <c r="I2041" s="640">
        <v>600</v>
      </c>
      <c r="J2041" s="640">
        <v>600</v>
      </c>
      <c r="K2041" s="641">
        <v>4</v>
      </c>
      <c r="L2041" s="641">
        <v>0</v>
      </c>
      <c r="M2041" s="641">
        <v>0</v>
      </c>
      <c r="N2041" s="641">
        <f t="shared" si="182"/>
        <v>4</v>
      </c>
      <c r="O2041" s="642">
        <f t="shared" si="183"/>
        <v>2400</v>
      </c>
      <c r="P2041" s="395" t="s">
        <v>1920</v>
      </c>
    </row>
    <row r="2042" spans="1:16" ht="15.75" thickBot="1" x14ac:dyDescent="0.25">
      <c r="A2042" s="281"/>
      <c r="B2042" s="282"/>
      <c r="C2042" s="283"/>
      <c r="D2042" s="193" t="s">
        <v>1942</v>
      </c>
      <c r="E2042" s="193"/>
      <c r="F2042" s="194"/>
      <c r="G2042" s="194"/>
      <c r="H2042" s="194"/>
      <c r="I2042" s="194"/>
      <c r="J2042" s="194"/>
      <c r="K2042" s="324"/>
      <c r="L2042" s="324"/>
      <c r="M2042" s="324"/>
      <c r="N2042" s="324"/>
      <c r="O2042" s="195">
        <f>SUM(O2019:O2041)</f>
        <v>350000</v>
      </c>
      <c r="P2042" s="196"/>
    </row>
    <row r="2043" spans="1:16" ht="15.75" thickBot="1" x14ac:dyDescent="0.25">
      <c r="A2043" s="643"/>
      <c r="B2043" s="643"/>
      <c r="C2043" s="644"/>
      <c r="D2043" s="158"/>
      <c r="E2043" s="158"/>
      <c r="F2043" s="331"/>
      <c r="G2043" s="331"/>
      <c r="H2043" s="331"/>
      <c r="I2043" s="331"/>
      <c r="J2043" s="331"/>
      <c r="K2043" s="115"/>
      <c r="L2043" s="115"/>
      <c r="M2043" s="115"/>
      <c r="N2043" s="115"/>
      <c r="O2043" s="160"/>
      <c r="P2043" s="411"/>
    </row>
    <row r="2044" spans="1:16" ht="27.75" customHeight="1" thickBot="1" x14ac:dyDescent="0.25">
      <c r="A2044" s="645" t="s">
        <v>470</v>
      </c>
      <c r="B2044" s="646"/>
      <c r="C2044" s="646"/>
      <c r="D2044" s="646"/>
      <c r="E2044" s="646"/>
      <c r="F2044" s="646"/>
      <c r="G2044" s="646"/>
      <c r="H2044" s="646"/>
      <c r="I2044" s="647"/>
      <c r="J2044" s="647"/>
      <c r="K2044" s="648"/>
      <c r="L2044" s="648"/>
      <c r="M2044" s="648"/>
      <c r="N2044" s="646"/>
      <c r="O2044" s="646"/>
      <c r="P2044" s="649"/>
    </row>
    <row r="2045" spans="1:16" ht="78" customHeight="1" x14ac:dyDescent="0.2">
      <c r="A2045" s="650" t="s">
        <v>1943</v>
      </c>
      <c r="B2045" s="651" t="s">
        <v>1944</v>
      </c>
      <c r="C2045" s="651" t="s">
        <v>1945</v>
      </c>
      <c r="D2045" s="652" t="s">
        <v>1946</v>
      </c>
      <c r="E2045" s="652" t="s">
        <v>187</v>
      </c>
      <c r="F2045" s="652">
        <v>253</v>
      </c>
      <c r="G2045" s="652">
        <v>141934</v>
      </c>
      <c r="H2045" s="652">
        <v>31</v>
      </c>
      <c r="I2045" s="653">
        <v>1250</v>
      </c>
      <c r="J2045" s="653">
        <f>I2045*80</f>
        <v>100000</v>
      </c>
      <c r="K2045" s="651">
        <v>25</v>
      </c>
      <c r="L2045" s="651">
        <v>45</v>
      </c>
      <c r="M2045" s="651">
        <v>10</v>
      </c>
      <c r="N2045" s="651">
        <f>K2045+L2045+M2045</f>
        <v>80</v>
      </c>
      <c r="O2045" s="654">
        <v>100000</v>
      </c>
      <c r="P2045" s="651" t="s">
        <v>1944</v>
      </c>
    </row>
    <row r="2046" spans="1:16" s="187" customFormat="1" ht="78" customHeight="1" x14ac:dyDescent="0.2">
      <c r="A2046" s="251" t="s">
        <v>1943</v>
      </c>
      <c r="B2046" s="655" t="s">
        <v>1944</v>
      </c>
      <c r="C2046" s="655" t="s">
        <v>1945</v>
      </c>
      <c r="D2046" s="135" t="s">
        <v>1947</v>
      </c>
      <c r="E2046" s="135" t="s">
        <v>1948</v>
      </c>
      <c r="F2046" s="135">
        <v>262</v>
      </c>
      <c r="G2046" s="135">
        <v>137929</v>
      </c>
      <c r="H2046" s="135">
        <v>31</v>
      </c>
      <c r="I2046" s="656">
        <v>1121</v>
      </c>
      <c r="J2046" s="656">
        <f>I2046*90</f>
        <v>100890</v>
      </c>
      <c r="K2046" s="655">
        <v>0</v>
      </c>
      <c r="L2046" s="655">
        <v>0</v>
      </c>
      <c r="M2046" s="655">
        <v>90</v>
      </c>
      <c r="N2046" s="655">
        <f t="shared" ref="N2046:N2064" si="184">K2046+L2046+M2046</f>
        <v>90</v>
      </c>
      <c r="O2046" s="657">
        <v>100890</v>
      </c>
      <c r="P2046" s="655" t="s">
        <v>1944</v>
      </c>
    </row>
    <row r="2047" spans="1:16" ht="78" customHeight="1" x14ac:dyDescent="0.2">
      <c r="A2047" s="251" t="s">
        <v>1943</v>
      </c>
      <c r="B2047" s="655" t="s">
        <v>1944</v>
      </c>
      <c r="C2047" s="655" t="s">
        <v>1945</v>
      </c>
      <c r="D2047" s="135" t="s">
        <v>1949</v>
      </c>
      <c r="E2047" s="135" t="s">
        <v>187</v>
      </c>
      <c r="F2047" s="135">
        <v>268</v>
      </c>
      <c r="G2047" s="135">
        <v>21200</v>
      </c>
      <c r="H2047" s="135">
        <v>31</v>
      </c>
      <c r="I2047" s="656">
        <v>867</v>
      </c>
      <c r="J2047" s="656">
        <f>I2047*60</f>
        <v>52020</v>
      </c>
      <c r="K2047" s="655">
        <v>20</v>
      </c>
      <c r="L2047" s="655">
        <v>20</v>
      </c>
      <c r="M2047" s="655">
        <v>20</v>
      </c>
      <c r="N2047" s="655">
        <f t="shared" si="184"/>
        <v>60</v>
      </c>
      <c r="O2047" s="657">
        <v>52020</v>
      </c>
      <c r="P2047" s="655" t="s">
        <v>1944</v>
      </c>
    </row>
    <row r="2048" spans="1:16" ht="78" customHeight="1" x14ac:dyDescent="0.2">
      <c r="A2048" s="251" t="s">
        <v>1943</v>
      </c>
      <c r="B2048" s="655" t="s">
        <v>1944</v>
      </c>
      <c r="C2048" s="655" t="s">
        <v>1945</v>
      </c>
      <c r="D2048" s="135" t="s">
        <v>1950</v>
      </c>
      <c r="E2048" s="135" t="s">
        <v>187</v>
      </c>
      <c r="F2048" s="135">
        <v>291</v>
      </c>
      <c r="G2048" s="135">
        <v>42588</v>
      </c>
      <c r="H2048" s="135">
        <v>31</v>
      </c>
      <c r="I2048" s="656">
        <v>1263</v>
      </c>
      <c r="J2048" s="656">
        <f>I2048*75</f>
        <v>94725</v>
      </c>
      <c r="K2048" s="655">
        <v>15</v>
      </c>
      <c r="L2048" s="655">
        <v>35</v>
      </c>
      <c r="M2048" s="655">
        <v>25</v>
      </c>
      <c r="N2048" s="655">
        <f t="shared" si="184"/>
        <v>75</v>
      </c>
      <c r="O2048" s="657">
        <v>94725</v>
      </c>
      <c r="P2048" s="655" t="s">
        <v>1944</v>
      </c>
    </row>
    <row r="2049" spans="1:16" ht="78" customHeight="1" x14ac:dyDescent="0.2">
      <c r="A2049" s="251" t="s">
        <v>1943</v>
      </c>
      <c r="B2049" s="655" t="s">
        <v>1944</v>
      </c>
      <c r="C2049" s="655" t="s">
        <v>1945</v>
      </c>
      <c r="D2049" s="135" t="s">
        <v>1951</v>
      </c>
      <c r="E2049" s="135" t="s">
        <v>187</v>
      </c>
      <c r="F2049" s="135">
        <v>298</v>
      </c>
      <c r="G2049" s="135" t="s">
        <v>1952</v>
      </c>
      <c r="H2049" s="135">
        <v>31</v>
      </c>
      <c r="I2049" s="656">
        <v>1465</v>
      </c>
      <c r="J2049" s="656">
        <f>I2049*80</f>
        <v>117200</v>
      </c>
      <c r="K2049" s="655">
        <v>20</v>
      </c>
      <c r="L2049" s="655">
        <v>40</v>
      </c>
      <c r="M2049" s="655">
        <v>20</v>
      </c>
      <c r="N2049" s="655">
        <f t="shared" si="184"/>
        <v>80</v>
      </c>
      <c r="O2049" s="657">
        <v>117200</v>
      </c>
      <c r="P2049" s="655" t="s">
        <v>1944</v>
      </c>
    </row>
    <row r="2050" spans="1:16" ht="78" customHeight="1" x14ac:dyDescent="0.2">
      <c r="A2050" s="251" t="s">
        <v>1943</v>
      </c>
      <c r="B2050" s="655" t="s">
        <v>1944</v>
      </c>
      <c r="C2050" s="655" t="s">
        <v>1945</v>
      </c>
      <c r="D2050" s="135" t="s">
        <v>1953</v>
      </c>
      <c r="E2050" s="135" t="s">
        <v>187</v>
      </c>
      <c r="F2050" s="135">
        <v>322</v>
      </c>
      <c r="G2050" s="135">
        <v>112935</v>
      </c>
      <c r="H2050" s="135">
        <v>32</v>
      </c>
      <c r="I2050" s="656">
        <v>1600</v>
      </c>
      <c r="J2050" s="656">
        <f>I2050*80</f>
        <v>128000</v>
      </c>
      <c r="K2050" s="655">
        <v>0</v>
      </c>
      <c r="L2050" s="655">
        <v>0</v>
      </c>
      <c r="M2050" s="655">
        <v>80</v>
      </c>
      <c r="N2050" s="655">
        <f t="shared" si="184"/>
        <v>80</v>
      </c>
      <c r="O2050" s="657">
        <v>128000</v>
      </c>
      <c r="P2050" s="655" t="s">
        <v>1944</v>
      </c>
    </row>
    <row r="2051" spans="1:16" ht="78" customHeight="1" x14ac:dyDescent="0.2">
      <c r="A2051" s="251" t="s">
        <v>1943</v>
      </c>
      <c r="B2051" s="655" t="s">
        <v>1944</v>
      </c>
      <c r="C2051" s="655" t="s">
        <v>1945</v>
      </c>
      <c r="D2051" s="135" t="s">
        <v>1954</v>
      </c>
      <c r="E2051" s="135" t="s">
        <v>187</v>
      </c>
      <c r="F2051" s="135">
        <v>324</v>
      </c>
      <c r="G2051" s="135">
        <v>148583</v>
      </c>
      <c r="H2051" s="135">
        <v>32</v>
      </c>
      <c r="I2051" s="656">
        <v>2100</v>
      </c>
      <c r="J2051" s="656">
        <f>I2051*80</f>
        <v>168000</v>
      </c>
      <c r="K2051" s="655">
        <v>0</v>
      </c>
      <c r="L2051" s="655">
        <v>80</v>
      </c>
      <c r="M2051" s="655">
        <v>0</v>
      </c>
      <c r="N2051" s="655">
        <f t="shared" si="184"/>
        <v>80</v>
      </c>
      <c r="O2051" s="657">
        <v>168000</v>
      </c>
      <c r="P2051" s="655" t="s">
        <v>1944</v>
      </c>
    </row>
    <row r="2052" spans="1:16" ht="78" customHeight="1" x14ac:dyDescent="0.2">
      <c r="A2052" s="251" t="s">
        <v>1943</v>
      </c>
      <c r="B2052" s="655" t="s">
        <v>1944</v>
      </c>
      <c r="C2052" s="655" t="s">
        <v>1945</v>
      </c>
      <c r="D2052" s="135" t="s">
        <v>1955</v>
      </c>
      <c r="E2052" s="135" t="s">
        <v>187</v>
      </c>
      <c r="F2052" s="135">
        <v>328</v>
      </c>
      <c r="G2052" s="135">
        <v>60581</v>
      </c>
      <c r="H2052" s="135">
        <v>32</v>
      </c>
      <c r="I2052" s="656">
        <v>9500</v>
      </c>
      <c r="J2052" s="656">
        <f>I2052*50</f>
        <v>475000</v>
      </c>
      <c r="K2052" s="655">
        <v>10</v>
      </c>
      <c r="L2052" s="655">
        <v>10</v>
      </c>
      <c r="M2052" s="655">
        <v>30</v>
      </c>
      <c r="N2052" s="655">
        <f t="shared" si="184"/>
        <v>50</v>
      </c>
      <c r="O2052" s="657">
        <v>475000</v>
      </c>
      <c r="P2052" s="655" t="s">
        <v>1944</v>
      </c>
    </row>
    <row r="2053" spans="1:16" ht="78" customHeight="1" x14ac:dyDescent="0.2">
      <c r="A2053" s="251" t="s">
        <v>1943</v>
      </c>
      <c r="B2053" s="655" t="s">
        <v>1944</v>
      </c>
      <c r="C2053" s="655" t="s">
        <v>1945</v>
      </c>
      <c r="D2053" s="135" t="s">
        <v>1956</v>
      </c>
      <c r="E2053" s="135" t="s">
        <v>187</v>
      </c>
      <c r="F2053" s="135">
        <v>329</v>
      </c>
      <c r="G2053" s="137">
        <v>68410</v>
      </c>
      <c r="H2053" s="135">
        <v>32</v>
      </c>
      <c r="I2053" s="656">
        <v>2500</v>
      </c>
      <c r="J2053" s="656">
        <f>I2053*60</f>
        <v>150000</v>
      </c>
      <c r="K2053" s="655">
        <v>20</v>
      </c>
      <c r="L2053" s="655">
        <v>20</v>
      </c>
      <c r="M2053" s="655">
        <v>20</v>
      </c>
      <c r="N2053" s="655">
        <f t="shared" si="184"/>
        <v>60</v>
      </c>
      <c r="O2053" s="657">
        <v>150000</v>
      </c>
      <c r="P2053" s="655" t="s">
        <v>1944</v>
      </c>
    </row>
    <row r="2054" spans="1:16" ht="78" customHeight="1" x14ac:dyDescent="0.2">
      <c r="A2054" s="251" t="s">
        <v>1943</v>
      </c>
      <c r="B2054" s="655" t="s">
        <v>1944</v>
      </c>
      <c r="C2054" s="655" t="s">
        <v>1945</v>
      </c>
      <c r="D2054" s="655" t="s">
        <v>1957</v>
      </c>
      <c r="E2054" s="655" t="s">
        <v>202</v>
      </c>
      <c r="F2054" s="655">
        <v>122</v>
      </c>
      <c r="G2054" s="655" t="s">
        <v>1952</v>
      </c>
      <c r="H2054" s="655">
        <v>11</v>
      </c>
      <c r="I2054" s="656">
        <v>6.09</v>
      </c>
      <c r="J2054" s="656">
        <f>I2054*15568.144</f>
        <v>94809.996960000004</v>
      </c>
      <c r="K2054" s="655">
        <v>568.14</v>
      </c>
      <c r="L2054" s="655">
        <v>57500</v>
      </c>
      <c r="M2054" s="655">
        <v>57500</v>
      </c>
      <c r="N2054" s="655">
        <f t="shared" si="184"/>
        <v>115568.14</v>
      </c>
      <c r="O2054" s="657">
        <v>94810</v>
      </c>
      <c r="P2054" s="655" t="s">
        <v>1944</v>
      </c>
    </row>
    <row r="2055" spans="1:16" ht="78" customHeight="1" x14ac:dyDescent="0.2">
      <c r="A2055" s="251" t="s">
        <v>1943</v>
      </c>
      <c r="B2055" s="655" t="s">
        <v>1944</v>
      </c>
      <c r="C2055" s="655" t="s">
        <v>1945</v>
      </c>
      <c r="D2055" s="655" t="s">
        <v>1958</v>
      </c>
      <c r="E2055" s="655" t="s">
        <v>553</v>
      </c>
      <c r="F2055" s="655">
        <v>133</v>
      </c>
      <c r="G2055" s="655" t="s">
        <v>1952</v>
      </c>
      <c r="H2055" s="655">
        <v>11</v>
      </c>
      <c r="I2055" s="656">
        <v>3200</v>
      </c>
      <c r="J2055" s="656">
        <f>I2055*90</f>
        <v>288000</v>
      </c>
      <c r="K2055" s="655">
        <v>30</v>
      </c>
      <c r="L2055" s="655">
        <v>30</v>
      </c>
      <c r="M2055" s="655">
        <v>30</v>
      </c>
      <c r="N2055" s="655">
        <f t="shared" si="184"/>
        <v>90</v>
      </c>
      <c r="O2055" s="657">
        <v>288000</v>
      </c>
      <c r="P2055" s="655" t="s">
        <v>1944</v>
      </c>
    </row>
    <row r="2056" spans="1:16" ht="78" customHeight="1" x14ac:dyDescent="0.2">
      <c r="A2056" s="251" t="s">
        <v>1943</v>
      </c>
      <c r="B2056" s="655" t="s">
        <v>1944</v>
      </c>
      <c r="C2056" s="655" t="s">
        <v>1945</v>
      </c>
      <c r="D2056" s="655" t="s">
        <v>1959</v>
      </c>
      <c r="E2056" s="655" t="s">
        <v>553</v>
      </c>
      <c r="F2056" s="655">
        <v>136</v>
      </c>
      <c r="G2056" s="655" t="s">
        <v>1952</v>
      </c>
      <c r="H2056" s="655">
        <v>11</v>
      </c>
      <c r="I2056" s="656">
        <v>3500</v>
      </c>
      <c r="J2056" s="656">
        <f>I2056*95</f>
        <v>332500</v>
      </c>
      <c r="K2056" s="655">
        <v>30</v>
      </c>
      <c r="L2056" s="655">
        <v>30</v>
      </c>
      <c r="M2056" s="655">
        <v>35</v>
      </c>
      <c r="N2056" s="655">
        <f t="shared" si="184"/>
        <v>95</v>
      </c>
      <c r="O2056" s="657">
        <v>332500</v>
      </c>
      <c r="P2056" s="655" t="s">
        <v>1944</v>
      </c>
    </row>
    <row r="2057" spans="1:16" ht="78" customHeight="1" x14ac:dyDescent="0.2">
      <c r="A2057" s="251" t="s">
        <v>1943</v>
      </c>
      <c r="B2057" s="655" t="s">
        <v>1944</v>
      </c>
      <c r="C2057" s="655" t="s">
        <v>1945</v>
      </c>
      <c r="D2057" s="655" t="s">
        <v>1960</v>
      </c>
      <c r="E2057" s="655" t="s">
        <v>553</v>
      </c>
      <c r="F2057" s="655">
        <v>141</v>
      </c>
      <c r="G2057" s="655" t="s">
        <v>1952</v>
      </c>
      <c r="H2057" s="655">
        <v>11</v>
      </c>
      <c r="I2057" s="656">
        <v>2400</v>
      </c>
      <c r="J2057" s="656">
        <f>I2057*90</f>
        <v>216000</v>
      </c>
      <c r="K2057" s="655">
        <v>30</v>
      </c>
      <c r="L2057" s="655">
        <v>30</v>
      </c>
      <c r="M2057" s="655">
        <v>30</v>
      </c>
      <c r="N2057" s="655">
        <f t="shared" si="184"/>
        <v>90</v>
      </c>
      <c r="O2057" s="657">
        <v>216000</v>
      </c>
      <c r="P2057" s="655" t="s">
        <v>1944</v>
      </c>
    </row>
    <row r="2058" spans="1:16" ht="78" customHeight="1" x14ac:dyDescent="0.2">
      <c r="A2058" s="251" t="s">
        <v>1943</v>
      </c>
      <c r="B2058" s="655" t="s">
        <v>1944</v>
      </c>
      <c r="C2058" s="655" t="s">
        <v>1945</v>
      </c>
      <c r="D2058" s="655" t="s">
        <v>1961</v>
      </c>
      <c r="E2058" s="655" t="s">
        <v>187</v>
      </c>
      <c r="F2058" s="655">
        <v>165</v>
      </c>
      <c r="G2058" s="655" t="s">
        <v>1952</v>
      </c>
      <c r="H2058" s="655">
        <v>31</v>
      </c>
      <c r="I2058" s="656">
        <v>1200</v>
      </c>
      <c r="J2058" s="656">
        <f>I2058*1125</f>
        <v>1350000</v>
      </c>
      <c r="K2058" s="655">
        <v>375</v>
      </c>
      <c r="L2058" s="655">
        <v>375</v>
      </c>
      <c r="M2058" s="655">
        <v>375</v>
      </c>
      <c r="N2058" s="655">
        <f t="shared" si="184"/>
        <v>1125</v>
      </c>
      <c r="O2058" s="657">
        <v>1350000</v>
      </c>
      <c r="P2058" s="655" t="s">
        <v>1944</v>
      </c>
    </row>
    <row r="2059" spans="1:16" ht="78" customHeight="1" x14ac:dyDescent="0.2">
      <c r="A2059" s="251" t="s">
        <v>1943</v>
      </c>
      <c r="B2059" s="655" t="s">
        <v>1944</v>
      </c>
      <c r="C2059" s="655" t="s">
        <v>1945</v>
      </c>
      <c r="D2059" s="135" t="s">
        <v>1962</v>
      </c>
      <c r="E2059" s="655" t="s">
        <v>187</v>
      </c>
      <c r="F2059" s="135">
        <v>191</v>
      </c>
      <c r="G2059" s="655" t="s">
        <v>1952</v>
      </c>
      <c r="H2059" s="135">
        <v>31</v>
      </c>
      <c r="I2059" s="656">
        <v>1500</v>
      </c>
      <c r="J2059" s="656">
        <f>I2059*125</f>
        <v>187500</v>
      </c>
      <c r="K2059" s="655">
        <v>0</v>
      </c>
      <c r="L2059" s="655">
        <v>125</v>
      </c>
      <c r="M2059" s="655">
        <v>0</v>
      </c>
      <c r="N2059" s="655">
        <f t="shared" si="184"/>
        <v>125</v>
      </c>
      <c r="O2059" s="657">
        <v>187500</v>
      </c>
      <c r="P2059" s="655" t="s">
        <v>1944</v>
      </c>
    </row>
    <row r="2060" spans="1:16" ht="78" customHeight="1" x14ac:dyDescent="0.2">
      <c r="A2060" s="251" t="s">
        <v>1943</v>
      </c>
      <c r="B2060" s="655" t="s">
        <v>1944</v>
      </c>
      <c r="C2060" s="655" t="s">
        <v>1945</v>
      </c>
      <c r="D2060" s="135" t="s">
        <v>1963</v>
      </c>
      <c r="E2060" s="135" t="s">
        <v>187</v>
      </c>
      <c r="F2060" s="135">
        <v>199</v>
      </c>
      <c r="G2060" s="655" t="s">
        <v>1952</v>
      </c>
      <c r="H2060" s="135">
        <v>31</v>
      </c>
      <c r="I2060" s="656">
        <v>1250</v>
      </c>
      <c r="J2060" s="656">
        <f>I2060*849</f>
        <v>1061250</v>
      </c>
      <c r="K2060" s="655">
        <v>200</v>
      </c>
      <c r="L2060" s="655">
        <v>200</v>
      </c>
      <c r="M2060" s="655">
        <v>449</v>
      </c>
      <c r="N2060" s="655">
        <f t="shared" si="184"/>
        <v>849</v>
      </c>
      <c r="O2060" s="657">
        <v>1061250</v>
      </c>
      <c r="P2060" s="655" t="s">
        <v>1944</v>
      </c>
    </row>
    <row r="2061" spans="1:16" ht="78" customHeight="1" x14ac:dyDescent="0.2">
      <c r="A2061" s="251" t="s">
        <v>1943</v>
      </c>
      <c r="B2061" s="655" t="s">
        <v>1944</v>
      </c>
      <c r="C2061" s="655" t="s">
        <v>1945</v>
      </c>
      <c r="D2061" s="135" t="s">
        <v>1964</v>
      </c>
      <c r="E2061" s="135" t="s">
        <v>187</v>
      </c>
      <c r="F2061" s="135">
        <v>211</v>
      </c>
      <c r="G2061" s="135">
        <v>3553</v>
      </c>
      <c r="H2061" s="135">
        <v>31</v>
      </c>
      <c r="I2061" s="656">
        <v>1300</v>
      </c>
      <c r="J2061" s="656">
        <f>I2061*639</f>
        <v>830700</v>
      </c>
      <c r="K2061" s="655">
        <v>200</v>
      </c>
      <c r="L2061" s="655">
        <v>239</v>
      </c>
      <c r="M2061" s="655">
        <v>200</v>
      </c>
      <c r="N2061" s="655">
        <f t="shared" si="184"/>
        <v>639</v>
      </c>
      <c r="O2061" s="657">
        <v>830700</v>
      </c>
      <c r="P2061" s="655" t="s">
        <v>1944</v>
      </c>
    </row>
    <row r="2062" spans="1:16" ht="78" customHeight="1" x14ac:dyDescent="0.2">
      <c r="A2062" s="251" t="s">
        <v>1943</v>
      </c>
      <c r="B2062" s="655" t="s">
        <v>1944</v>
      </c>
      <c r="C2062" s="655" t="s">
        <v>1945</v>
      </c>
      <c r="D2062" s="135" t="s">
        <v>1965</v>
      </c>
      <c r="E2062" s="135" t="s">
        <v>187</v>
      </c>
      <c r="F2062" s="135">
        <v>233</v>
      </c>
      <c r="G2062" s="135">
        <v>81154</v>
      </c>
      <c r="H2062" s="135">
        <v>31</v>
      </c>
      <c r="I2062" s="656">
        <v>815</v>
      </c>
      <c r="J2062" s="656">
        <f>I2062*1537</f>
        <v>1252655</v>
      </c>
      <c r="K2062" s="655">
        <v>0</v>
      </c>
      <c r="L2062" s="655">
        <v>0</v>
      </c>
      <c r="M2062" s="655">
        <v>1537</v>
      </c>
      <c r="N2062" s="655">
        <f t="shared" si="184"/>
        <v>1537</v>
      </c>
      <c r="O2062" s="657">
        <v>1252655</v>
      </c>
      <c r="P2062" s="655" t="s">
        <v>1944</v>
      </c>
    </row>
    <row r="2063" spans="1:16" ht="78" customHeight="1" x14ac:dyDescent="0.2">
      <c r="A2063" s="251" t="s">
        <v>1943</v>
      </c>
      <c r="B2063" s="655" t="s">
        <v>1944</v>
      </c>
      <c r="C2063" s="655" t="s">
        <v>1945</v>
      </c>
      <c r="D2063" s="135" t="s">
        <v>1966</v>
      </c>
      <c r="E2063" s="135" t="s">
        <v>187</v>
      </c>
      <c r="F2063" s="135">
        <v>241</v>
      </c>
      <c r="G2063" s="135">
        <v>36620</v>
      </c>
      <c r="H2063" s="135">
        <v>31</v>
      </c>
      <c r="I2063" s="656">
        <v>1450</v>
      </c>
      <c r="J2063" s="656">
        <f>I2063*80</f>
        <v>116000</v>
      </c>
      <c r="K2063" s="655">
        <v>0</v>
      </c>
      <c r="L2063" s="655">
        <v>80</v>
      </c>
      <c r="M2063" s="655">
        <v>0</v>
      </c>
      <c r="N2063" s="655">
        <f t="shared" si="184"/>
        <v>80</v>
      </c>
      <c r="O2063" s="657">
        <v>116000</v>
      </c>
      <c r="P2063" s="655" t="s">
        <v>1944</v>
      </c>
    </row>
    <row r="2064" spans="1:16" ht="78" customHeight="1" thickBot="1" x14ac:dyDescent="0.25">
      <c r="A2064" s="255" t="s">
        <v>1943</v>
      </c>
      <c r="B2064" s="658" t="s">
        <v>1944</v>
      </c>
      <c r="C2064" s="658" t="s">
        <v>1945</v>
      </c>
      <c r="D2064" s="280" t="s">
        <v>1967</v>
      </c>
      <c r="E2064" s="280" t="s">
        <v>187</v>
      </c>
      <c r="F2064" s="280">
        <v>244</v>
      </c>
      <c r="G2064" s="280">
        <v>60503</v>
      </c>
      <c r="H2064" s="280">
        <v>31</v>
      </c>
      <c r="I2064" s="659">
        <v>1225</v>
      </c>
      <c r="J2064" s="659">
        <f>I2064*110</f>
        <v>134750</v>
      </c>
      <c r="K2064" s="658">
        <v>20</v>
      </c>
      <c r="L2064" s="658">
        <v>60</v>
      </c>
      <c r="M2064" s="658">
        <v>30</v>
      </c>
      <c r="N2064" s="658">
        <f t="shared" si="184"/>
        <v>110</v>
      </c>
      <c r="O2064" s="660">
        <v>134750</v>
      </c>
      <c r="P2064" s="658" t="s">
        <v>1944</v>
      </c>
    </row>
    <row r="2065" spans="1:16" ht="15" thickBot="1" x14ac:dyDescent="0.25">
      <c r="A2065" s="661" t="s">
        <v>1968</v>
      </c>
      <c r="B2065" s="662"/>
      <c r="C2065" s="663"/>
      <c r="D2065" s="663"/>
      <c r="E2065" s="663"/>
      <c r="F2065" s="663"/>
      <c r="G2065" s="663"/>
      <c r="H2065" s="663"/>
      <c r="I2065" s="663"/>
      <c r="J2065" s="663"/>
      <c r="K2065" s="663"/>
      <c r="L2065" s="663"/>
      <c r="M2065" s="663"/>
      <c r="N2065" s="663"/>
      <c r="O2065" s="664">
        <f>SUM(O2045:O2064)</f>
        <v>7250000</v>
      </c>
      <c r="P2065" s="665"/>
    </row>
    <row r="2066" spans="1:16" ht="15.75" thickBot="1" x14ac:dyDescent="0.25">
      <c r="A2066" s="643"/>
      <c r="B2066" s="643"/>
      <c r="C2066" s="644"/>
      <c r="D2066" s="158"/>
      <c r="E2066" s="158"/>
      <c r="F2066" s="331"/>
      <c r="G2066" s="331"/>
      <c r="H2066" s="331"/>
      <c r="I2066" s="331"/>
      <c r="J2066" s="331"/>
      <c r="K2066" s="115"/>
      <c r="L2066" s="115"/>
      <c r="M2066" s="115"/>
      <c r="N2066" s="115"/>
      <c r="O2066" s="160"/>
      <c r="P2066" s="411"/>
    </row>
    <row r="2067" spans="1:16" ht="32.25" customHeight="1" thickBot="1" x14ac:dyDescent="0.25">
      <c r="A2067" s="267" t="s">
        <v>464</v>
      </c>
      <c r="B2067" s="268"/>
      <c r="C2067" s="268"/>
      <c r="D2067" s="268"/>
      <c r="E2067" s="268"/>
      <c r="F2067" s="268"/>
      <c r="G2067" s="268"/>
      <c r="H2067" s="268"/>
      <c r="I2067" s="268"/>
      <c r="J2067" s="268"/>
      <c r="K2067" s="268"/>
      <c r="L2067" s="268"/>
      <c r="M2067" s="268"/>
      <c r="N2067" s="268"/>
      <c r="O2067" s="268"/>
      <c r="P2067" s="270"/>
    </row>
    <row r="2068" spans="1:16" ht="78" customHeight="1" thickBot="1" x14ac:dyDescent="0.25">
      <c r="A2068" s="288" t="s">
        <v>1969</v>
      </c>
      <c r="B2068" s="289" t="s">
        <v>370</v>
      </c>
      <c r="C2068" s="290" t="s">
        <v>2966</v>
      </c>
      <c r="D2068" s="666" t="s">
        <v>1970</v>
      </c>
      <c r="E2068" s="666" t="s">
        <v>604</v>
      </c>
      <c r="F2068" s="667">
        <v>111</v>
      </c>
      <c r="G2068" s="667" t="s">
        <v>605</v>
      </c>
      <c r="H2068" s="667">
        <v>11</v>
      </c>
      <c r="I2068" s="668">
        <v>6000</v>
      </c>
      <c r="J2068" s="668">
        <v>72000</v>
      </c>
      <c r="K2068" s="669">
        <v>4</v>
      </c>
      <c r="L2068" s="669">
        <v>4</v>
      </c>
      <c r="M2068" s="669">
        <v>4</v>
      </c>
      <c r="N2068" s="669">
        <v>12</v>
      </c>
      <c r="O2068" s="668">
        <v>72000</v>
      </c>
      <c r="P2068" s="360" t="s">
        <v>370</v>
      </c>
    </row>
    <row r="2069" spans="1:16" ht="78" customHeight="1" thickBot="1" x14ac:dyDescent="0.25">
      <c r="A2069" s="296" t="s">
        <v>1969</v>
      </c>
      <c r="B2069" s="166" t="s">
        <v>370</v>
      </c>
      <c r="C2069" s="290" t="s">
        <v>2966</v>
      </c>
      <c r="D2069" s="550" t="s">
        <v>1971</v>
      </c>
      <c r="E2069" s="550" t="s">
        <v>604</v>
      </c>
      <c r="F2069" s="551">
        <v>113</v>
      </c>
      <c r="G2069" s="551" t="s">
        <v>605</v>
      </c>
      <c r="H2069" s="551">
        <v>11</v>
      </c>
      <c r="I2069" s="670">
        <v>8000</v>
      </c>
      <c r="J2069" s="670">
        <v>96000</v>
      </c>
      <c r="K2069" s="553">
        <v>4</v>
      </c>
      <c r="L2069" s="553">
        <v>4</v>
      </c>
      <c r="M2069" s="553">
        <v>4</v>
      </c>
      <c r="N2069" s="553">
        <v>12</v>
      </c>
      <c r="O2069" s="670">
        <v>96000</v>
      </c>
      <c r="P2069" s="362" t="s">
        <v>370</v>
      </c>
    </row>
    <row r="2070" spans="1:16" ht="78" customHeight="1" thickBot="1" x14ac:dyDescent="0.25">
      <c r="A2070" s="296" t="s">
        <v>1969</v>
      </c>
      <c r="B2070" s="166" t="s">
        <v>370</v>
      </c>
      <c r="C2070" s="290" t="s">
        <v>2966</v>
      </c>
      <c r="D2070" s="550" t="s">
        <v>1972</v>
      </c>
      <c r="E2070" s="550" t="s">
        <v>604</v>
      </c>
      <c r="F2070" s="551">
        <v>113</v>
      </c>
      <c r="G2070" s="551" t="s">
        <v>605</v>
      </c>
      <c r="H2070" s="551">
        <v>11</v>
      </c>
      <c r="I2070" s="670">
        <v>1000</v>
      </c>
      <c r="J2070" s="670">
        <v>12000</v>
      </c>
      <c r="K2070" s="553">
        <v>4</v>
      </c>
      <c r="L2070" s="553">
        <v>4</v>
      </c>
      <c r="M2070" s="553">
        <v>4</v>
      </c>
      <c r="N2070" s="553">
        <v>12</v>
      </c>
      <c r="O2070" s="670">
        <v>12000</v>
      </c>
      <c r="P2070" s="362" t="s">
        <v>370</v>
      </c>
    </row>
    <row r="2071" spans="1:16" ht="78" customHeight="1" thickBot="1" x14ac:dyDescent="0.25">
      <c r="A2071" s="296" t="s">
        <v>1969</v>
      </c>
      <c r="B2071" s="166" t="s">
        <v>370</v>
      </c>
      <c r="C2071" s="290" t="s">
        <v>2966</v>
      </c>
      <c r="D2071" s="550" t="s">
        <v>1973</v>
      </c>
      <c r="E2071" s="550" t="s">
        <v>604</v>
      </c>
      <c r="F2071" s="551">
        <v>122</v>
      </c>
      <c r="G2071" s="551" t="s">
        <v>605</v>
      </c>
      <c r="H2071" s="551">
        <v>11</v>
      </c>
      <c r="I2071" s="670">
        <v>3.8</v>
      </c>
      <c r="J2071" s="670">
        <v>24700</v>
      </c>
      <c r="K2071" s="553">
        <v>2166.6666666666665</v>
      </c>
      <c r="L2071" s="553">
        <v>2166.6666666666665</v>
      </c>
      <c r="M2071" s="553">
        <v>2166.6666666666665</v>
      </c>
      <c r="N2071" s="553">
        <v>6500</v>
      </c>
      <c r="O2071" s="670">
        <v>24700</v>
      </c>
      <c r="P2071" s="362" t="s">
        <v>370</v>
      </c>
    </row>
    <row r="2072" spans="1:16" ht="78" customHeight="1" thickBot="1" x14ac:dyDescent="0.25">
      <c r="A2072" s="296" t="s">
        <v>1969</v>
      </c>
      <c r="B2072" s="166" t="s">
        <v>370</v>
      </c>
      <c r="C2072" s="290" t="s">
        <v>2966</v>
      </c>
      <c r="D2072" s="550" t="s">
        <v>1974</v>
      </c>
      <c r="E2072" s="550" t="s">
        <v>187</v>
      </c>
      <c r="F2072" s="551">
        <v>136</v>
      </c>
      <c r="G2072" s="551" t="s">
        <v>605</v>
      </c>
      <c r="H2072" s="551">
        <v>11</v>
      </c>
      <c r="I2072" s="670">
        <v>10500</v>
      </c>
      <c r="J2072" s="670">
        <v>84000</v>
      </c>
      <c r="K2072" s="553">
        <v>2.6666666666666665</v>
      </c>
      <c r="L2072" s="553">
        <v>2.6666666666666665</v>
      </c>
      <c r="M2072" s="553">
        <v>2.6666666666666665</v>
      </c>
      <c r="N2072" s="553">
        <v>8</v>
      </c>
      <c r="O2072" s="670">
        <v>84000</v>
      </c>
      <c r="P2072" s="362" t="s">
        <v>370</v>
      </c>
    </row>
    <row r="2073" spans="1:16" ht="78" customHeight="1" thickBot="1" x14ac:dyDescent="0.25">
      <c r="A2073" s="296" t="s">
        <v>1969</v>
      </c>
      <c r="B2073" s="166" t="s">
        <v>370</v>
      </c>
      <c r="C2073" s="290" t="s">
        <v>2966</v>
      </c>
      <c r="D2073" s="550" t="s">
        <v>1975</v>
      </c>
      <c r="E2073" s="550" t="s">
        <v>187</v>
      </c>
      <c r="F2073" s="551">
        <v>136</v>
      </c>
      <c r="G2073" s="551" t="s">
        <v>605</v>
      </c>
      <c r="H2073" s="551">
        <v>11</v>
      </c>
      <c r="I2073" s="670">
        <v>25600</v>
      </c>
      <c r="J2073" s="670">
        <v>204800</v>
      </c>
      <c r="K2073" s="553">
        <v>2.6666666666666665</v>
      </c>
      <c r="L2073" s="553">
        <v>2.6666666666666665</v>
      </c>
      <c r="M2073" s="553">
        <v>2.6666666666666665</v>
      </c>
      <c r="N2073" s="553">
        <v>8</v>
      </c>
      <c r="O2073" s="670">
        <v>204800</v>
      </c>
      <c r="P2073" s="362" t="s">
        <v>370</v>
      </c>
    </row>
    <row r="2074" spans="1:16" ht="78" customHeight="1" thickBot="1" x14ac:dyDescent="0.25">
      <c r="A2074" s="296" t="s">
        <v>1969</v>
      </c>
      <c r="B2074" s="166" t="s">
        <v>370</v>
      </c>
      <c r="C2074" s="290" t="s">
        <v>2966</v>
      </c>
      <c r="D2074" s="550" t="s">
        <v>1976</v>
      </c>
      <c r="E2074" s="550" t="s">
        <v>187</v>
      </c>
      <c r="F2074" s="551">
        <v>141</v>
      </c>
      <c r="G2074" s="551" t="s">
        <v>605</v>
      </c>
      <c r="H2074" s="551">
        <v>11</v>
      </c>
      <c r="I2074" s="670">
        <v>15000</v>
      </c>
      <c r="J2074" s="670">
        <v>240000</v>
      </c>
      <c r="K2074" s="553">
        <v>5.333333333333333</v>
      </c>
      <c r="L2074" s="553">
        <v>5.333333333333333</v>
      </c>
      <c r="M2074" s="553">
        <v>5.333333333333333</v>
      </c>
      <c r="N2074" s="553">
        <v>16</v>
      </c>
      <c r="O2074" s="670">
        <v>240000</v>
      </c>
      <c r="P2074" s="362" t="s">
        <v>370</v>
      </c>
    </row>
    <row r="2075" spans="1:16" ht="78" customHeight="1" thickBot="1" x14ac:dyDescent="0.25">
      <c r="A2075" s="296" t="s">
        <v>1969</v>
      </c>
      <c r="B2075" s="166" t="s">
        <v>370</v>
      </c>
      <c r="C2075" s="290" t="s">
        <v>2966</v>
      </c>
      <c r="D2075" s="550" t="s">
        <v>1977</v>
      </c>
      <c r="E2075" s="550" t="s">
        <v>604</v>
      </c>
      <c r="F2075" s="551">
        <v>151</v>
      </c>
      <c r="G2075" s="551" t="s">
        <v>605</v>
      </c>
      <c r="H2075" s="551">
        <v>11</v>
      </c>
      <c r="I2075" s="670">
        <v>56000</v>
      </c>
      <c r="J2075" s="670">
        <v>672000</v>
      </c>
      <c r="K2075" s="553">
        <v>4</v>
      </c>
      <c r="L2075" s="553">
        <v>4</v>
      </c>
      <c r="M2075" s="553">
        <v>4</v>
      </c>
      <c r="N2075" s="553">
        <v>12</v>
      </c>
      <c r="O2075" s="670">
        <v>672000</v>
      </c>
      <c r="P2075" s="362" t="s">
        <v>370</v>
      </c>
    </row>
    <row r="2076" spans="1:16" ht="78" customHeight="1" thickBot="1" x14ac:dyDescent="0.25">
      <c r="A2076" s="296" t="s">
        <v>1969</v>
      </c>
      <c r="B2076" s="166" t="s">
        <v>370</v>
      </c>
      <c r="C2076" s="290" t="s">
        <v>2966</v>
      </c>
      <c r="D2076" s="550" t="s">
        <v>1978</v>
      </c>
      <c r="E2076" s="550" t="s">
        <v>604</v>
      </c>
      <c r="F2076" s="551">
        <v>199</v>
      </c>
      <c r="G2076" s="551" t="s">
        <v>605</v>
      </c>
      <c r="H2076" s="551">
        <v>11</v>
      </c>
      <c r="I2076" s="670">
        <v>25000</v>
      </c>
      <c r="J2076" s="670">
        <v>75000</v>
      </c>
      <c r="K2076" s="553">
        <v>1</v>
      </c>
      <c r="L2076" s="553">
        <v>1</v>
      </c>
      <c r="M2076" s="553">
        <v>1</v>
      </c>
      <c r="N2076" s="553">
        <v>3</v>
      </c>
      <c r="O2076" s="670">
        <v>75000</v>
      </c>
      <c r="P2076" s="362" t="s">
        <v>370</v>
      </c>
    </row>
    <row r="2077" spans="1:16" ht="78" customHeight="1" thickBot="1" x14ac:dyDescent="0.25">
      <c r="A2077" s="296" t="s">
        <v>1969</v>
      </c>
      <c r="B2077" s="166" t="s">
        <v>370</v>
      </c>
      <c r="C2077" s="290" t="s">
        <v>2966</v>
      </c>
      <c r="D2077" s="550" t="s">
        <v>1979</v>
      </c>
      <c r="E2077" s="550" t="s">
        <v>184</v>
      </c>
      <c r="F2077" s="551">
        <v>211</v>
      </c>
      <c r="G2077" s="551" t="s">
        <v>605</v>
      </c>
      <c r="H2077" s="551">
        <v>11</v>
      </c>
      <c r="I2077" s="670">
        <v>5000</v>
      </c>
      <c r="J2077" s="670">
        <v>15000</v>
      </c>
      <c r="K2077" s="553">
        <v>1</v>
      </c>
      <c r="L2077" s="553">
        <v>1</v>
      </c>
      <c r="M2077" s="553">
        <v>1</v>
      </c>
      <c r="N2077" s="553">
        <v>3</v>
      </c>
      <c r="O2077" s="670">
        <v>15000</v>
      </c>
      <c r="P2077" s="362" t="s">
        <v>370</v>
      </c>
    </row>
    <row r="2078" spans="1:16" ht="78" customHeight="1" thickBot="1" x14ac:dyDescent="0.25">
      <c r="A2078" s="296" t="s">
        <v>1969</v>
      </c>
      <c r="B2078" s="166" t="s">
        <v>370</v>
      </c>
      <c r="C2078" s="290" t="s">
        <v>2966</v>
      </c>
      <c r="D2078" s="550" t="s">
        <v>1980</v>
      </c>
      <c r="E2078" s="550" t="s">
        <v>187</v>
      </c>
      <c r="F2078" s="551">
        <v>233</v>
      </c>
      <c r="G2078" s="551" t="s">
        <v>605</v>
      </c>
      <c r="H2078" s="551">
        <v>11</v>
      </c>
      <c r="I2078" s="670">
        <v>200</v>
      </c>
      <c r="J2078" s="670">
        <v>20000</v>
      </c>
      <c r="K2078" s="553">
        <v>33.333333333333336</v>
      </c>
      <c r="L2078" s="553">
        <v>33.333333333333336</v>
      </c>
      <c r="M2078" s="553">
        <v>33.333333333333336</v>
      </c>
      <c r="N2078" s="553">
        <v>100</v>
      </c>
      <c r="O2078" s="670">
        <v>20000</v>
      </c>
      <c r="P2078" s="362" t="s">
        <v>370</v>
      </c>
    </row>
    <row r="2079" spans="1:16" ht="78" customHeight="1" thickBot="1" x14ac:dyDescent="0.25">
      <c r="A2079" s="296" t="s">
        <v>1969</v>
      </c>
      <c r="B2079" s="166" t="s">
        <v>370</v>
      </c>
      <c r="C2079" s="290" t="s">
        <v>2966</v>
      </c>
      <c r="D2079" s="550" t="s">
        <v>1981</v>
      </c>
      <c r="E2079" s="550" t="s">
        <v>187</v>
      </c>
      <c r="F2079" s="551">
        <v>233</v>
      </c>
      <c r="G2079" s="551" t="s">
        <v>605</v>
      </c>
      <c r="H2079" s="551">
        <v>11</v>
      </c>
      <c r="I2079" s="670">
        <v>220</v>
      </c>
      <c r="J2079" s="670">
        <v>11000</v>
      </c>
      <c r="K2079" s="553">
        <v>16.666666666666668</v>
      </c>
      <c r="L2079" s="553">
        <v>16.666666666666668</v>
      </c>
      <c r="M2079" s="553">
        <v>16.666666666666668</v>
      </c>
      <c r="N2079" s="553">
        <v>50</v>
      </c>
      <c r="O2079" s="670">
        <v>11000</v>
      </c>
      <c r="P2079" s="362" t="s">
        <v>370</v>
      </c>
    </row>
    <row r="2080" spans="1:16" ht="78" customHeight="1" thickBot="1" x14ac:dyDescent="0.25">
      <c r="A2080" s="296" t="s">
        <v>1969</v>
      </c>
      <c r="B2080" s="166" t="s">
        <v>370</v>
      </c>
      <c r="C2080" s="290" t="s">
        <v>2966</v>
      </c>
      <c r="D2080" s="550" t="s">
        <v>1982</v>
      </c>
      <c r="E2080" s="550" t="s">
        <v>634</v>
      </c>
      <c r="F2080" s="551">
        <v>241</v>
      </c>
      <c r="G2080" s="551" t="s">
        <v>605</v>
      </c>
      <c r="H2080" s="551">
        <v>11</v>
      </c>
      <c r="I2080" s="670">
        <v>462</v>
      </c>
      <c r="J2080" s="670">
        <v>46200</v>
      </c>
      <c r="K2080" s="553">
        <v>33.333333333333336</v>
      </c>
      <c r="L2080" s="553">
        <v>33.333333333333336</v>
      </c>
      <c r="M2080" s="553">
        <v>33.333333333333336</v>
      </c>
      <c r="N2080" s="553">
        <v>100</v>
      </c>
      <c r="O2080" s="670">
        <v>46200</v>
      </c>
      <c r="P2080" s="362" t="s">
        <v>370</v>
      </c>
    </row>
    <row r="2081" spans="1:16" ht="78" customHeight="1" thickBot="1" x14ac:dyDescent="0.25">
      <c r="A2081" s="296" t="s">
        <v>1969</v>
      </c>
      <c r="B2081" s="166" t="s">
        <v>370</v>
      </c>
      <c r="C2081" s="290" t="s">
        <v>2966</v>
      </c>
      <c r="D2081" s="550" t="s">
        <v>1983</v>
      </c>
      <c r="E2081" s="550" t="s">
        <v>634</v>
      </c>
      <c r="F2081" s="551">
        <v>241</v>
      </c>
      <c r="G2081" s="551" t="s">
        <v>605</v>
      </c>
      <c r="H2081" s="551">
        <v>11</v>
      </c>
      <c r="I2081" s="670">
        <v>462</v>
      </c>
      <c r="J2081" s="670">
        <v>92400</v>
      </c>
      <c r="K2081" s="553">
        <v>66.666666666666671</v>
      </c>
      <c r="L2081" s="553">
        <v>66.666666666666671</v>
      </c>
      <c r="M2081" s="553">
        <v>66.666666666666671</v>
      </c>
      <c r="N2081" s="553">
        <v>200</v>
      </c>
      <c r="O2081" s="670">
        <v>92400</v>
      </c>
      <c r="P2081" s="362" t="s">
        <v>370</v>
      </c>
    </row>
    <row r="2082" spans="1:16" ht="78" customHeight="1" thickBot="1" x14ac:dyDescent="0.25">
      <c r="A2082" s="296" t="s">
        <v>1969</v>
      </c>
      <c r="B2082" s="166" t="s">
        <v>370</v>
      </c>
      <c r="C2082" s="290" t="s">
        <v>2966</v>
      </c>
      <c r="D2082" s="550" t="s">
        <v>1984</v>
      </c>
      <c r="E2082" s="550" t="s">
        <v>187</v>
      </c>
      <c r="F2082" s="551">
        <v>243</v>
      </c>
      <c r="G2082" s="551" t="s">
        <v>605</v>
      </c>
      <c r="H2082" s="551">
        <v>11</v>
      </c>
      <c r="I2082" s="670">
        <v>1.25</v>
      </c>
      <c r="J2082" s="670">
        <v>625</v>
      </c>
      <c r="K2082" s="553">
        <v>166.66666666666666</v>
      </c>
      <c r="L2082" s="553">
        <v>166.66666666666666</v>
      </c>
      <c r="M2082" s="553">
        <v>166.66666666666666</v>
      </c>
      <c r="N2082" s="553">
        <v>500</v>
      </c>
      <c r="O2082" s="670">
        <v>625</v>
      </c>
      <c r="P2082" s="362" t="s">
        <v>370</v>
      </c>
    </row>
    <row r="2083" spans="1:16" ht="78" customHeight="1" thickBot="1" x14ac:dyDescent="0.25">
      <c r="A2083" s="296" t="s">
        <v>1969</v>
      </c>
      <c r="B2083" s="166" t="s">
        <v>370</v>
      </c>
      <c r="C2083" s="290" t="s">
        <v>2966</v>
      </c>
      <c r="D2083" s="550" t="s">
        <v>1985</v>
      </c>
      <c r="E2083" s="550" t="s">
        <v>187</v>
      </c>
      <c r="F2083" s="551">
        <v>243</v>
      </c>
      <c r="G2083" s="551" t="s">
        <v>605</v>
      </c>
      <c r="H2083" s="551">
        <v>11</v>
      </c>
      <c r="I2083" s="670">
        <v>1</v>
      </c>
      <c r="J2083" s="670">
        <v>500</v>
      </c>
      <c r="K2083" s="553">
        <v>166.66666666666666</v>
      </c>
      <c r="L2083" s="553">
        <v>166.66666666666666</v>
      </c>
      <c r="M2083" s="553">
        <v>166.66666666666666</v>
      </c>
      <c r="N2083" s="553">
        <v>500</v>
      </c>
      <c r="O2083" s="670">
        <v>500</v>
      </c>
      <c r="P2083" s="362" t="s">
        <v>370</v>
      </c>
    </row>
    <row r="2084" spans="1:16" ht="78" customHeight="1" thickBot="1" x14ac:dyDescent="0.25">
      <c r="A2084" s="296" t="s">
        <v>1969</v>
      </c>
      <c r="B2084" s="166" t="s">
        <v>370</v>
      </c>
      <c r="C2084" s="290" t="s">
        <v>2966</v>
      </c>
      <c r="D2084" s="550" t="s">
        <v>1986</v>
      </c>
      <c r="E2084" s="550" t="s">
        <v>1987</v>
      </c>
      <c r="F2084" s="551">
        <v>262</v>
      </c>
      <c r="G2084" s="551" t="s">
        <v>605</v>
      </c>
      <c r="H2084" s="551">
        <v>11</v>
      </c>
      <c r="I2084" s="670">
        <v>100</v>
      </c>
      <c r="J2084" s="670">
        <v>75000</v>
      </c>
      <c r="K2084" s="553">
        <v>250</v>
      </c>
      <c r="L2084" s="553">
        <v>250</v>
      </c>
      <c r="M2084" s="553">
        <v>250</v>
      </c>
      <c r="N2084" s="553">
        <v>750</v>
      </c>
      <c r="O2084" s="670">
        <v>75000</v>
      </c>
      <c r="P2084" s="362" t="s">
        <v>370</v>
      </c>
    </row>
    <row r="2085" spans="1:16" ht="78" customHeight="1" thickBot="1" x14ac:dyDescent="0.25">
      <c r="A2085" s="296" t="s">
        <v>1969</v>
      </c>
      <c r="B2085" s="166" t="s">
        <v>370</v>
      </c>
      <c r="C2085" s="290" t="s">
        <v>2966</v>
      </c>
      <c r="D2085" s="550" t="s">
        <v>1988</v>
      </c>
      <c r="E2085" s="550" t="s">
        <v>771</v>
      </c>
      <c r="F2085" s="551">
        <v>267</v>
      </c>
      <c r="G2085" s="551" t="s">
        <v>605</v>
      </c>
      <c r="H2085" s="551">
        <v>11</v>
      </c>
      <c r="I2085" s="670">
        <v>350</v>
      </c>
      <c r="J2085" s="670">
        <v>3500</v>
      </c>
      <c r="K2085" s="553">
        <v>3.3333333333333335</v>
      </c>
      <c r="L2085" s="553">
        <v>3.3333333333333335</v>
      </c>
      <c r="M2085" s="553">
        <v>3.3333333333333335</v>
      </c>
      <c r="N2085" s="553">
        <v>10</v>
      </c>
      <c r="O2085" s="670">
        <v>3500</v>
      </c>
      <c r="P2085" s="362" t="s">
        <v>370</v>
      </c>
    </row>
    <row r="2086" spans="1:16" ht="78" customHeight="1" thickBot="1" x14ac:dyDescent="0.25">
      <c r="A2086" s="296" t="s">
        <v>1969</v>
      </c>
      <c r="B2086" s="166" t="s">
        <v>370</v>
      </c>
      <c r="C2086" s="290" t="s">
        <v>2966</v>
      </c>
      <c r="D2086" s="550" t="s">
        <v>1989</v>
      </c>
      <c r="E2086" s="550" t="s">
        <v>621</v>
      </c>
      <c r="F2086" s="551">
        <v>268</v>
      </c>
      <c r="G2086" s="551" t="s">
        <v>605</v>
      </c>
      <c r="H2086" s="551">
        <v>11</v>
      </c>
      <c r="I2086" s="670">
        <v>28</v>
      </c>
      <c r="J2086" s="670">
        <v>1680</v>
      </c>
      <c r="K2086" s="553">
        <v>20</v>
      </c>
      <c r="L2086" s="553">
        <v>20</v>
      </c>
      <c r="M2086" s="553">
        <v>20</v>
      </c>
      <c r="N2086" s="553">
        <v>60</v>
      </c>
      <c r="O2086" s="670">
        <v>1680</v>
      </c>
      <c r="P2086" s="362" t="s">
        <v>370</v>
      </c>
    </row>
    <row r="2087" spans="1:16" ht="78" customHeight="1" thickBot="1" x14ac:dyDescent="0.25">
      <c r="A2087" s="296" t="s">
        <v>1969</v>
      </c>
      <c r="B2087" s="166" t="s">
        <v>370</v>
      </c>
      <c r="C2087" s="290" t="s">
        <v>2966</v>
      </c>
      <c r="D2087" s="550" t="s">
        <v>1990</v>
      </c>
      <c r="E2087" s="550" t="s">
        <v>634</v>
      </c>
      <c r="F2087" s="551">
        <v>268</v>
      </c>
      <c r="G2087" s="551" t="s">
        <v>605</v>
      </c>
      <c r="H2087" s="551">
        <v>11</v>
      </c>
      <c r="I2087" s="670">
        <v>6000</v>
      </c>
      <c r="J2087" s="670">
        <v>66000</v>
      </c>
      <c r="K2087" s="553">
        <v>3.6666666666666665</v>
      </c>
      <c r="L2087" s="553">
        <v>3.6666666666666665</v>
      </c>
      <c r="M2087" s="553">
        <v>3.6666666666666665</v>
      </c>
      <c r="N2087" s="553">
        <v>11</v>
      </c>
      <c r="O2087" s="670">
        <v>66000</v>
      </c>
      <c r="P2087" s="362" t="s">
        <v>370</v>
      </c>
    </row>
    <row r="2088" spans="1:16" ht="78" customHeight="1" thickBot="1" x14ac:dyDescent="0.25">
      <c r="A2088" s="296" t="s">
        <v>1969</v>
      </c>
      <c r="B2088" s="166" t="s">
        <v>370</v>
      </c>
      <c r="C2088" s="290" t="s">
        <v>2966</v>
      </c>
      <c r="D2088" s="550" t="s">
        <v>1991</v>
      </c>
      <c r="E2088" s="550" t="s">
        <v>187</v>
      </c>
      <c r="F2088" s="551">
        <v>291</v>
      </c>
      <c r="G2088" s="551" t="s">
        <v>605</v>
      </c>
      <c r="H2088" s="551">
        <v>11</v>
      </c>
      <c r="I2088" s="670">
        <v>25000</v>
      </c>
      <c r="J2088" s="670">
        <v>50000</v>
      </c>
      <c r="K2088" s="553">
        <v>0.66666666666666663</v>
      </c>
      <c r="L2088" s="553">
        <v>0.66666666666666663</v>
      </c>
      <c r="M2088" s="553">
        <v>0.66666666666666663</v>
      </c>
      <c r="N2088" s="553">
        <v>2</v>
      </c>
      <c r="O2088" s="670">
        <v>50000</v>
      </c>
      <c r="P2088" s="362" t="s">
        <v>370</v>
      </c>
    </row>
    <row r="2089" spans="1:16" ht="78" customHeight="1" thickBot="1" x14ac:dyDescent="0.25">
      <c r="A2089" s="296" t="s">
        <v>1969</v>
      </c>
      <c r="B2089" s="166" t="s">
        <v>370</v>
      </c>
      <c r="C2089" s="290" t="s">
        <v>2966</v>
      </c>
      <c r="D2089" s="550" t="s">
        <v>1992</v>
      </c>
      <c r="E2089" s="550" t="s">
        <v>187</v>
      </c>
      <c r="F2089" s="551">
        <v>325</v>
      </c>
      <c r="G2089" s="551" t="s">
        <v>605</v>
      </c>
      <c r="H2089" s="551">
        <v>11</v>
      </c>
      <c r="I2089" s="670">
        <v>16000</v>
      </c>
      <c r="J2089" s="670">
        <v>16000</v>
      </c>
      <c r="K2089" s="553">
        <v>0.33333333333333331</v>
      </c>
      <c r="L2089" s="553">
        <v>0.33333333333333331</v>
      </c>
      <c r="M2089" s="553">
        <v>1</v>
      </c>
      <c r="N2089" s="553">
        <v>1</v>
      </c>
      <c r="O2089" s="670">
        <v>16000</v>
      </c>
      <c r="P2089" s="362" t="s">
        <v>370</v>
      </c>
    </row>
    <row r="2090" spans="1:16" ht="78" customHeight="1" thickBot="1" x14ac:dyDescent="0.25">
      <c r="A2090" s="296" t="s">
        <v>1969</v>
      </c>
      <c r="B2090" s="166" t="s">
        <v>370</v>
      </c>
      <c r="C2090" s="290" t="s">
        <v>2966</v>
      </c>
      <c r="D2090" s="550" t="s">
        <v>1993</v>
      </c>
      <c r="E2090" s="550" t="s">
        <v>187</v>
      </c>
      <c r="F2090" s="551">
        <v>325</v>
      </c>
      <c r="G2090" s="551" t="s">
        <v>605</v>
      </c>
      <c r="H2090" s="551">
        <v>11</v>
      </c>
      <c r="I2090" s="670">
        <v>190000</v>
      </c>
      <c r="J2090" s="670">
        <v>190000</v>
      </c>
      <c r="K2090" s="553">
        <v>0.33333333333333331</v>
      </c>
      <c r="L2090" s="553">
        <v>0.33333333333333331</v>
      </c>
      <c r="M2090" s="553">
        <v>1</v>
      </c>
      <c r="N2090" s="553">
        <v>1</v>
      </c>
      <c r="O2090" s="670">
        <v>190000</v>
      </c>
      <c r="P2090" s="362" t="s">
        <v>370</v>
      </c>
    </row>
    <row r="2091" spans="1:16" ht="78" customHeight="1" x14ac:dyDescent="0.2">
      <c r="A2091" s="296" t="s">
        <v>1969</v>
      </c>
      <c r="B2091" s="166" t="s">
        <v>370</v>
      </c>
      <c r="C2091" s="290" t="s">
        <v>2966</v>
      </c>
      <c r="D2091" s="550" t="s">
        <v>1994</v>
      </c>
      <c r="E2091" s="550" t="s">
        <v>187</v>
      </c>
      <c r="F2091" s="551">
        <v>325</v>
      </c>
      <c r="G2091" s="551" t="s">
        <v>605</v>
      </c>
      <c r="H2091" s="551">
        <v>11</v>
      </c>
      <c r="I2091" s="670">
        <v>200000</v>
      </c>
      <c r="J2091" s="670">
        <v>200000</v>
      </c>
      <c r="K2091" s="553">
        <v>0.33333333333333331</v>
      </c>
      <c r="L2091" s="553">
        <v>0.33333333333333331</v>
      </c>
      <c r="M2091" s="553">
        <v>1</v>
      </c>
      <c r="N2091" s="553">
        <v>1</v>
      </c>
      <c r="O2091" s="670">
        <v>200000</v>
      </c>
      <c r="P2091" s="362" t="s">
        <v>370</v>
      </c>
    </row>
    <row r="2092" spans="1:16" ht="78" customHeight="1" x14ac:dyDescent="0.2">
      <c r="A2092" s="296"/>
      <c r="B2092" s="166"/>
      <c r="C2092" s="132"/>
      <c r="D2092" s="671" t="s">
        <v>1995</v>
      </c>
      <c r="E2092" s="671"/>
      <c r="F2092" s="671"/>
      <c r="G2092" s="551" t="s">
        <v>605</v>
      </c>
      <c r="H2092" s="671"/>
      <c r="I2092" s="671"/>
      <c r="J2092" s="671"/>
      <c r="K2092" s="671"/>
      <c r="L2092" s="671"/>
      <c r="M2092" s="671"/>
      <c r="N2092" s="671"/>
      <c r="O2092" s="672">
        <f>SUM(O2068:O2091)</f>
        <v>2268405</v>
      </c>
      <c r="P2092" s="362"/>
    </row>
    <row r="2093" spans="1:16" ht="78" customHeight="1" x14ac:dyDescent="0.2">
      <c r="A2093" s="296" t="s">
        <v>1969</v>
      </c>
      <c r="B2093" s="166" t="s">
        <v>370</v>
      </c>
      <c r="C2093" s="132" t="s">
        <v>2967</v>
      </c>
      <c r="D2093" s="550" t="s">
        <v>1996</v>
      </c>
      <c r="E2093" s="550" t="s">
        <v>604</v>
      </c>
      <c r="F2093" s="551">
        <v>122</v>
      </c>
      <c r="G2093" s="551" t="s">
        <v>605</v>
      </c>
      <c r="H2093" s="551">
        <v>31</v>
      </c>
      <c r="I2093" s="670">
        <v>25000</v>
      </c>
      <c r="J2093" s="670">
        <v>25000</v>
      </c>
      <c r="K2093" s="553">
        <v>1</v>
      </c>
      <c r="L2093" s="553">
        <v>0.33333333333333331</v>
      </c>
      <c r="M2093" s="553">
        <v>0.33333333333333331</v>
      </c>
      <c r="N2093" s="553">
        <v>1</v>
      </c>
      <c r="O2093" s="670">
        <v>25000</v>
      </c>
      <c r="P2093" s="362" t="s">
        <v>370</v>
      </c>
    </row>
    <row r="2094" spans="1:16" ht="78" customHeight="1" x14ac:dyDescent="0.2">
      <c r="A2094" s="296" t="s">
        <v>1969</v>
      </c>
      <c r="B2094" s="166" t="s">
        <v>370</v>
      </c>
      <c r="C2094" s="132" t="s">
        <v>2967</v>
      </c>
      <c r="D2094" s="550" t="s">
        <v>1997</v>
      </c>
      <c r="E2094" s="550" t="s">
        <v>187</v>
      </c>
      <c r="F2094" s="551">
        <v>158</v>
      </c>
      <c r="G2094" s="551" t="s">
        <v>605</v>
      </c>
      <c r="H2094" s="551">
        <v>31</v>
      </c>
      <c r="I2094" s="670">
        <v>800</v>
      </c>
      <c r="J2094" s="670">
        <v>800</v>
      </c>
      <c r="K2094" s="553">
        <v>1</v>
      </c>
      <c r="L2094" s="553">
        <v>0.33333333333333331</v>
      </c>
      <c r="M2094" s="553">
        <v>0.33333333333333331</v>
      </c>
      <c r="N2094" s="553">
        <v>1</v>
      </c>
      <c r="O2094" s="670">
        <v>800</v>
      </c>
      <c r="P2094" s="362" t="s">
        <v>370</v>
      </c>
    </row>
    <row r="2095" spans="1:16" ht="78" customHeight="1" x14ac:dyDescent="0.2">
      <c r="A2095" s="296" t="s">
        <v>1969</v>
      </c>
      <c r="B2095" s="166" t="s">
        <v>370</v>
      </c>
      <c r="C2095" s="132" t="s">
        <v>2967</v>
      </c>
      <c r="D2095" s="550" t="s">
        <v>1998</v>
      </c>
      <c r="E2095" s="550" t="s">
        <v>187</v>
      </c>
      <c r="F2095" s="551">
        <v>158</v>
      </c>
      <c r="G2095" s="551" t="s">
        <v>605</v>
      </c>
      <c r="H2095" s="551">
        <v>31</v>
      </c>
      <c r="I2095" s="670">
        <v>1200</v>
      </c>
      <c r="J2095" s="670">
        <v>1200</v>
      </c>
      <c r="K2095" s="553">
        <v>1</v>
      </c>
      <c r="L2095" s="553">
        <v>0.33333333333333331</v>
      </c>
      <c r="M2095" s="553">
        <v>0.33333333333333331</v>
      </c>
      <c r="N2095" s="553">
        <v>1</v>
      </c>
      <c r="O2095" s="670">
        <v>1200</v>
      </c>
      <c r="P2095" s="362" t="s">
        <v>370</v>
      </c>
    </row>
    <row r="2096" spans="1:16" ht="78" customHeight="1" x14ac:dyDescent="0.2">
      <c r="A2096" s="296" t="s">
        <v>1969</v>
      </c>
      <c r="B2096" s="166" t="s">
        <v>370</v>
      </c>
      <c r="C2096" s="132" t="s">
        <v>2967</v>
      </c>
      <c r="D2096" s="550" t="s">
        <v>1999</v>
      </c>
      <c r="E2096" s="550" t="s">
        <v>604</v>
      </c>
      <c r="F2096" s="551">
        <v>186</v>
      </c>
      <c r="G2096" s="551" t="s">
        <v>605</v>
      </c>
      <c r="H2096" s="551">
        <v>31</v>
      </c>
      <c r="I2096" s="670">
        <v>120000</v>
      </c>
      <c r="J2096" s="670">
        <v>120000</v>
      </c>
      <c r="K2096" s="553">
        <v>1</v>
      </c>
      <c r="L2096" s="553">
        <v>0.33333333333333331</v>
      </c>
      <c r="M2096" s="553">
        <v>0.33333333333333331</v>
      </c>
      <c r="N2096" s="553">
        <v>1</v>
      </c>
      <c r="O2096" s="670">
        <v>120000</v>
      </c>
      <c r="P2096" s="362" t="s">
        <v>370</v>
      </c>
    </row>
    <row r="2097" spans="1:16" ht="78" customHeight="1" x14ac:dyDescent="0.2">
      <c r="A2097" s="296" t="s">
        <v>1969</v>
      </c>
      <c r="B2097" s="166" t="s">
        <v>370</v>
      </c>
      <c r="C2097" s="132" t="s">
        <v>2967</v>
      </c>
      <c r="D2097" s="550" t="s">
        <v>2000</v>
      </c>
      <c r="E2097" s="550" t="s">
        <v>604</v>
      </c>
      <c r="F2097" s="551">
        <v>199</v>
      </c>
      <c r="G2097" s="551" t="s">
        <v>605</v>
      </c>
      <c r="H2097" s="551">
        <v>31</v>
      </c>
      <c r="I2097" s="670">
        <v>90000</v>
      </c>
      <c r="J2097" s="670">
        <v>90000</v>
      </c>
      <c r="K2097" s="553">
        <v>1</v>
      </c>
      <c r="L2097" s="553">
        <v>0.33333333333333331</v>
      </c>
      <c r="M2097" s="553">
        <v>0.33333333333333331</v>
      </c>
      <c r="N2097" s="553">
        <v>1</v>
      </c>
      <c r="O2097" s="670">
        <v>90000</v>
      </c>
      <c r="P2097" s="362" t="s">
        <v>370</v>
      </c>
    </row>
    <row r="2098" spans="1:16" ht="78" customHeight="1" x14ac:dyDescent="0.2">
      <c r="A2098" s="296" t="s">
        <v>1969</v>
      </c>
      <c r="B2098" s="166" t="s">
        <v>370</v>
      </c>
      <c r="C2098" s="132" t="s">
        <v>2967</v>
      </c>
      <c r="D2098" s="550" t="s">
        <v>2001</v>
      </c>
      <c r="E2098" s="550" t="s">
        <v>184</v>
      </c>
      <c r="F2098" s="551">
        <v>211</v>
      </c>
      <c r="G2098" s="551" t="s">
        <v>605</v>
      </c>
      <c r="H2098" s="551">
        <v>31</v>
      </c>
      <c r="I2098" s="670">
        <v>9000</v>
      </c>
      <c r="J2098" s="670">
        <v>36000</v>
      </c>
      <c r="K2098" s="553">
        <v>1.3333333333333333</v>
      </c>
      <c r="L2098" s="553">
        <v>1.3333333333333333</v>
      </c>
      <c r="M2098" s="553">
        <v>1.3333333333333333</v>
      </c>
      <c r="N2098" s="553">
        <v>4</v>
      </c>
      <c r="O2098" s="670">
        <v>36000</v>
      </c>
      <c r="P2098" s="362" t="s">
        <v>370</v>
      </c>
    </row>
    <row r="2099" spans="1:16" ht="78" customHeight="1" x14ac:dyDescent="0.2">
      <c r="A2099" s="296" t="s">
        <v>1969</v>
      </c>
      <c r="B2099" s="166" t="s">
        <v>370</v>
      </c>
      <c r="C2099" s="132" t="s">
        <v>2967</v>
      </c>
      <c r="D2099" s="550" t="s">
        <v>2002</v>
      </c>
      <c r="E2099" s="550" t="s">
        <v>184</v>
      </c>
      <c r="F2099" s="551">
        <v>211</v>
      </c>
      <c r="G2099" s="551" t="s">
        <v>605</v>
      </c>
      <c r="H2099" s="551">
        <v>31</v>
      </c>
      <c r="I2099" s="670">
        <v>3000</v>
      </c>
      <c r="J2099" s="670">
        <v>6000</v>
      </c>
      <c r="K2099" s="553">
        <v>0.66666666666666663</v>
      </c>
      <c r="L2099" s="553">
        <v>0.66666666666666663</v>
      </c>
      <c r="M2099" s="553">
        <v>0.66666666666666663</v>
      </c>
      <c r="N2099" s="553">
        <v>2</v>
      </c>
      <c r="O2099" s="670">
        <v>6000</v>
      </c>
      <c r="P2099" s="362" t="s">
        <v>370</v>
      </c>
    </row>
    <row r="2100" spans="1:16" ht="78" customHeight="1" x14ac:dyDescent="0.2">
      <c r="A2100" s="296" t="s">
        <v>1969</v>
      </c>
      <c r="B2100" s="166" t="s">
        <v>370</v>
      </c>
      <c r="C2100" s="132" t="s">
        <v>2967</v>
      </c>
      <c r="D2100" s="550" t="s">
        <v>2003</v>
      </c>
      <c r="E2100" s="550" t="s">
        <v>187</v>
      </c>
      <c r="F2100" s="551">
        <v>291</v>
      </c>
      <c r="G2100" s="551" t="s">
        <v>605</v>
      </c>
      <c r="H2100" s="551">
        <v>31</v>
      </c>
      <c r="I2100" s="670">
        <v>450</v>
      </c>
      <c r="J2100" s="670">
        <v>450</v>
      </c>
      <c r="K2100" s="553">
        <v>1</v>
      </c>
      <c r="L2100" s="553">
        <v>0.33333333333333331</v>
      </c>
      <c r="M2100" s="553">
        <v>0.33333333333333331</v>
      </c>
      <c r="N2100" s="553">
        <v>1</v>
      </c>
      <c r="O2100" s="670">
        <v>450</v>
      </c>
      <c r="P2100" s="362" t="s">
        <v>370</v>
      </c>
    </row>
    <row r="2101" spans="1:16" ht="78" customHeight="1" x14ac:dyDescent="0.2">
      <c r="A2101" s="296" t="s">
        <v>1969</v>
      </c>
      <c r="B2101" s="166" t="s">
        <v>370</v>
      </c>
      <c r="C2101" s="132" t="s">
        <v>2967</v>
      </c>
      <c r="D2101" s="550" t="s">
        <v>2004</v>
      </c>
      <c r="E2101" s="550" t="s">
        <v>187</v>
      </c>
      <c r="F2101" s="551">
        <v>291</v>
      </c>
      <c r="G2101" s="551" t="s">
        <v>605</v>
      </c>
      <c r="H2101" s="551">
        <v>31</v>
      </c>
      <c r="I2101" s="670">
        <v>10</v>
      </c>
      <c r="J2101" s="670">
        <v>200</v>
      </c>
      <c r="K2101" s="553">
        <v>6.666666666666667</v>
      </c>
      <c r="L2101" s="553">
        <v>6.666666666666667</v>
      </c>
      <c r="M2101" s="553">
        <v>6.666666666666667</v>
      </c>
      <c r="N2101" s="553">
        <v>20</v>
      </c>
      <c r="O2101" s="670">
        <v>200</v>
      </c>
      <c r="P2101" s="362" t="s">
        <v>370</v>
      </c>
    </row>
    <row r="2102" spans="1:16" ht="78" customHeight="1" x14ac:dyDescent="0.2">
      <c r="A2102" s="296" t="s">
        <v>1969</v>
      </c>
      <c r="B2102" s="166" t="s">
        <v>370</v>
      </c>
      <c r="C2102" s="132" t="s">
        <v>2967</v>
      </c>
      <c r="D2102" s="550" t="s">
        <v>2005</v>
      </c>
      <c r="E2102" s="550" t="s">
        <v>187</v>
      </c>
      <c r="F2102" s="551">
        <v>291</v>
      </c>
      <c r="G2102" s="551" t="s">
        <v>605</v>
      </c>
      <c r="H2102" s="551">
        <v>31</v>
      </c>
      <c r="I2102" s="670">
        <v>8</v>
      </c>
      <c r="J2102" s="670">
        <v>160</v>
      </c>
      <c r="K2102" s="553">
        <v>6.666666666666667</v>
      </c>
      <c r="L2102" s="553">
        <v>6.666666666666667</v>
      </c>
      <c r="M2102" s="553">
        <v>6.666666666666667</v>
      </c>
      <c r="N2102" s="553">
        <v>20</v>
      </c>
      <c r="O2102" s="670">
        <v>160</v>
      </c>
      <c r="P2102" s="362" t="s">
        <v>370</v>
      </c>
    </row>
    <row r="2103" spans="1:16" ht="78" customHeight="1" x14ac:dyDescent="0.2">
      <c r="A2103" s="296" t="s">
        <v>1969</v>
      </c>
      <c r="B2103" s="166" t="s">
        <v>370</v>
      </c>
      <c r="C2103" s="132" t="s">
        <v>2967</v>
      </c>
      <c r="D2103" s="550" t="s">
        <v>2006</v>
      </c>
      <c r="E2103" s="550" t="s">
        <v>187</v>
      </c>
      <c r="F2103" s="551">
        <v>291</v>
      </c>
      <c r="G2103" s="551" t="s">
        <v>605</v>
      </c>
      <c r="H2103" s="551">
        <v>31</v>
      </c>
      <c r="I2103" s="670">
        <v>8</v>
      </c>
      <c r="J2103" s="670">
        <v>160</v>
      </c>
      <c r="K2103" s="553">
        <v>6.666666666666667</v>
      </c>
      <c r="L2103" s="553">
        <v>6.666666666666667</v>
      </c>
      <c r="M2103" s="553">
        <v>6.666666666666667</v>
      </c>
      <c r="N2103" s="553">
        <v>20</v>
      </c>
      <c r="O2103" s="670">
        <v>160</v>
      </c>
      <c r="P2103" s="362" t="s">
        <v>370</v>
      </c>
    </row>
    <row r="2104" spans="1:16" ht="78" customHeight="1" x14ac:dyDescent="0.2">
      <c r="A2104" s="296" t="s">
        <v>1969</v>
      </c>
      <c r="B2104" s="166" t="s">
        <v>370</v>
      </c>
      <c r="C2104" s="132" t="s">
        <v>2967</v>
      </c>
      <c r="D2104" s="550" t="s">
        <v>2007</v>
      </c>
      <c r="E2104" s="550" t="s">
        <v>187</v>
      </c>
      <c r="F2104" s="551">
        <v>291</v>
      </c>
      <c r="G2104" s="551" t="s">
        <v>605</v>
      </c>
      <c r="H2104" s="551">
        <v>31</v>
      </c>
      <c r="I2104" s="670">
        <v>30</v>
      </c>
      <c r="J2104" s="670">
        <v>450</v>
      </c>
      <c r="K2104" s="553">
        <v>5</v>
      </c>
      <c r="L2104" s="553">
        <v>5</v>
      </c>
      <c r="M2104" s="553">
        <v>5</v>
      </c>
      <c r="N2104" s="553">
        <v>15</v>
      </c>
      <c r="O2104" s="670">
        <v>450</v>
      </c>
      <c r="P2104" s="362" t="s">
        <v>370</v>
      </c>
    </row>
    <row r="2105" spans="1:16" ht="78" customHeight="1" x14ac:dyDescent="0.2">
      <c r="A2105" s="296" t="s">
        <v>1969</v>
      </c>
      <c r="B2105" s="166" t="s">
        <v>370</v>
      </c>
      <c r="C2105" s="132" t="s">
        <v>2967</v>
      </c>
      <c r="D2105" s="550" t="s">
        <v>2008</v>
      </c>
      <c r="E2105" s="550" t="s">
        <v>187</v>
      </c>
      <c r="F2105" s="551">
        <v>291</v>
      </c>
      <c r="G2105" s="551" t="s">
        <v>605</v>
      </c>
      <c r="H2105" s="551">
        <v>31</v>
      </c>
      <c r="I2105" s="670">
        <v>6</v>
      </c>
      <c r="J2105" s="670">
        <v>240</v>
      </c>
      <c r="K2105" s="553">
        <v>13.333333333333334</v>
      </c>
      <c r="L2105" s="553">
        <v>13.333333333333334</v>
      </c>
      <c r="M2105" s="553">
        <v>13.333333333333334</v>
      </c>
      <c r="N2105" s="553">
        <v>40</v>
      </c>
      <c r="O2105" s="670">
        <v>240</v>
      </c>
      <c r="P2105" s="362" t="s">
        <v>370</v>
      </c>
    </row>
    <row r="2106" spans="1:16" ht="54" customHeight="1" x14ac:dyDescent="0.2">
      <c r="A2106" s="296" t="s">
        <v>1969</v>
      </c>
      <c r="B2106" s="166" t="s">
        <v>370</v>
      </c>
      <c r="C2106" s="132" t="s">
        <v>2967</v>
      </c>
      <c r="D2106" s="550" t="s">
        <v>2009</v>
      </c>
      <c r="E2106" s="550" t="s">
        <v>187</v>
      </c>
      <c r="F2106" s="551">
        <v>291</v>
      </c>
      <c r="G2106" s="551" t="s">
        <v>605</v>
      </c>
      <c r="H2106" s="551">
        <v>31</v>
      </c>
      <c r="I2106" s="670">
        <v>30</v>
      </c>
      <c r="J2106" s="670">
        <v>750</v>
      </c>
      <c r="K2106" s="553">
        <v>8.3333333333333339</v>
      </c>
      <c r="L2106" s="553">
        <v>8.3333333333333339</v>
      </c>
      <c r="M2106" s="553">
        <v>8.3333333333333339</v>
      </c>
      <c r="N2106" s="553">
        <v>25</v>
      </c>
      <c r="O2106" s="670">
        <v>750</v>
      </c>
      <c r="P2106" s="362" t="s">
        <v>370</v>
      </c>
    </row>
    <row r="2107" spans="1:16" ht="54" customHeight="1" x14ac:dyDescent="0.2">
      <c r="A2107" s="296" t="s">
        <v>1969</v>
      </c>
      <c r="B2107" s="166" t="s">
        <v>370</v>
      </c>
      <c r="C2107" s="132" t="s">
        <v>2967</v>
      </c>
      <c r="D2107" s="550" t="s">
        <v>2010</v>
      </c>
      <c r="E2107" s="550" t="s">
        <v>187</v>
      </c>
      <c r="F2107" s="551">
        <v>291</v>
      </c>
      <c r="G2107" s="551" t="s">
        <v>605</v>
      </c>
      <c r="H2107" s="551">
        <v>31</v>
      </c>
      <c r="I2107" s="670">
        <v>30</v>
      </c>
      <c r="J2107" s="670">
        <v>750</v>
      </c>
      <c r="K2107" s="553">
        <v>8.3333333333333339</v>
      </c>
      <c r="L2107" s="553">
        <v>8.3333333333333339</v>
      </c>
      <c r="M2107" s="553">
        <v>8.3333333333333339</v>
      </c>
      <c r="N2107" s="553">
        <v>25</v>
      </c>
      <c r="O2107" s="670">
        <v>750</v>
      </c>
      <c r="P2107" s="362" t="s">
        <v>370</v>
      </c>
    </row>
    <row r="2108" spans="1:16" ht="54" customHeight="1" x14ac:dyDescent="0.2">
      <c r="A2108" s="296" t="s">
        <v>1969</v>
      </c>
      <c r="B2108" s="166" t="s">
        <v>370</v>
      </c>
      <c r="C2108" s="132" t="s">
        <v>2967</v>
      </c>
      <c r="D2108" s="550" t="s">
        <v>2011</v>
      </c>
      <c r="E2108" s="550" t="s">
        <v>187</v>
      </c>
      <c r="F2108" s="551">
        <v>291</v>
      </c>
      <c r="G2108" s="551" t="s">
        <v>605</v>
      </c>
      <c r="H2108" s="551">
        <v>31</v>
      </c>
      <c r="I2108" s="670">
        <v>25</v>
      </c>
      <c r="J2108" s="670">
        <v>625</v>
      </c>
      <c r="K2108" s="553">
        <v>8.3333333333333339</v>
      </c>
      <c r="L2108" s="553">
        <v>8.3333333333333339</v>
      </c>
      <c r="M2108" s="553">
        <v>8.3333333333333339</v>
      </c>
      <c r="N2108" s="553">
        <v>25</v>
      </c>
      <c r="O2108" s="670">
        <v>625</v>
      </c>
      <c r="P2108" s="362" t="s">
        <v>370</v>
      </c>
    </row>
    <row r="2109" spans="1:16" ht="54" customHeight="1" x14ac:dyDescent="0.2">
      <c r="A2109" s="296" t="s">
        <v>1969</v>
      </c>
      <c r="B2109" s="166" t="s">
        <v>370</v>
      </c>
      <c r="C2109" s="132" t="s">
        <v>2967</v>
      </c>
      <c r="D2109" s="550" t="s">
        <v>2012</v>
      </c>
      <c r="E2109" s="550" t="s">
        <v>187</v>
      </c>
      <c r="F2109" s="551">
        <v>291</v>
      </c>
      <c r="G2109" s="551" t="s">
        <v>605</v>
      </c>
      <c r="H2109" s="551">
        <v>31</v>
      </c>
      <c r="I2109" s="670">
        <v>20</v>
      </c>
      <c r="J2109" s="670">
        <v>800</v>
      </c>
      <c r="K2109" s="553">
        <v>13.333333333333334</v>
      </c>
      <c r="L2109" s="553">
        <v>13.333333333333334</v>
      </c>
      <c r="M2109" s="553">
        <v>13.333333333333334</v>
      </c>
      <c r="N2109" s="553">
        <v>40</v>
      </c>
      <c r="O2109" s="670">
        <v>800</v>
      </c>
      <c r="P2109" s="362" t="s">
        <v>370</v>
      </c>
    </row>
    <row r="2110" spans="1:16" ht="54" customHeight="1" x14ac:dyDescent="0.2">
      <c r="A2110" s="296" t="s">
        <v>1969</v>
      </c>
      <c r="B2110" s="166" t="s">
        <v>370</v>
      </c>
      <c r="C2110" s="132" t="s">
        <v>2967</v>
      </c>
      <c r="D2110" s="550" t="s">
        <v>2013</v>
      </c>
      <c r="E2110" s="550" t="s">
        <v>187</v>
      </c>
      <c r="F2110" s="551">
        <v>291</v>
      </c>
      <c r="G2110" s="551" t="s">
        <v>605</v>
      </c>
      <c r="H2110" s="551">
        <v>31</v>
      </c>
      <c r="I2110" s="670">
        <v>20</v>
      </c>
      <c r="J2110" s="670">
        <v>800</v>
      </c>
      <c r="K2110" s="553">
        <v>13.333333333333334</v>
      </c>
      <c r="L2110" s="553">
        <v>13.333333333333334</v>
      </c>
      <c r="M2110" s="553">
        <v>13.333333333333334</v>
      </c>
      <c r="N2110" s="553">
        <v>40</v>
      </c>
      <c r="O2110" s="670">
        <v>800</v>
      </c>
      <c r="P2110" s="362" t="s">
        <v>370</v>
      </c>
    </row>
    <row r="2111" spans="1:16" ht="54" customHeight="1" x14ac:dyDescent="0.2">
      <c r="A2111" s="296" t="s">
        <v>1969</v>
      </c>
      <c r="B2111" s="166" t="s">
        <v>370</v>
      </c>
      <c r="C2111" s="132" t="s">
        <v>2967</v>
      </c>
      <c r="D2111" s="550" t="s">
        <v>2014</v>
      </c>
      <c r="E2111" s="550" t="s">
        <v>187</v>
      </c>
      <c r="F2111" s="551">
        <v>291</v>
      </c>
      <c r="G2111" s="551" t="s">
        <v>605</v>
      </c>
      <c r="H2111" s="551">
        <v>31</v>
      </c>
      <c r="I2111" s="670">
        <v>20</v>
      </c>
      <c r="J2111" s="670">
        <v>800</v>
      </c>
      <c r="K2111" s="553">
        <v>13.333333333333334</v>
      </c>
      <c r="L2111" s="553">
        <v>13.333333333333334</v>
      </c>
      <c r="M2111" s="553">
        <v>13.333333333333334</v>
      </c>
      <c r="N2111" s="553">
        <v>40</v>
      </c>
      <c r="O2111" s="670">
        <v>800</v>
      </c>
      <c r="P2111" s="362" t="s">
        <v>370</v>
      </c>
    </row>
    <row r="2112" spans="1:16" ht="54" customHeight="1" x14ac:dyDescent="0.2">
      <c r="A2112" s="296" t="s">
        <v>1969</v>
      </c>
      <c r="B2112" s="166" t="s">
        <v>370</v>
      </c>
      <c r="C2112" s="132" t="s">
        <v>2967</v>
      </c>
      <c r="D2112" s="550" t="s">
        <v>2015</v>
      </c>
      <c r="E2112" s="550" t="s">
        <v>187</v>
      </c>
      <c r="F2112" s="551">
        <v>291</v>
      </c>
      <c r="G2112" s="551" t="s">
        <v>605</v>
      </c>
      <c r="H2112" s="551">
        <v>31</v>
      </c>
      <c r="I2112" s="670">
        <v>13</v>
      </c>
      <c r="J2112" s="670">
        <v>650</v>
      </c>
      <c r="K2112" s="553">
        <v>16.666666666666668</v>
      </c>
      <c r="L2112" s="553">
        <v>16.666666666666668</v>
      </c>
      <c r="M2112" s="553">
        <v>16.666666666666668</v>
      </c>
      <c r="N2112" s="553">
        <v>50</v>
      </c>
      <c r="O2112" s="670">
        <v>650</v>
      </c>
      <c r="P2112" s="362" t="s">
        <v>370</v>
      </c>
    </row>
    <row r="2113" spans="1:16" ht="54" customHeight="1" x14ac:dyDescent="0.2">
      <c r="A2113" s="296" t="s">
        <v>1969</v>
      </c>
      <c r="B2113" s="166" t="s">
        <v>370</v>
      </c>
      <c r="C2113" s="132" t="s">
        <v>2967</v>
      </c>
      <c r="D2113" s="550" t="s">
        <v>2016</v>
      </c>
      <c r="E2113" s="550" t="s">
        <v>187</v>
      </c>
      <c r="F2113" s="551">
        <v>291</v>
      </c>
      <c r="G2113" s="551" t="s">
        <v>605</v>
      </c>
      <c r="H2113" s="551">
        <v>31</v>
      </c>
      <c r="I2113" s="670">
        <v>20</v>
      </c>
      <c r="J2113" s="670">
        <v>800</v>
      </c>
      <c r="K2113" s="553">
        <v>13.333333333333334</v>
      </c>
      <c r="L2113" s="553">
        <v>13.333333333333334</v>
      </c>
      <c r="M2113" s="553">
        <v>13.333333333333334</v>
      </c>
      <c r="N2113" s="553">
        <v>40</v>
      </c>
      <c r="O2113" s="670">
        <v>800</v>
      </c>
      <c r="P2113" s="362" t="s">
        <v>370</v>
      </c>
    </row>
    <row r="2114" spans="1:16" ht="54" customHeight="1" x14ac:dyDescent="0.2">
      <c r="A2114" s="296" t="s">
        <v>1969</v>
      </c>
      <c r="B2114" s="166" t="s">
        <v>370</v>
      </c>
      <c r="C2114" s="132" t="s">
        <v>2967</v>
      </c>
      <c r="D2114" s="550" t="s">
        <v>2017</v>
      </c>
      <c r="E2114" s="550" t="s">
        <v>187</v>
      </c>
      <c r="F2114" s="551">
        <v>291</v>
      </c>
      <c r="G2114" s="551" t="s">
        <v>605</v>
      </c>
      <c r="H2114" s="551">
        <v>31</v>
      </c>
      <c r="I2114" s="670">
        <v>15</v>
      </c>
      <c r="J2114" s="670">
        <v>390</v>
      </c>
      <c r="K2114" s="553">
        <v>8.6666666666666661</v>
      </c>
      <c r="L2114" s="553">
        <v>8.6666666666666661</v>
      </c>
      <c r="M2114" s="553">
        <v>8.6666666666666661</v>
      </c>
      <c r="N2114" s="553">
        <v>26</v>
      </c>
      <c r="O2114" s="670">
        <v>390</v>
      </c>
      <c r="P2114" s="362" t="s">
        <v>370</v>
      </c>
    </row>
    <row r="2115" spans="1:16" ht="54" customHeight="1" x14ac:dyDescent="0.2">
      <c r="A2115" s="296" t="s">
        <v>1969</v>
      </c>
      <c r="B2115" s="166" t="s">
        <v>370</v>
      </c>
      <c r="C2115" s="132" t="s">
        <v>2967</v>
      </c>
      <c r="D2115" s="550" t="s">
        <v>2018</v>
      </c>
      <c r="E2115" s="550" t="s">
        <v>187</v>
      </c>
      <c r="F2115" s="551">
        <v>291</v>
      </c>
      <c r="G2115" s="551" t="s">
        <v>605</v>
      </c>
      <c r="H2115" s="551">
        <v>31</v>
      </c>
      <c r="I2115" s="670">
        <v>15</v>
      </c>
      <c r="J2115" s="670">
        <v>375</v>
      </c>
      <c r="K2115" s="553">
        <v>8.3333333333333339</v>
      </c>
      <c r="L2115" s="553">
        <v>8.3333333333333339</v>
      </c>
      <c r="M2115" s="553">
        <v>8.3333333333333339</v>
      </c>
      <c r="N2115" s="553">
        <v>25</v>
      </c>
      <c r="O2115" s="670">
        <v>375</v>
      </c>
      <c r="P2115" s="362" t="s">
        <v>370</v>
      </c>
    </row>
    <row r="2116" spans="1:16" ht="54" customHeight="1" x14ac:dyDescent="0.2">
      <c r="A2116" s="296" t="s">
        <v>1969</v>
      </c>
      <c r="B2116" s="166" t="s">
        <v>370</v>
      </c>
      <c r="C2116" s="132" t="s">
        <v>2967</v>
      </c>
      <c r="D2116" s="550" t="s">
        <v>2019</v>
      </c>
      <c r="E2116" s="550" t="s">
        <v>187</v>
      </c>
      <c r="F2116" s="551">
        <v>291</v>
      </c>
      <c r="G2116" s="551" t="s">
        <v>605</v>
      </c>
      <c r="H2116" s="551">
        <v>31</v>
      </c>
      <c r="I2116" s="670">
        <v>60</v>
      </c>
      <c r="J2116" s="670">
        <v>900</v>
      </c>
      <c r="K2116" s="553">
        <v>5</v>
      </c>
      <c r="L2116" s="553">
        <v>5</v>
      </c>
      <c r="M2116" s="553">
        <v>5</v>
      </c>
      <c r="N2116" s="553">
        <v>15</v>
      </c>
      <c r="O2116" s="670">
        <v>900</v>
      </c>
      <c r="P2116" s="362" t="s">
        <v>370</v>
      </c>
    </row>
    <row r="2117" spans="1:16" ht="54" customHeight="1" x14ac:dyDescent="0.2">
      <c r="A2117" s="296" t="s">
        <v>1969</v>
      </c>
      <c r="B2117" s="166" t="s">
        <v>370</v>
      </c>
      <c r="C2117" s="132" t="s">
        <v>2967</v>
      </c>
      <c r="D2117" s="550" t="s">
        <v>2020</v>
      </c>
      <c r="E2117" s="550" t="s">
        <v>187</v>
      </c>
      <c r="F2117" s="551">
        <v>291</v>
      </c>
      <c r="G2117" s="551" t="s">
        <v>605</v>
      </c>
      <c r="H2117" s="551">
        <v>31</v>
      </c>
      <c r="I2117" s="670">
        <v>6</v>
      </c>
      <c r="J2117" s="670">
        <v>360</v>
      </c>
      <c r="K2117" s="553">
        <v>20</v>
      </c>
      <c r="L2117" s="553">
        <v>20</v>
      </c>
      <c r="M2117" s="553">
        <v>20</v>
      </c>
      <c r="N2117" s="553">
        <v>60</v>
      </c>
      <c r="O2117" s="670">
        <v>360</v>
      </c>
      <c r="P2117" s="362" t="s">
        <v>370</v>
      </c>
    </row>
    <row r="2118" spans="1:16" ht="54" customHeight="1" x14ac:dyDescent="0.2">
      <c r="A2118" s="296" t="s">
        <v>1969</v>
      </c>
      <c r="B2118" s="166" t="s">
        <v>370</v>
      </c>
      <c r="C2118" s="132" t="s">
        <v>2967</v>
      </c>
      <c r="D2118" s="550" t="s">
        <v>2021</v>
      </c>
      <c r="E2118" s="550" t="s">
        <v>187</v>
      </c>
      <c r="F2118" s="551">
        <v>291</v>
      </c>
      <c r="G2118" s="551" t="s">
        <v>605</v>
      </c>
      <c r="H2118" s="551">
        <v>31</v>
      </c>
      <c r="I2118" s="670">
        <v>110</v>
      </c>
      <c r="J2118" s="670">
        <v>220</v>
      </c>
      <c r="K2118" s="553">
        <v>0.66666666666666663</v>
      </c>
      <c r="L2118" s="553">
        <v>0.66666666666666663</v>
      </c>
      <c r="M2118" s="553">
        <v>0.66666666666666663</v>
      </c>
      <c r="N2118" s="553">
        <v>2</v>
      </c>
      <c r="O2118" s="670">
        <v>220</v>
      </c>
      <c r="P2118" s="362" t="s">
        <v>370</v>
      </c>
    </row>
    <row r="2119" spans="1:16" ht="54" customHeight="1" x14ac:dyDescent="0.2">
      <c r="A2119" s="296" t="s">
        <v>1969</v>
      </c>
      <c r="B2119" s="166" t="s">
        <v>370</v>
      </c>
      <c r="C2119" s="132" t="s">
        <v>2967</v>
      </c>
      <c r="D2119" s="550" t="s">
        <v>2022</v>
      </c>
      <c r="E2119" s="550" t="s">
        <v>187</v>
      </c>
      <c r="F2119" s="551">
        <v>291</v>
      </c>
      <c r="G2119" s="551" t="s">
        <v>605</v>
      </c>
      <c r="H2119" s="551">
        <v>31</v>
      </c>
      <c r="I2119" s="670">
        <v>26</v>
      </c>
      <c r="J2119" s="670">
        <v>390</v>
      </c>
      <c r="K2119" s="553">
        <v>5</v>
      </c>
      <c r="L2119" s="553">
        <v>5</v>
      </c>
      <c r="M2119" s="553">
        <v>5</v>
      </c>
      <c r="N2119" s="553">
        <v>15</v>
      </c>
      <c r="O2119" s="670">
        <v>390</v>
      </c>
      <c r="P2119" s="362" t="s">
        <v>370</v>
      </c>
    </row>
    <row r="2120" spans="1:16" ht="54" customHeight="1" x14ac:dyDescent="0.2">
      <c r="A2120" s="296" t="s">
        <v>1969</v>
      </c>
      <c r="B2120" s="166" t="s">
        <v>370</v>
      </c>
      <c r="C2120" s="132" t="s">
        <v>2967</v>
      </c>
      <c r="D2120" s="550"/>
      <c r="E2120" s="550" t="s">
        <v>187</v>
      </c>
      <c r="F2120" s="551">
        <v>291</v>
      </c>
      <c r="G2120" s="551" t="s">
        <v>605</v>
      </c>
      <c r="H2120" s="551">
        <v>31</v>
      </c>
      <c r="I2120" s="670">
        <v>250</v>
      </c>
      <c r="J2120" s="670">
        <v>3250</v>
      </c>
      <c r="K2120" s="553">
        <v>4.333333333333333</v>
      </c>
      <c r="L2120" s="553">
        <v>4.333333333333333</v>
      </c>
      <c r="M2120" s="553">
        <v>4.333333333333333</v>
      </c>
      <c r="N2120" s="553">
        <v>13</v>
      </c>
      <c r="O2120" s="670">
        <v>3250</v>
      </c>
      <c r="P2120" s="362" t="s">
        <v>370</v>
      </c>
    </row>
    <row r="2121" spans="1:16" s="187" customFormat="1" ht="15" x14ac:dyDescent="0.2">
      <c r="A2121" s="673" t="s">
        <v>2023</v>
      </c>
      <c r="B2121" s="674"/>
      <c r="C2121" s="675"/>
      <c r="D2121" s="673"/>
      <c r="E2121" s="676"/>
      <c r="F2121" s="676"/>
      <c r="G2121" s="677"/>
      <c r="H2121" s="676"/>
      <c r="I2121" s="676"/>
      <c r="J2121" s="676"/>
      <c r="K2121" s="676"/>
      <c r="L2121" s="676"/>
      <c r="M2121" s="676"/>
      <c r="N2121" s="676"/>
      <c r="O2121" s="678">
        <f>SUM(O2093:O2120)</f>
        <v>292520</v>
      </c>
      <c r="P2121" s="679"/>
    </row>
    <row r="2122" spans="1:16" ht="54" customHeight="1" x14ac:dyDescent="0.2">
      <c r="A2122" s="296" t="s">
        <v>1969</v>
      </c>
      <c r="B2122" s="166" t="s">
        <v>370</v>
      </c>
      <c r="C2122" s="132" t="s">
        <v>2968</v>
      </c>
      <c r="D2122" s="550" t="s">
        <v>2024</v>
      </c>
      <c r="E2122" s="550" t="s">
        <v>604</v>
      </c>
      <c r="F2122" s="551">
        <v>122</v>
      </c>
      <c r="G2122" s="551" t="s">
        <v>605</v>
      </c>
      <c r="H2122" s="551">
        <v>11</v>
      </c>
      <c r="I2122" s="670">
        <v>1</v>
      </c>
      <c r="J2122" s="670">
        <v>2000</v>
      </c>
      <c r="K2122" s="553">
        <v>666.66666666666663</v>
      </c>
      <c r="L2122" s="553">
        <v>666.66666666666663</v>
      </c>
      <c r="M2122" s="553">
        <v>666.66666666666663</v>
      </c>
      <c r="N2122" s="553">
        <v>2000</v>
      </c>
      <c r="O2122" s="670">
        <v>2000</v>
      </c>
      <c r="P2122" s="362" t="s">
        <v>370</v>
      </c>
    </row>
    <row r="2123" spans="1:16" ht="54" customHeight="1" x14ac:dyDescent="0.2">
      <c r="A2123" s="296" t="s">
        <v>1969</v>
      </c>
      <c r="B2123" s="166" t="s">
        <v>370</v>
      </c>
      <c r="C2123" s="132" t="s">
        <v>2968</v>
      </c>
      <c r="D2123" s="550" t="s">
        <v>2025</v>
      </c>
      <c r="E2123" s="550" t="s">
        <v>187</v>
      </c>
      <c r="F2123" s="551">
        <v>136</v>
      </c>
      <c r="G2123" s="551" t="s">
        <v>605</v>
      </c>
      <c r="H2123" s="551">
        <v>11</v>
      </c>
      <c r="I2123" s="670">
        <v>6300</v>
      </c>
      <c r="J2123" s="670">
        <v>189000</v>
      </c>
      <c r="K2123" s="553">
        <v>10</v>
      </c>
      <c r="L2123" s="553">
        <v>10</v>
      </c>
      <c r="M2123" s="553">
        <v>10</v>
      </c>
      <c r="N2123" s="553">
        <v>30</v>
      </c>
      <c r="O2123" s="670">
        <v>189000</v>
      </c>
      <c r="P2123" s="362" t="s">
        <v>370</v>
      </c>
    </row>
    <row r="2124" spans="1:16" ht="54" customHeight="1" x14ac:dyDescent="0.2">
      <c r="A2124" s="296" t="s">
        <v>1969</v>
      </c>
      <c r="B2124" s="166" t="s">
        <v>370</v>
      </c>
      <c r="C2124" s="132" t="s">
        <v>2968</v>
      </c>
      <c r="D2124" s="550" t="s">
        <v>2026</v>
      </c>
      <c r="E2124" s="550" t="s">
        <v>604</v>
      </c>
      <c r="F2124" s="551">
        <v>165</v>
      </c>
      <c r="G2124" s="551" t="s">
        <v>605</v>
      </c>
      <c r="H2124" s="551">
        <v>11</v>
      </c>
      <c r="I2124" s="670">
        <v>3125</v>
      </c>
      <c r="J2124" s="670">
        <v>25000</v>
      </c>
      <c r="K2124" s="553">
        <v>2.6666666666666665</v>
      </c>
      <c r="L2124" s="553">
        <v>2.6666666666666665</v>
      </c>
      <c r="M2124" s="553">
        <v>2.6666666666666665</v>
      </c>
      <c r="N2124" s="553">
        <v>8</v>
      </c>
      <c r="O2124" s="670">
        <v>25000</v>
      </c>
      <c r="P2124" s="362" t="s">
        <v>370</v>
      </c>
    </row>
    <row r="2125" spans="1:16" ht="54" customHeight="1" x14ac:dyDescent="0.2">
      <c r="A2125" s="296" t="s">
        <v>1969</v>
      </c>
      <c r="B2125" s="166" t="s">
        <v>370</v>
      </c>
      <c r="C2125" s="132" t="s">
        <v>2968</v>
      </c>
      <c r="D2125" s="550" t="s">
        <v>2027</v>
      </c>
      <c r="E2125" s="550" t="s">
        <v>604</v>
      </c>
      <c r="F2125" s="551">
        <v>185</v>
      </c>
      <c r="G2125" s="551" t="s">
        <v>605</v>
      </c>
      <c r="H2125" s="551">
        <v>11</v>
      </c>
      <c r="I2125" s="670">
        <v>150</v>
      </c>
      <c r="J2125" s="670">
        <v>1500000</v>
      </c>
      <c r="K2125" s="553">
        <v>3333.3333333333335</v>
      </c>
      <c r="L2125" s="553">
        <v>3333.3333333333335</v>
      </c>
      <c r="M2125" s="553">
        <v>3333.3333333333335</v>
      </c>
      <c r="N2125" s="553">
        <v>10000</v>
      </c>
      <c r="O2125" s="670">
        <v>1500000</v>
      </c>
      <c r="P2125" s="362" t="s">
        <v>370</v>
      </c>
    </row>
    <row r="2126" spans="1:16" ht="54" customHeight="1" x14ac:dyDescent="0.2">
      <c r="A2126" s="296" t="s">
        <v>1969</v>
      </c>
      <c r="B2126" s="166" t="s">
        <v>370</v>
      </c>
      <c r="C2126" s="132" t="s">
        <v>2968</v>
      </c>
      <c r="D2126" s="550" t="s">
        <v>2028</v>
      </c>
      <c r="E2126" s="550" t="s">
        <v>604</v>
      </c>
      <c r="F2126" s="551">
        <v>185</v>
      </c>
      <c r="G2126" s="551" t="s">
        <v>605</v>
      </c>
      <c r="H2126" s="551">
        <v>11</v>
      </c>
      <c r="I2126" s="670">
        <v>20000</v>
      </c>
      <c r="J2126" s="670">
        <v>60000</v>
      </c>
      <c r="K2126" s="553">
        <v>1</v>
      </c>
      <c r="L2126" s="553">
        <v>1</v>
      </c>
      <c r="M2126" s="553">
        <v>1</v>
      </c>
      <c r="N2126" s="553">
        <v>3</v>
      </c>
      <c r="O2126" s="670">
        <v>60000</v>
      </c>
      <c r="P2126" s="362" t="s">
        <v>370</v>
      </c>
    </row>
    <row r="2127" spans="1:16" ht="54" customHeight="1" x14ac:dyDescent="0.2">
      <c r="A2127" s="296" t="s">
        <v>1969</v>
      </c>
      <c r="B2127" s="166" t="s">
        <v>370</v>
      </c>
      <c r="C2127" s="132" t="s">
        <v>2968</v>
      </c>
      <c r="D2127" s="550" t="s">
        <v>2029</v>
      </c>
      <c r="E2127" s="550" t="s">
        <v>184</v>
      </c>
      <c r="F2127" s="551">
        <v>211</v>
      </c>
      <c r="G2127" s="551" t="s">
        <v>605</v>
      </c>
      <c r="H2127" s="551">
        <v>11</v>
      </c>
      <c r="I2127" s="670">
        <v>9000</v>
      </c>
      <c r="J2127" s="670">
        <v>72000</v>
      </c>
      <c r="K2127" s="553">
        <v>2.6666666666666665</v>
      </c>
      <c r="L2127" s="553">
        <v>2.6666666666666665</v>
      </c>
      <c r="M2127" s="553">
        <v>2.6666666666666665</v>
      </c>
      <c r="N2127" s="553">
        <v>8</v>
      </c>
      <c r="O2127" s="670">
        <v>72000</v>
      </c>
      <c r="P2127" s="362" t="s">
        <v>370</v>
      </c>
    </row>
    <row r="2128" spans="1:16" ht="54" customHeight="1" x14ac:dyDescent="0.2">
      <c r="A2128" s="296" t="s">
        <v>1969</v>
      </c>
      <c r="B2128" s="166" t="s">
        <v>370</v>
      </c>
      <c r="C2128" s="132" t="s">
        <v>2968</v>
      </c>
      <c r="D2128" s="550" t="s">
        <v>2030</v>
      </c>
      <c r="E2128" s="550" t="s">
        <v>187</v>
      </c>
      <c r="F2128" s="551">
        <v>233</v>
      </c>
      <c r="G2128" s="551" t="s">
        <v>605</v>
      </c>
      <c r="H2128" s="551">
        <v>11</v>
      </c>
      <c r="I2128" s="670">
        <v>125</v>
      </c>
      <c r="J2128" s="670">
        <v>2625</v>
      </c>
      <c r="K2128" s="553">
        <v>7</v>
      </c>
      <c r="L2128" s="553">
        <v>7</v>
      </c>
      <c r="M2128" s="553">
        <v>7</v>
      </c>
      <c r="N2128" s="553">
        <v>21</v>
      </c>
      <c r="O2128" s="670">
        <v>2625</v>
      </c>
      <c r="P2128" s="362" t="s">
        <v>370</v>
      </c>
    </row>
    <row r="2129" spans="1:16" ht="54" customHeight="1" x14ac:dyDescent="0.2">
      <c r="A2129" s="296" t="s">
        <v>1969</v>
      </c>
      <c r="B2129" s="166" t="s">
        <v>370</v>
      </c>
      <c r="C2129" s="132" t="s">
        <v>2968</v>
      </c>
      <c r="D2129" s="550" t="s">
        <v>2031</v>
      </c>
      <c r="E2129" s="550" t="s">
        <v>187</v>
      </c>
      <c r="F2129" s="551">
        <v>233</v>
      </c>
      <c r="G2129" s="551" t="s">
        <v>605</v>
      </c>
      <c r="H2129" s="551">
        <v>11</v>
      </c>
      <c r="I2129" s="670">
        <v>200</v>
      </c>
      <c r="J2129" s="670">
        <v>2800</v>
      </c>
      <c r="K2129" s="553">
        <v>4.666666666666667</v>
      </c>
      <c r="L2129" s="553">
        <v>4.666666666666667</v>
      </c>
      <c r="M2129" s="553">
        <v>4.666666666666667</v>
      </c>
      <c r="N2129" s="553">
        <v>14</v>
      </c>
      <c r="O2129" s="670">
        <v>2800</v>
      </c>
      <c r="P2129" s="362" t="s">
        <v>370</v>
      </c>
    </row>
    <row r="2130" spans="1:16" ht="54" customHeight="1" x14ac:dyDescent="0.2">
      <c r="A2130" s="296" t="s">
        <v>1969</v>
      </c>
      <c r="B2130" s="166" t="s">
        <v>370</v>
      </c>
      <c r="C2130" s="132" t="s">
        <v>2968</v>
      </c>
      <c r="D2130" s="550" t="s">
        <v>2032</v>
      </c>
      <c r="E2130" s="550" t="s">
        <v>187</v>
      </c>
      <c r="F2130" s="551">
        <v>253</v>
      </c>
      <c r="G2130" s="551" t="s">
        <v>605</v>
      </c>
      <c r="H2130" s="551">
        <v>11</v>
      </c>
      <c r="I2130" s="670">
        <v>2500</v>
      </c>
      <c r="J2130" s="670">
        <v>10000</v>
      </c>
      <c r="K2130" s="553">
        <v>1.3333333333333333</v>
      </c>
      <c r="L2130" s="553">
        <v>1.3333333333333333</v>
      </c>
      <c r="M2130" s="553">
        <v>1.3333333333333333</v>
      </c>
      <c r="N2130" s="553">
        <v>4</v>
      </c>
      <c r="O2130" s="670">
        <v>10000</v>
      </c>
      <c r="P2130" s="362" t="s">
        <v>370</v>
      </c>
    </row>
    <row r="2131" spans="1:16" ht="54" customHeight="1" x14ac:dyDescent="0.2">
      <c r="A2131" s="296" t="s">
        <v>1969</v>
      </c>
      <c r="B2131" s="166" t="s">
        <v>370</v>
      </c>
      <c r="C2131" s="132" t="s">
        <v>2968</v>
      </c>
      <c r="D2131" s="550" t="s">
        <v>2033</v>
      </c>
      <c r="E2131" s="550" t="s">
        <v>1987</v>
      </c>
      <c r="F2131" s="551">
        <v>262</v>
      </c>
      <c r="G2131" s="551" t="s">
        <v>605</v>
      </c>
      <c r="H2131" s="551">
        <v>11</v>
      </c>
      <c r="I2131" s="670">
        <v>100</v>
      </c>
      <c r="J2131" s="670">
        <v>25000</v>
      </c>
      <c r="K2131" s="553">
        <v>83.333333333333329</v>
      </c>
      <c r="L2131" s="553">
        <v>83.333333333333329</v>
      </c>
      <c r="M2131" s="553">
        <v>83.333333333333329</v>
      </c>
      <c r="N2131" s="553">
        <v>250</v>
      </c>
      <c r="O2131" s="670">
        <v>25000</v>
      </c>
      <c r="P2131" s="362" t="s">
        <v>370</v>
      </c>
    </row>
    <row r="2132" spans="1:16" ht="54" customHeight="1" x14ac:dyDescent="0.2">
      <c r="A2132" s="296" t="s">
        <v>1969</v>
      </c>
      <c r="B2132" s="166" t="s">
        <v>370</v>
      </c>
      <c r="C2132" s="132" t="s">
        <v>2968</v>
      </c>
      <c r="D2132" s="550" t="s">
        <v>2034</v>
      </c>
      <c r="E2132" s="550" t="s">
        <v>187</v>
      </c>
      <c r="F2132" s="551">
        <v>268</v>
      </c>
      <c r="G2132" s="551" t="s">
        <v>605</v>
      </c>
      <c r="H2132" s="551">
        <v>11</v>
      </c>
      <c r="I2132" s="670">
        <v>1200</v>
      </c>
      <c r="J2132" s="670">
        <v>3600</v>
      </c>
      <c r="K2132" s="553">
        <v>1</v>
      </c>
      <c r="L2132" s="553">
        <v>1</v>
      </c>
      <c r="M2132" s="553">
        <v>1</v>
      </c>
      <c r="N2132" s="553">
        <v>3</v>
      </c>
      <c r="O2132" s="670">
        <v>3600</v>
      </c>
      <c r="P2132" s="362" t="s">
        <v>370</v>
      </c>
    </row>
    <row r="2133" spans="1:16" ht="54" customHeight="1" x14ac:dyDescent="0.2">
      <c r="A2133" s="296" t="s">
        <v>1969</v>
      </c>
      <c r="B2133" s="166" t="s">
        <v>370</v>
      </c>
      <c r="C2133" s="132" t="s">
        <v>2968</v>
      </c>
      <c r="D2133" s="550" t="s">
        <v>2035</v>
      </c>
      <c r="E2133" s="550" t="s">
        <v>187</v>
      </c>
      <c r="F2133" s="551">
        <v>268</v>
      </c>
      <c r="G2133" s="551" t="s">
        <v>605</v>
      </c>
      <c r="H2133" s="551">
        <v>11</v>
      </c>
      <c r="I2133" s="670">
        <v>800</v>
      </c>
      <c r="J2133" s="670">
        <v>3200</v>
      </c>
      <c r="K2133" s="553">
        <v>1.3333333333333333</v>
      </c>
      <c r="L2133" s="553">
        <v>1.3333333333333333</v>
      </c>
      <c r="M2133" s="553">
        <v>1.3333333333333333</v>
      </c>
      <c r="N2133" s="553">
        <v>4</v>
      </c>
      <c r="O2133" s="670">
        <v>3200</v>
      </c>
      <c r="P2133" s="362" t="s">
        <v>370</v>
      </c>
    </row>
    <row r="2134" spans="1:16" ht="54" customHeight="1" x14ac:dyDescent="0.2">
      <c r="A2134" s="296" t="s">
        <v>1969</v>
      </c>
      <c r="B2134" s="166" t="s">
        <v>370</v>
      </c>
      <c r="C2134" s="132" t="s">
        <v>2968</v>
      </c>
      <c r="D2134" s="550" t="s">
        <v>2036</v>
      </c>
      <c r="E2134" s="550" t="s">
        <v>187</v>
      </c>
      <c r="F2134" s="551">
        <v>291</v>
      </c>
      <c r="G2134" s="551" t="s">
        <v>605</v>
      </c>
      <c r="H2134" s="551">
        <v>11</v>
      </c>
      <c r="I2134" s="670">
        <v>350</v>
      </c>
      <c r="J2134" s="670">
        <v>1050</v>
      </c>
      <c r="K2134" s="553">
        <v>1</v>
      </c>
      <c r="L2134" s="553">
        <v>1</v>
      </c>
      <c r="M2134" s="553">
        <v>1</v>
      </c>
      <c r="N2134" s="553">
        <v>3</v>
      </c>
      <c r="O2134" s="670">
        <v>1050</v>
      </c>
      <c r="P2134" s="362" t="s">
        <v>370</v>
      </c>
    </row>
    <row r="2135" spans="1:16" ht="54" customHeight="1" x14ac:dyDescent="0.2">
      <c r="A2135" s="296" t="s">
        <v>1969</v>
      </c>
      <c r="B2135" s="166" t="s">
        <v>370</v>
      </c>
      <c r="C2135" s="132" t="s">
        <v>2968</v>
      </c>
      <c r="D2135" s="550" t="s">
        <v>2037</v>
      </c>
      <c r="E2135" s="550" t="s">
        <v>187</v>
      </c>
      <c r="F2135" s="551">
        <v>291</v>
      </c>
      <c r="G2135" s="551" t="s">
        <v>605</v>
      </c>
      <c r="H2135" s="551">
        <v>11</v>
      </c>
      <c r="I2135" s="670">
        <v>150</v>
      </c>
      <c r="J2135" s="670">
        <v>300</v>
      </c>
      <c r="K2135" s="553">
        <v>0.66666666666666663</v>
      </c>
      <c r="L2135" s="553">
        <v>0.66666666666666663</v>
      </c>
      <c r="M2135" s="553">
        <v>0.66666666666666663</v>
      </c>
      <c r="N2135" s="553">
        <v>2</v>
      </c>
      <c r="O2135" s="670">
        <v>300</v>
      </c>
      <c r="P2135" s="362" t="s">
        <v>370</v>
      </c>
    </row>
    <row r="2136" spans="1:16" ht="54" customHeight="1" x14ac:dyDescent="0.2">
      <c r="A2136" s="296" t="s">
        <v>1969</v>
      </c>
      <c r="B2136" s="166" t="s">
        <v>370</v>
      </c>
      <c r="C2136" s="132" t="s">
        <v>2968</v>
      </c>
      <c r="D2136" s="550" t="s">
        <v>2038</v>
      </c>
      <c r="E2136" s="550" t="s">
        <v>187</v>
      </c>
      <c r="F2136" s="551">
        <v>291</v>
      </c>
      <c r="G2136" s="551" t="s">
        <v>605</v>
      </c>
      <c r="H2136" s="551">
        <v>11</v>
      </c>
      <c r="I2136" s="670">
        <v>125</v>
      </c>
      <c r="J2136" s="670">
        <v>250</v>
      </c>
      <c r="K2136" s="553">
        <v>0.66666666666666663</v>
      </c>
      <c r="L2136" s="553">
        <v>0.66666666666666663</v>
      </c>
      <c r="M2136" s="553">
        <v>0.66666666666666663</v>
      </c>
      <c r="N2136" s="553">
        <v>2</v>
      </c>
      <c r="O2136" s="670">
        <v>250</v>
      </c>
      <c r="P2136" s="362" t="s">
        <v>370</v>
      </c>
    </row>
    <row r="2137" spans="1:16" ht="54" customHeight="1" x14ac:dyDescent="0.2">
      <c r="A2137" s="296" t="s">
        <v>1969</v>
      </c>
      <c r="B2137" s="166" t="s">
        <v>370</v>
      </c>
      <c r="C2137" s="132" t="s">
        <v>2968</v>
      </c>
      <c r="D2137" s="550" t="s">
        <v>2039</v>
      </c>
      <c r="E2137" s="550" t="s">
        <v>187</v>
      </c>
      <c r="F2137" s="551">
        <v>291</v>
      </c>
      <c r="G2137" s="551" t="s">
        <v>605</v>
      </c>
      <c r="H2137" s="551">
        <v>11</v>
      </c>
      <c r="I2137" s="670">
        <v>25</v>
      </c>
      <c r="J2137" s="670">
        <v>150</v>
      </c>
      <c r="K2137" s="553">
        <v>2</v>
      </c>
      <c r="L2137" s="553">
        <v>2</v>
      </c>
      <c r="M2137" s="553">
        <v>2</v>
      </c>
      <c r="N2137" s="553">
        <v>6</v>
      </c>
      <c r="O2137" s="670">
        <v>150</v>
      </c>
      <c r="P2137" s="362" t="s">
        <v>370</v>
      </c>
    </row>
    <row r="2138" spans="1:16" ht="54" customHeight="1" x14ac:dyDescent="0.2">
      <c r="A2138" s="296" t="s">
        <v>1969</v>
      </c>
      <c r="B2138" s="166" t="s">
        <v>370</v>
      </c>
      <c r="C2138" s="132" t="s">
        <v>2968</v>
      </c>
      <c r="D2138" s="550" t="s">
        <v>2040</v>
      </c>
      <c r="E2138" s="550" t="s">
        <v>187</v>
      </c>
      <c r="F2138" s="551">
        <v>291</v>
      </c>
      <c r="G2138" s="551" t="s">
        <v>605</v>
      </c>
      <c r="H2138" s="551">
        <v>11</v>
      </c>
      <c r="I2138" s="670">
        <v>490</v>
      </c>
      <c r="J2138" s="670">
        <v>980</v>
      </c>
      <c r="K2138" s="553">
        <v>0.66666666666666663</v>
      </c>
      <c r="L2138" s="553">
        <v>0.66666666666666663</v>
      </c>
      <c r="M2138" s="553">
        <v>0.66666666666666663</v>
      </c>
      <c r="N2138" s="553">
        <v>2</v>
      </c>
      <c r="O2138" s="670">
        <v>980</v>
      </c>
      <c r="P2138" s="362" t="s">
        <v>370</v>
      </c>
    </row>
    <row r="2139" spans="1:16" ht="54" customHeight="1" x14ac:dyDescent="0.2">
      <c r="A2139" s="296" t="s">
        <v>1969</v>
      </c>
      <c r="B2139" s="166" t="s">
        <v>370</v>
      </c>
      <c r="C2139" s="132" t="s">
        <v>2968</v>
      </c>
      <c r="D2139" s="550" t="s">
        <v>2041</v>
      </c>
      <c r="E2139" s="550" t="s">
        <v>187</v>
      </c>
      <c r="F2139" s="551">
        <v>291</v>
      </c>
      <c r="G2139" s="551" t="s">
        <v>605</v>
      </c>
      <c r="H2139" s="551">
        <v>11</v>
      </c>
      <c r="I2139" s="670">
        <v>89</v>
      </c>
      <c r="J2139" s="670">
        <v>534</v>
      </c>
      <c r="K2139" s="553">
        <v>2</v>
      </c>
      <c r="L2139" s="553">
        <v>2</v>
      </c>
      <c r="M2139" s="553">
        <v>2</v>
      </c>
      <c r="N2139" s="553">
        <v>6</v>
      </c>
      <c r="O2139" s="670">
        <v>534</v>
      </c>
      <c r="P2139" s="362" t="s">
        <v>370</v>
      </c>
    </row>
    <row r="2140" spans="1:16" ht="54" customHeight="1" x14ac:dyDescent="0.2">
      <c r="A2140" s="296" t="s">
        <v>1969</v>
      </c>
      <c r="B2140" s="166" t="s">
        <v>370</v>
      </c>
      <c r="C2140" s="132" t="s">
        <v>2968</v>
      </c>
      <c r="D2140" s="550" t="s">
        <v>2042</v>
      </c>
      <c r="E2140" s="550" t="s">
        <v>187</v>
      </c>
      <c r="F2140" s="551">
        <v>291</v>
      </c>
      <c r="G2140" s="551" t="s">
        <v>605</v>
      </c>
      <c r="H2140" s="551">
        <v>11</v>
      </c>
      <c r="I2140" s="670">
        <v>250</v>
      </c>
      <c r="J2140" s="670">
        <v>750</v>
      </c>
      <c r="K2140" s="553">
        <v>1</v>
      </c>
      <c r="L2140" s="553">
        <v>1</v>
      </c>
      <c r="M2140" s="553">
        <v>1</v>
      </c>
      <c r="N2140" s="553">
        <v>3</v>
      </c>
      <c r="O2140" s="670">
        <v>750</v>
      </c>
      <c r="P2140" s="362" t="s">
        <v>370</v>
      </c>
    </row>
    <row r="2141" spans="1:16" ht="54" customHeight="1" x14ac:dyDescent="0.2">
      <c r="A2141" s="296" t="s">
        <v>1969</v>
      </c>
      <c r="B2141" s="166" t="s">
        <v>370</v>
      </c>
      <c r="C2141" s="132" t="s">
        <v>2968</v>
      </c>
      <c r="D2141" s="550" t="s">
        <v>2043</v>
      </c>
      <c r="E2141" s="550" t="s">
        <v>187</v>
      </c>
      <c r="F2141" s="551">
        <v>291</v>
      </c>
      <c r="G2141" s="551" t="s">
        <v>605</v>
      </c>
      <c r="H2141" s="551">
        <v>11</v>
      </c>
      <c r="I2141" s="670">
        <v>17</v>
      </c>
      <c r="J2141" s="670">
        <v>340</v>
      </c>
      <c r="K2141" s="553">
        <v>6.666666666666667</v>
      </c>
      <c r="L2141" s="553">
        <v>6.666666666666667</v>
      </c>
      <c r="M2141" s="553">
        <v>6.666666666666667</v>
      </c>
      <c r="N2141" s="553">
        <v>20</v>
      </c>
      <c r="O2141" s="670">
        <v>340</v>
      </c>
      <c r="P2141" s="362" t="s">
        <v>370</v>
      </c>
    </row>
    <row r="2142" spans="1:16" ht="54" customHeight="1" x14ac:dyDescent="0.2">
      <c r="A2142" s="296" t="s">
        <v>1969</v>
      </c>
      <c r="B2142" s="166" t="s">
        <v>370</v>
      </c>
      <c r="C2142" s="132" t="s">
        <v>2968</v>
      </c>
      <c r="D2142" s="550" t="s">
        <v>2044</v>
      </c>
      <c r="E2142" s="550" t="s">
        <v>187</v>
      </c>
      <c r="F2142" s="551">
        <v>291</v>
      </c>
      <c r="G2142" s="551" t="s">
        <v>605</v>
      </c>
      <c r="H2142" s="551">
        <v>11</v>
      </c>
      <c r="I2142" s="670">
        <v>64</v>
      </c>
      <c r="J2142" s="670">
        <v>256</v>
      </c>
      <c r="K2142" s="553">
        <v>1.3333333333333333</v>
      </c>
      <c r="L2142" s="553">
        <v>1.3333333333333333</v>
      </c>
      <c r="M2142" s="553">
        <v>1.3333333333333333</v>
      </c>
      <c r="N2142" s="553">
        <v>4</v>
      </c>
      <c r="O2142" s="670">
        <v>256</v>
      </c>
      <c r="P2142" s="362" t="s">
        <v>370</v>
      </c>
    </row>
    <row r="2143" spans="1:16" ht="54" customHeight="1" x14ac:dyDescent="0.2">
      <c r="A2143" s="296" t="s">
        <v>1969</v>
      </c>
      <c r="B2143" s="166" t="s">
        <v>370</v>
      </c>
      <c r="C2143" s="132" t="s">
        <v>2968</v>
      </c>
      <c r="D2143" s="550" t="s">
        <v>2045</v>
      </c>
      <c r="E2143" s="550" t="s">
        <v>187</v>
      </c>
      <c r="F2143" s="551">
        <v>291</v>
      </c>
      <c r="G2143" s="551" t="s">
        <v>605</v>
      </c>
      <c r="H2143" s="551">
        <v>11</v>
      </c>
      <c r="I2143" s="670">
        <v>15</v>
      </c>
      <c r="J2143" s="670">
        <v>120</v>
      </c>
      <c r="K2143" s="553">
        <v>2.6666666666666665</v>
      </c>
      <c r="L2143" s="553">
        <v>2.6666666666666665</v>
      </c>
      <c r="M2143" s="553">
        <v>2.6666666666666665</v>
      </c>
      <c r="N2143" s="553">
        <v>8</v>
      </c>
      <c r="O2143" s="670">
        <v>120</v>
      </c>
      <c r="P2143" s="362" t="s">
        <v>370</v>
      </c>
    </row>
    <row r="2144" spans="1:16" ht="54" customHeight="1" x14ac:dyDescent="0.2">
      <c r="A2144" s="296" t="s">
        <v>1969</v>
      </c>
      <c r="B2144" s="166" t="s">
        <v>370</v>
      </c>
      <c r="C2144" s="132" t="s">
        <v>2968</v>
      </c>
      <c r="D2144" s="550" t="s">
        <v>2046</v>
      </c>
      <c r="E2144" s="550" t="s">
        <v>187</v>
      </c>
      <c r="F2144" s="551">
        <v>291</v>
      </c>
      <c r="G2144" s="551" t="s">
        <v>605</v>
      </c>
      <c r="H2144" s="551">
        <v>11</v>
      </c>
      <c r="I2144" s="670">
        <v>3</v>
      </c>
      <c r="J2144" s="670">
        <v>75</v>
      </c>
      <c r="K2144" s="553">
        <v>8.3333333333333339</v>
      </c>
      <c r="L2144" s="553">
        <v>8.3333333333333339</v>
      </c>
      <c r="M2144" s="553">
        <v>8.3333333333333339</v>
      </c>
      <c r="N2144" s="553">
        <v>25</v>
      </c>
      <c r="O2144" s="670">
        <v>75</v>
      </c>
      <c r="P2144" s="362" t="s">
        <v>370</v>
      </c>
    </row>
    <row r="2145" spans="1:16" ht="54" customHeight="1" x14ac:dyDescent="0.2">
      <c r="A2145" s="296" t="s">
        <v>1969</v>
      </c>
      <c r="B2145" s="166" t="s">
        <v>370</v>
      </c>
      <c r="C2145" s="132" t="s">
        <v>2968</v>
      </c>
      <c r="D2145" s="550" t="s">
        <v>2047</v>
      </c>
      <c r="E2145" s="550" t="s">
        <v>187</v>
      </c>
      <c r="F2145" s="551">
        <v>291</v>
      </c>
      <c r="G2145" s="551" t="s">
        <v>605</v>
      </c>
      <c r="H2145" s="551">
        <v>11</v>
      </c>
      <c r="I2145" s="670">
        <v>3</v>
      </c>
      <c r="J2145" s="670">
        <v>150</v>
      </c>
      <c r="K2145" s="553">
        <v>16.666666666666668</v>
      </c>
      <c r="L2145" s="553">
        <v>16.666666666666668</v>
      </c>
      <c r="M2145" s="553">
        <v>16.666666666666668</v>
      </c>
      <c r="N2145" s="553">
        <v>50</v>
      </c>
      <c r="O2145" s="670">
        <v>150</v>
      </c>
      <c r="P2145" s="362" t="s">
        <v>370</v>
      </c>
    </row>
    <row r="2146" spans="1:16" ht="54" customHeight="1" x14ac:dyDescent="0.2">
      <c r="A2146" s="296" t="s">
        <v>1969</v>
      </c>
      <c r="B2146" s="166" t="s">
        <v>370</v>
      </c>
      <c r="C2146" s="132" t="s">
        <v>2968</v>
      </c>
      <c r="D2146" s="550" t="s">
        <v>2048</v>
      </c>
      <c r="E2146" s="550" t="s">
        <v>187</v>
      </c>
      <c r="F2146" s="551">
        <v>291</v>
      </c>
      <c r="G2146" s="551" t="s">
        <v>605</v>
      </c>
      <c r="H2146" s="551">
        <v>11</v>
      </c>
      <c r="I2146" s="670">
        <v>25</v>
      </c>
      <c r="J2146" s="670">
        <v>300</v>
      </c>
      <c r="K2146" s="553">
        <v>4</v>
      </c>
      <c r="L2146" s="553">
        <v>4</v>
      </c>
      <c r="M2146" s="553">
        <v>4</v>
      </c>
      <c r="N2146" s="553">
        <v>12</v>
      </c>
      <c r="O2146" s="670">
        <v>300</v>
      </c>
      <c r="P2146" s="362" t="s">
        <v>370</v>
      </c>
    </row>
    <row r="2147" spans="1:16" ht="54" customHeight="1" x14ac:dyDescent="0.2">
      <c r="A2147" s="296" t="s">
        <v>1969</v>
      </c>
      <c r="B2147" s="166" t="s">
        <v>370</v>
      </c>
      <c r="C2147" s="132" t="s">
        <v>2968</v>
      </c>
      <c r="D2147" s="550" t="s">
        <v>2049</v>
      </c>
      <c r="E2147" s="550" t="s">
        <v>187</v>
      </c>
      <c r="F2147" s="551">
        <v>291</v>
      </c>
      <c r="G2147" s="551" t="s">
        <v>605</v>
      </c>
      <c r="H2147" s="551">
        <v>11</v>
      </c>
      <c r="I2147" s="670">
        <v>25</v>
      </c>
      <c r="J2147" s="670">
        <v>100</v>
      </c>
      <c r="K2147" s="553">
        <v>1.3333333333333333</v>
      </c>
      <c r="L2147" s="553">
        <v>1.3333333333333333</v>
      </c>
      <c r="M2147" s="553">
        <v>1.3333333333333333</v>
      </c>
      <c r="N2147" s="553">
        <v>4</v>
      </c>
      <c r="O2147" s="670">
        <v>100</v>
      </c>
      <c r="P2147" s="362" t="s">
        <v>370</v>
      </c>
    </row>
    <row r="2148" spans="1:16" ht="54" customHeight="1" x14ac:dyDescent="0.2">
      <c r="A2148" s="296" t="s">
        <v>1969</v>
      </c>
      <c r="B2148" s="166" t="s">
        <v>370</v>
      </c>
      <c r="C2148" s="132" t="s">
        <v>2968</v>
      </c>
      <c r="D2148" s="550" t="s">
        <v>2050</v>
      </c>
      <c r="E2148" s="550" t="s">
        <v>187</v>
      </c>
      <c r="F2148" s="551">
        <v>291</v>
      </c>
      <c r="G2148" s="551" t="s">
        <v>605</v>
      </c>
      <c r="H2148" s="551">
        <v>11</v>
      </c>
      <c r="I2148" s="670">
        <v>35</v>
      </c>
      <c r="J2148" s="670">
        <v>280</v>
      </c>
      <c r="K2148" s="553">
        <v>2.6666666666666665</v>
      </c>
      <c r="L2148" s="553">
        <v>2.6666666666666665</v>
      </c>
      <c r="M2148" s="553">
        <v>2.6666666666666665</v>
      </c>
      <c r="N2148" s="553">
        <v>8</v>
      </c>
      <c r="O2148" s="670">
        <v>280</v>
      </c>
      <c r="P2148" s="362" t="s">
        <v>370</v>
      </c>
    </row>
    <row r="2149" spans="1:16" ht="54" customHeight="1" x14ac:dyDescent="0.2">
      <c r="A2149" s="296" t="s">
        <v>1969</v>
      </c>
      <c r="B2149" s="166" t="s">
        <v>370</v>
      </c>
      <c r="C2149" s="132" t="s">
        <v>2968</v>
      </c>
      <c r="D2149" s="550" t="s">
        <v>2051</v>
      </c>
      <c r="E2149" s="550" t="s">
        <v>187</v>
      </c>
      <c r="F2149" s="551">
        <v>291</v>
      </c>
      <c r="G2149" s="551" t="s">
        <v>605</v>
      </c>
      <c r="H2149" s="551">
        <v>11</v>
      </c>
      <c r="I2149" s="670">
        <v>13</v>
      </c>
      <c r="J2149" s="670">
        <v>260</v>
      </c>
      <c r="K2149" s="553">
        <v>6.666666666666667</v>
      </c>
      <c r="L2149" s="553">
        <v>6.666666666666667</v>
      </c>
      <c r="M2149" s="553">
        <v>6.666666666666667</v>
      </c>
      <c r="N2149" s="553">
        <v>20</v>
      </c>
      <c r="O2149" s="670">
        <v>260</v>
      </c>
      <c r="P2149" s="362" t="s">
        <v>370</v>
      </c>
    </row>
    <row r="2150" spans="1:16" ht="54" customHeight="1" x14ac:dyDescent="0.2">
      <c r="A2150" s="296" t="s">
        <v>1969</v>
      </c>
      <c r="B2150" s="166" t="s">
        <v>370</v>
      </c>
      <c r="C2150" s="132" t="s">
        <v>2968</v>
      </c>
      <c r="D2150" s="550" t="s">
        <v>2052</v>
      </c>
      <c r="E2150" s="550" t="s">
        <v>187</v>
      </c>
      <c r="F2150" s="551">
        <v>291</v>
      </c>
      <c r="G2150" s="551" t="s">
        <v>605</v>
      </c>
      <c r="H2150" s="551">
        <v>11</v>
      </c>
      <c r="I2150" s="670">
        <v>75</v>
      </c>
      <c r="J2150" s="670">
        <v>300</v>
      </c>
      <c r="K2150" s="553">
        <v>1.3333333333333333</v>
      </c>
      <c r="L2150" s="553">
        <v>1.3333333333333333</v>
      </c>
      <c r="M2150" s="553">
        <v>1.3333333333333333</v>
      </c>
      <c r="N2150" s="553">
        <v>4</v>
      </c>
      <c r="O2150" s="670">
        <v>300</v>
      </c>
      <c r="P2150" s="362" t="s">
        <v>370</v>
      </c>
    </row>
    <row r="2151" spans="1:16" ht="54" customHeight="1" x14ac:dyDescent="0.2">
      <c r="A2151" s="296" t="s">
        <v>1969</v>
      </c>
      <c r="B2151" s="166" t="s">
        <v>370</v>
      </c>
      <c r="C2151" s="132" t="s">
        <v>2968</v>
      </c>
      <c r="D2151" s="550" t="s">
        <v>2053</v>
      </c>
      <c r="E2151" s="550" t="s">
        <v>187</v>
      </c>
      <c r="F2151" s="551">
        <v>291</v>
      </c>
      <c r="G2151" s="551" t="s">
        <v>605</v>
      </c>
      <c r="H2151" s="551">
        <v>11</v>
      </c>
      <c r="I2151" s="670">
        <v>75</v>
      </c>
      <c r="J2151" s="670">
        <v>300</v>
      </c>
      <c r="K2151" s="553">
        <v>1.3333333333333333</v>
      </c>
      <c r="L2151" s="553">
        <v>1.3333333333333333</v>
      </c>
      <c r="M2151" s="553">
        <v>1.3333333333333333</v>
      </c>
      <c r="N2151" s="553">
        <v>4</v>
      </c>
      <c r="O2151" s="670">
        <v>300</v>
      </c>
      <c r="P2151" s="362" t="s">
        <v>370</v>
      </c>
    </row>
    <row r="2152" spans="1:16" ht="54" customHeight="1" x14ac:dyDescent="0.2">
      <c r="A2152" s="296" t="s">
        <v>1969</v>
      </c>
      <c r="B2152" s="166" t="s">
        <v>370</v>
      </c>
      <c r="C2152" s="132" t="s">
        <v>2968</v>
      </c>
      <c r="D2152" s="550" t="s">
        <v>2054</v>
      </c>
      <c r="E2152" s="550" t="s">
        <v>187</v>
      </c>
      <c r="F2152" s="551">
        <v>328</v>
      </c>
      <c r="G2152" s="551" t="s">
        <v>605</v>
      </c>
      <c r="H2152" s="551">
        <v>11</v>
      </c>
      <c r="I2152" s="670">
        <v>7100</v>
      </c>
      <c r="J2152" s="670">
        <v>7100</v>
      </c>
      <c r="K2152" s="553">
        <v>1</v>
      </c>
      <c r="L2152" s="553">
        <v>0.33333333333333331</v>
      </c>
      <c r="M2152" s="553">
        <v>0.33333333333333331</v>
      </c>
      <c r="N2152" s="553">
        <v>1</v>
      </c>
      <c r="O2152" s="670">
        <v>7100</v>
      </c>
      <c r="P2152" s="362" t="s">
        <v>370</v>
      </c>
    </row>
    <row r="2153" spans="1:16" ht="54" customHeight="1" x14ac:dyDescent="0.2">
      <c r="A2153" s="296" t="s">
        <v>1969</v>
      </c>
      <c r="B2153" s="166" t="s">
        <v>370</v>
      </c>
      <c r="C2153" s="132" t="s">
        <v>2968</v>
      </c>
      <c r="D2153" s="550" t="s">
        <v>2055</v>
      </c>
      <c r="E2153" s="550" t="s">
        <v>187</v>
      </c>
      <c r="F2153" s="551">
        <v>328</v>
      </c>
      <c r="G2153" s="551" t="s">
        <v>605</v>
      </c>
      <c r="H2153" s="551">
        <v>11</v>
      </c>
      <c r="I2153" s="670">
        <v>10000</v>
      </c>
      <c r="J2153" s="670">
        <v>30000</v>
      </c>
      <c r="K2153" s="553">
        <v>1</v>
      </c>
      <c r="L2153" s="553">
        <v>1</v>
      </c>
      <c r="M2153" s="553">
        <v>1</v>
      </c>
      <c r="N2153" s="553">
        <v>3</v>
      </c>
      <c r="O2153" s="670">
        <v>30000</v>
      </c>
      <c r="P2153" s="362" t="s">
        <v>370</v>
      </c>
    </row>
    <row r="2154" spans="1:16" ht="54" customHeight="1" x14ac:dyDescent="0.2">
      <c r="A2154" s="296" t="s">
        <v>1969</v>
      </c>
      <c r="B2154" s="166" t="s">
        <v>370</v>
      </c>
      <c r="C2154" s="132" t="s">
        <v>2968</v>
      </c>
      <c r="D2154" s="550" t="s">
        <v>2056</v>
      </c>
      <c r="E2154" s="550" t="s">
        <v>187</v>
      </c>
      <c r="F2154" s="551">
        <v>325</v>
      </c>
      <c r="G2154" s="551" t="s">
        <v>605</v>
      </c>
      <c r="H2154" s="551">
        <v>11</v>
      </c>
      <c r="I2154" s="670">
        <v>250000</v>
      </c>
      <c r="J2154" s="670">
        <v>500000</v>
      </c>
      <c r="K2154" s="553">
        <v>0.66666666666666663</v>
      </c>
      <c r="L2154" s="553">
        <v>0.66666666666666663</v>
      </c>
      <c r="M2154" s="553">
        <v>0.66666666666666663</v>
      </c>
      <c r="N2154" s="553">
        <v>2</v>
      </c>
      <c r="O2154" s="670">
        <v>500000</v>
      </c>
      <c r="P2154" s="362" t="s">
        <v>370</v>
      </c>
    </row>
    <row r="2155" spans="1:16" ht="54" customHeight="1" x14ac:dyDescent="0.2">
      <c r="A2155" s="296" t="s">
        <v>1969</v>
      </c>
      <c r="B2155" s="166" t="s">
        <v>370</v>
      </c>
      <c r="C2155" s="132" t="s">
        <v>2968</v>
      </c>
      <c r="D2155" s="550" t="s">
        <v>2057</v>
      </c>
      <c r="E2155" s="550" t="s">
        <v>187</v>
      </c>
      <c r="F2155" s="551">
        <v>325</v>
      </c>
      <c r="G2155" s="551" t="s">
        <v>605</v>
      </c>
      <c r="H2155" s="551">
        <v>11</v>
      </c>
      <c r="I2155" s="670">
        <v>20000</v>
      </c>
      <c r="J2155" s="670">
        <v>20000</v>
      </c>
      <c r="K2155" s="553">
        <v>1</v>
      </c>
      <c r="L2155" s="553">
        <v>0.33333333333333331</v>
      </c>
      <c r="M2155" s="553">
        <v>0.33333333333333331</v>
      </c>
      <c r="N2155" s="553">
        <v>1</v>
      </c>
      <c r="O2155" s="670">
        <v>20000</v>
      </c>
      <c r="P2155" s="362" t="s">
        <v>370</v>
      </c>
    </row>
    <row r="2156" spans="1:16" ht="54" customHeight="1" x14ac:dyDescent="0.2">
      <c r="A2156" s="296" t="s">
        <v>1969</v>
      </c>
      <c r="B2156" s="166" t="s">
        <v>370</v>
      </c>
      <c r="C2156" s="132" t="s">
        <v>2968</v>
      </c>
      <c r="D2156" s="550" t="s">
        <v>1035</v>
      </c>
      <c r="E2156" s="550" t="s">
        <v>187</v>
      </c>
      <c r="F2156" s="551">
        <v>136</v>
      </c>
      <c r="G2156" s="551" t="s">
        <v>605</v>
      </c>
      <c r="H2156" s="551">
        <v>11</v>
      </c>
      <c r="I2156" s="670">
        <v>6300</v>
      </c>
      <c r="J2156" s="670">
        <v>189000</v>
      </c>
      <c r="K2156" s="553">
        <v>10</v>
      </c>
      <c r="L2156" s="553">
        <v>10</v>
      </c>
      <c r="M2156" s="553">
        <v>10</v>
      </c>
      <c r="N2156" s="553">
        <v>30</v>
      </c>
      <c r="O2156" s="670">
        <v>189000</v>
      </c>
      <c r="P2156" s="362" t="s">
        <v>370</v>
      </c>
    </row>
    <row r="2157" spans="1:16" ht="54" customHeight="1" x14ac:dyDescent="0.2">
      <c r="A2157" s="296" t="s">
        <v>1969</v>
      </c>
      <c r="B2157" s="166" t="s">
        <v>370</v>
      </c>
      <c r="C2157" s="132" t="s">
        <v>2968</v>
      </c>
      <c r="D2157" s="550" t="s">
        <v>2058</v>
      </c>
      <c r="E2157" s="550" t="s">
        <v>604</v>
      </c>
      <c r="F2157" s="551">
        <v>153</v>
      </c>
      <c r="G2157" s="551" t="s">
        <v>605</v>
      </c>
      <c r="H2157" s="551">
        <v>11</v>
      </c>
      <c r="I2157" s="670">
        <v>5040</v>
      </c>
      <c r="J2157" s="670">
        <v>45360</v>
      </c>
      <c r="K2157" s="553">
        <v>3</v>
      </c>
      <c r="L2157" s="553">
        <v>3</v>
      </c>
      <c r="M2157" s="553">
        <v>3</v>
      </c>
      <c r="N2157" s="553">
        <v>9</v>
      </c>
      <c r="O2157" s="670">
        <v>45360</v>
      </c>
      <c r="P2157" s="362" t="s">
        <v>370</v>
      </c>
    </row>
    <row r="2158" spans="1:16" ht="54" customHeight="1" x14ac:dyDescent="0.2">
      <c r="A2158" s="296" t="s">
        <v>1969</v>
      </c>
      <c r="B2158" s="166" t="s">
        <v>370</v>
      </c>
      <c r="C2158" s="132" t="s">
        <v>2968</v>
      </c>
      <c r="D2158" s="550" t="s">
        <v>2059</v>
      </c>
      <c r="E2158" s="550" t="s">
        <v>604</v>
      </c>
      <c r="F2158" s="551">
        <v>165</v>
      </c>
      <c r="G2158" s="551" t="s">
        <v>605</v>
      </c>
      <c r="H2158" s="551">
        <v>11</v>
      </c>
      <c r="I2158" s="670">
        <v>3125</v>
      </c>
      <c r="J2158" s="670">
        <v>25000</v>
      </c>
      <c r="K2158" s="553">
        <v>2.6666666666666665</v>
      </c>
      <c r="L2158" s="553">
        <v>2.6666666666666665</v>
      </c>
      <c r="M2158" s="553">
        <v>2.6666666666666665</v>
      </c>
      <c r="N2158" s="553">
        <v>8</v>
      </c>
      <c r="O2158" s="670">
        <v>25000</v>
      </c>
      <c r="P2158" s="362" t="s">
        <v>370</v>
      </c>
    </row>
    <row r="2159" spans="1:16" ht="54" customHeight="1" x14ac:dyDescent="0.2">
      <c r="A2159" s="296" t="s">
        <v>1969</v>
      </c>
      <c r="B2159" s="166" t="s">
        <v>370</v>
      </c>
      <c r="C2159" s="132" t="s">
        <v>2968</v>
      </c>
      <c r="D2159" s="550" t="s">
        <v>2060</v>
      </c>
      <c r="E2159" s="550" t="s">
        <v>604</v>
      </c>
      <c r="F2159" s="551">
        <v>185</v>
      </c>
      <c r="G2159" s="551" t="s">
        <v>605</v>
      </c>
      <c r="H2159" s="551">
        <v>11</v>
      </c>
      <c r="I2159" s="670">
        <v>5620</v>
      </c>
      <c r="J2159" s="670">
        <v>2764932</v>
      </c>
      <c r="K2159" s="553">
        <v>164</v>
      </c>
      <c r="L2159" s="553">
        <v>164</v>
      </c>
      <c r="M2159" s="553">
        <v>164</v>
      </c>
      <c r="N2159" s="553">
        <v>492</v>
      </c>
      <c r="O2159" s="670">
        <v>2764932</v>
      </c>
      <c r="P2159" s="362" t="s">
        <v>370</v>
      </c>
    </row>
    <row r="2160" spans="1:16" ht="54" customHeight="1" x14ac:dyDescent="0.2">
      <c r="A2160" s="296" t="s">
        <v>1969</v>
      </c>
      <c r="B2160" s="166" t="s">
        <v>370</v>
      </c>
      <c r="C2160" s="132" t="s">
        <v>2968</v>
      </c>
      <c r="D2160" s="550" t="s">
        <v>2061</v>
      </c>
      <c r="E2160" s="550" t="s">
        <v>2062</v>
      </c>
      <c r="F2160" s="551">
        <v>212</v>
      </c>
      <c r="G2160" s="551" t="s">
        <v>605</v>
      </c>
      <c r="H2160" s="551">
        <v>11</v>
      </c>
      <c r="I2160" s="670">
        <v>300</v>
      </c>
      <c r="J2160" s="670">
        <v>900</v>
      </c>
      <c r="K2160" s="553">
        <v>1</v>
      </c>
      <c r="L2160" s="553">
        <v>1</v>
      </c>
      <c r="M2160" s="553">
        <v>1</v>
      </c>
      <c r="N2160" s="553">
        <v>3</v>
      </c>
      <c r="O2160" s="670">
        <v>900</v>
      </c>
      <c r="P2160" s="362" t="s">
        <v>370</v>
      </c>
    </row>
    <row r="2161" spans="1:16" ht="54" customHeight="1" x14ac:dyDescent="0.2">
      <c r="A2161" s="296" t="s">
        <v>1969</v>
      </c>
      <c r="B2161" s="166" t="s">
        <v>370</v>
      </c>
      <c r="C2161" s="132" t="s">
        <v>2968</v>
      </c>
      <c r="D2161" s="550" t="s">
        <v>2063</v>
      </c>
      <c r="E2161" s="550" t="s">
        <v>2064</v>
      </c>
      <c r="F2161" s="551">
        <v>214</v>
      </c>
      <c r="G2161" s="551" t="s">
        <v>605</v>
      </c>
      <c r="H2161" s="551">
        <v>11</v>
      </c>
      <c r="I2161" s="670">
        <v>765</v>
      </c>
      <c r="J2161" s="670">
        <v>20655</v>
      </c>
      <c r="K2161" s="553">
        <v>9</v>
      </c>
      <c r="L2161" s="553">
        <v>9</v>
      </c>
      <c r="M2161" s="553">
        <v>9</v>
      </c>
      <c r="N2161" s="553">
        <v>27</v>
      </c>
      <c r="O2161" s="670">
        <v>20655</v>
      </c>
      <c r="P2161" s="362" t="s">
        <v>370</v>
      </c>
    </row>
    <row r="2162" spans="1:16" ht="54" customHeight="1" x14ac:dyDescent="0.2">
      <c r="A2162" s="296" t="s">
        <v>1969</v>
      </c>
      <c r="B2162" s="166" t="s">
        <v>370</v>
      </c>
      <c r="C2162" s="132" t="s">
        <v>2968</v>
      </c>
      <c r="D2162" s="550" t="s">
        <v>2065</v>
      </c>
      <c r="E2162" s="550" t="s">
        <v>2064</v>
      </c>
      <c r="F2162" s="551">
        <v>214</v>
      </c>
      <c r="G2162" s="551" t="s">
        <v>605</v>
      </c>
      <c r="H2162" s="551">
        <v>11</v>
      </c>
      <c r="I2162" s="670">
        <v>500</v>
      </c>
      <c r="J2162" s="670">
        <v>3000</v>
      </c>
      <c r="K2162" s="553">
        <v>2</v>
      </c>
      <c r="L2162" s="553">
        <v>2</v>
      </c>
      <c r="M2162" s="553">
        <v>2</v>
      </c>
      <c r="N2162" s="553">
        <v>6</v>
      </c>
      <c r="O2162" s="670">
        <v>3000</v>
      </c>
      <c r="P2162" s="362" t="s">
        <v>370</v>
      </c>
    </row>
    <row r="2163" spans="1:16" ht="54" customHeight="1" x14ac:dyDescent="0.2">
      <c r="A2163" s="296" t="s">
        <v>1969</v>
      </c>
      <c r="B2163" s="166" t="s">
        <v>370</v>
      </c>
      <c r="C2163" s="132" t="s">
        <v>2968</v>
      </c>
      <c r="D2163" s="550" t="s">
        <v>2066</v>
      </c>
      <c r="E2163" s="550" t="s">
        <v>1781</v>
      </c>
      <c r="F2163" s="551">
        <v>214</v>
      </c>
      <c r="G2163" s="551" t="s">
        <v>605</v>
      </c>
      <c r="H2163" s="551">
        <v>11</v>
      </c>
      <c r="I2163" s="670">
        <v>1500</v>
      </c>
      <c r="J2163" s="670">
        <v>60000</v>
      </c>
      <c r="K2163" s="553">
        <v>13.333333333333334</v>
      </c>
      <c r="L2163" s="553">
        <v>13.333333333333334</v>
      </c>
      <c r="M2163" s="553">
        <v>13.333333333333334</v>
      </c>
      <c r="N2163" s="553">
        <v>40</v>
      </c>
      <c r="O2163" s="670">
        <v>60000</v>
      </c>
      <c r="P2163" s="362" t="s">
        <v>370</v>
      </c>
    </row>
    <row r="2164" spans="1:16" ht="54" customHeight="1" x14ac:dyDescent="0.2">
      <c r="A2164" s="296" t="s">
        <v>1969</v>
      </c>
      <c r="B2164" s="166" t="s">
        <v>370</v>
      </c>
      <c r="C2164" s="132" t="s">
        <v>2968</v>
      </c>
      <c r="D2164" s="550" t="s">
        <v>2067</v>
      </c>
      <c r="E2164" s="550" t="s">
        <v>187</v>
      </c>
      <c r="F2164" s="551">
        <v>214</v>
      </c>
      <c r="G2164" s="551" t="s">
        <v>605</v>
      </c>
      <c r="H2164" s="551">
        <v>11</v>
      </c>
      <c r="I2164" s="670">
        <v>75</v>
      </c>
      <c r="J2164" s="670">
        <v>9375</v>
      </c>
      <c r="K2164" s="553">
        <v>41.666666666666664</v>
      </c>
      <c r="L2164" s="553">
        <v>41.666666666666664</v>
      </c>
      <c r="M2164" s="553">
        <v>41.666666666666664</v>
      </c>
      <c r="N2164" s="553">
        <v>125</v>
      </c>
      <c r="O2164" s="670">
        <v>9375</v>
      </c>
      <c r="P2164" s="362" t="s">
        <v>370</v>
      </c>
    </row>
    <row r="2165" spans="1:16" ht="54" customHeight="1" x14ac:dyDescent="0.2">
      <c r="A2165" s="296" t="s">
        <v>1969</v>
      </c>
      <c r="B2165" s="166" t="s">
        <v>370</v>
      </c>
      <c r="C2165" s="132" t="s">
        <v>2968</v>
      </c>
      <c r="D2165" s="550" t="s">
        <v>2068</v>
      </c>
      <c r="E2165" s="550" t="s">
        <v>187</v>
      </c>
      <c r="F2165" s="551">
        <v>214</v>
      </c>
      <c r="G2165" s="551" t="s">
        <v>605</v>
      </c>
      <c r="H2165" s="551">
        <v>11</v>
      </c>
      <c r="I2165" s="670">
        <v>500</v>
      </c>
      <c r="J2165" s="670">
        <v>90000</v>
      </c>
      <c r="K2165" s="553">
        <v>60</v>
      </c>
      <c r="L2165" s="553">
        <v>60</v>
      </c>
      <c r="M2165" s="553">
        <v>60</v>
      </c>
      <c r="N2165" s="553">
        <v>180</v>
      </c>
      <c r="O2165" s="670">
        <v>90000</v>
      </c>
      <c r="P2165" s="362" t="s">
        <v>370</v>
      </c>
    </row>
    <row r="2166" spans="1:16" ht="54" customHeight="1" x14ac:dyDescent="0.2">
      <c r="A2166" s="296" t="s">
        <v>1969</v>
      </c>
      <c r="B2166" s="166" t="s">
        <v>370</v>
      </c>
      <c r="C2166" s="132" t="s">
        <v>2968</v>
      </c>
      <c r="D2166" s="550" t="s">
        <v>2069</v>
      </c>
      <c r="E2166" s="550" t="s">
        <v>187</v>
      </c>
      <c r="F2166" s="551">
        <v>214</v>
      </c>
      <c r="G2166" s="551" t="s">
        <v>605</v>
      </c>
      <c r="H2166" s="551">
        <v>11</v>
      </c>
      <c r="I2166" s="670">
        <v>500</v>
      </c>
      <c r="J2166" s="670">
        <v>30000</v>
      </c>
      <c r="K2166" s="553">
        <v>20</v>
      </c>
      <c r="L2166" s="553">
        <v>20</v>
      </c>
      <c r="M2166" s="553">
        <v>20</v>
      </c>
      <c r="N2166" s="553">
        <v>60</v>
      </c>
      <c r="O2166" s="670">
        <v>30000</v>
      </c>
      <c r="P2166" s="362" t="s">
        <v>370</v>
      </c>
    </row>
    <row r="2167" spans="1:16" ht="54" customHeight="1" x14ac:dyDescent="0.2">
      <c r="A2167" s="296" t="s">
        <v>1969</v>
      </c>
      <c r="B2167" s="166" t="s">
        <v>370</v>
      </c>
      <c r="C2167" s="132" t="s">
        <v>2968</v>
      </c>
      <c r="D2167" s="550" t="s">
        <v>2070</v>
      </c>
      <c r="E2167" s="550" t="s">
        <v>187</v>
      </c>
      <c r="F2167" s="551">
        <v>214</v>
      </c>
      <c r="G2167" s="551" t="s">
        <v>605</v>
      </c>
      <c r="H2167" s="551">
        <v>11</v>
      </c>
      <c r="I2167" s="670">
        <v>600</v>
      </c>
      <c r="J2167" s="670">
        <v>36000</v>
      </c>
      <c r="K2167" s="553">
        <v>20</v>
      </c>
      <c r="L2167" s="553">
        <v>20</v>
      </c>
      <c r="M2167" s="553">
        <v>20</v>
      </c>
      <c r="N2167" s="553">
        <v>60</v>
      </c>
      <c r="O2167" s="670">
        <v>36000</v>
      </c>
      <c r="P2167" s="362" t="s">
        <v>370</v>
      </c>
    </row>
    <row r="2168" spans="1:16" ht="54" customHeight="1" x14ac:dyDescent="0.2">
      <c r="A2168" s="296" t="s">
        <v>1969</v>
      </c>
      <c r="B2168" s="166" t="s">
        <v>370</v>
      </c>
      <c r="C2168" s="132" t="s">
        <v>2968</v>
      </c>
      <c r="D2168" s="550" t="s">
        <v>2071</v>
      </c>
      <c r="E2168" s="550" t="s">
        <v>2072</v>
      </c>
      <c r="F2168" s="551">
        <v>215</v>
      </c>
      <c r="G2168" s="551" t="s">
        <v>605</v>
      </c>
      <c r="H2168" s="551">
        <v>11</v>
      </c>
      <c r="I2168" s="670">
        <v>400</v>
      </c>
      <c r="J2168" s="670">
        <v>2800</v>
      </c>
      <c r="K2168" s="553">
        <v>2.3333333333333335</v>
      </c>
      <c r="L2168" s="553">
        <v>2.3333333333333335</v>
      </c>
      <c r="M2168" s="553">
        <v>2.3333333333333335</v>
      </c>
      <c r="N2168" s="553">
        <v>7</v>
      </c>
      <c r="O2168" s="670">
        <v>2800</v>
      </c>
      <c r="P2168" s="362" t="s">
        <v>370</v>
      </c>
    </row>
    <row r="2169" spans="1:16" ht="54" customHeight="1" x14ac:dyDescent="0.2">
      <c r="A2169" s="296" t="s">
        <v>1969</v>
      </c>
      <c r="B2169" s="166" t="s">
        <v>370</v>
      </c>
      <c r="C2169" s="132" t="s">
        <v>2968</v>
      </c>
      <c r="D2169" s="550" t="s">
        <v>2071</v>
      </c>
      <c r="E2169" s="550" t="s">
        <v>2073</v>
      </c>
      <c r="F2169" s="551">
        <v>215</v>
      </c>
      <c r="G2169" s="551" t="s">
        <v>605</v>
      </c>
      <c r="H2169" s="551">
        <v>11</v>
      </c>
      <c r="I2169" s="670">
        <v>2500</v>
      </c>
      <c r="J2169" s="670">
        <v>10000</v>
      </c>
      <c r="K2169" s="553">
        <v>1.3333333333333333</v>
      </c>
      <c r="L2169" s="553">
        <v>1.3333333333333333</v>
      </c>
      <c r="M2169" s="553">
        <v>1.3333333333333333</v>
      </c>
      <c r="N2169" s="553">
        <v>4</v>
      </c>
      <c r="O2169" s="670">
        <v>10000</v>
      </c>
      <c r="P2169" s="362" t="s">
        <v>370</v>
      </c>
    </row>
    <row r="2170" spans="1:16" ht="54" customHeight="1" x14ac:dyDescent="0.2">
      <c r="A2170" s="296" t="s">
        <v>1969</v>
      </c>
      <c r="B2170" s="166" t="s">
        <v>370</v>
      </c>
      <c r="C2170" s="132" t="s">
        <v>2968</v>
      </c>
      <c r="D2170" s="550" t="s">
        <v>2071</v>
      </c>
      <c r="E2170" s="550" t="s">
        <v>2073</v>
      </c>
      <c r="F2170" s="551">
        <v>215</v>
      </c>
      <c r="G2170" s="551" t="s">
        <v>605</v>
      </c>
      <c r="H2170" s="551">
        <v>11</v>
      </c>
      <c r="I2170" s="670">
        <v>1500</v>
      </c>
      <c r="J2170" s="670">
        <v>4500</v>
      </c>
      <c r="K2170" s="553">
        <v>1</v>
      </c>
      <c r="L2170" s="553">
        <v>1</v>
      </c>
      <c r="M2170" s="553">
        <v>1</v>
      </c>
      <c r="N2170" s="553">
        <v>3</v>
      </c>
      <c r="O2170" s="670">
        <v>4500</v>
      </c>
      <c r="P2170" s="362" t="s">
        <v>370</v>
      </c>
    </row>
    <row r="2171" spans="1:16" ht="54" customHeight="1" x14ac:dyDescent="0.2">
      <c r="A2171" s="296" t="s">
        <v>1969</v>
      </c>
      <c r="B2171" s="166" t="s">
        <v>370</v>
      </c>
      <c r="C2171" s="132" t="s">
        <v>2968</v>
      </c>
      <c r="D2171" s="550" t="s">
        <v>2071</v>
      </c>
      <c r="E2171" s="550" t="s">
        <v>2073</v>
      </c>
      <c r="F2171" s="551">
        <v>215</v>
      </c>
      <c r="G2171" s="551" t="s">
        <v>605</v>
      </c>
      <c r="H2171" s="551">
        <v>11</v>
      </c>
      <c r="I2171" s="670">
        <v>1000</v>
      </c>
      <c r="J2171" s="670">
        <v>3000</v>
      </c>
      <c r="K2171" s="553">
        <v>1</v>
      </c>
      <c r="L2171" s="553">
        <v>1</v>
      </c>
      <c r="M2171" s="553">
        <v>1</v>
      </c>
      <c r="N2171" s="553">
        <v>3</v>
      </c>
      <c r="O2171" s="670">
        <v>3000</v>
      </c>
      <c r="P2171" s="362" t="s">
        <v>370</v>
      </c>
    </row>
    <row r="2172" spans="1:16" ht="54" customHeight="1" x14ac:dyDescent="0.2">
      <c r="A2172" s="296" t="s">
        <v>1969</v>
      </c>
      <c r="B2172" s="166" t="s">
        <v>370</v>
      </c>
      <c r="C2172" s="132" t="s">
        <v>2968</v>
      </c>
      <c r="D2172" s="550" t="s">
        <v>2071</v>
      </c>
      <c r="E2172" s="550" t="s">
        <v>2073</v>
      </c>
      <c r="F2172" s="551">
        <v>215</v>
      </c>
      <c r="G2172" s="551" t="s">
        <v>605</v>
      </c>
      <c r="H2172" s="551">
        <v>11</v>
      </c>
      <c r="I2172" s="670">
        <v>1500</v>
      </c>
      <c r="J2172" s="670">
        <v>6000</v>
      </c>
      <c r="K2172" s="553">
        <v>1.3333333333333333</v>
      </c>
      <c r="L2172" s="553">
        <v>1.3333333333333333</v>
      </c>
      <c r="M2172" s="553">
        <v>1.3333333333333333</v>
      </c>
      <c r="N2172" s="553">
        <v>4</v>
      </c>
      <c r="O2172" s="670">
        <v>6000</v>
      </c>
      <c r="P2172" s="362" t="s">
        <v>370</v>
      </c>
    </row>
    <row r="2173" spans="1:16" ht="54" customHeight="1" x14ac:dyDescent="0.2">
      <c r="A2173" s="296" t="s">
        <v>1969</v>
      </c>
      <c r="B2173" s="166" t="s">
        <v>370</v>
      </c>
      <c r="C2173" s="132" t="s">
        <v>2968</v>
      </c>
      <c r="D2173" s="550" t="s">
        <v>2071</v>
      </c>
      <c r="E2173" s="550" t="s">
        <v>2072</v>
      </c>
      <c r="F2173" s="551">
        <v>215</v>
      </c>
      <c r="G2173" s="551" t="s">
        <v>605</v>
      </c>
      <c r="H2173" s="551">
        <v>11</v>
      </c>
      <c r="I2173" s="670">
        <v>600</v>
      </c>
      <c r="J2173" s="670">
        <v>3600</v>
      </c>
      <c r="K2173" s="553">
        <v>2</v>
      </c>
      <c r="L2173" s="553">
        <v>2</v>
      </c>
      <c r="M2173" s="553">
        <v>2</v>
      </c>
      <c r="N2173" s="553">
        <v>6</v>
      </c>
      <c r="O2173" s="670">
        <v>3600</v>
      </c>
      <c r="P2173" s="362" t="s">
        <v>370</v>
      </c>
    </row>
    <row r="2174" spans="1:16" ht="54" customHeight="1" x14ac:dyDescent="0.2">
      <c r="A2174" s="296" t="s">
        <v>1969</v>
      </c>
      <c r="B2174" s="166" t="s">
        <v>370</v>
      </c>
      <c r="C2174" s="132" t="s">
        <v>2968</v>
      </c>
      <c r="D2174" s="550" t="s">
        <v>2071</v>
      </c>
      <c r="E2174" s="550" t="s">
        <v>2072</v>
      </c>
      <c r="F2174" s="551">
        <v>215</v>
      </c>
      <c r="G2174" s="551" t="s">
        <v>605</v>
      </c>
      <c r="H2174" s="551">
        <v>11</v>
      </c>
      <c r="I2174" s="670">
        <v>500</v>
      </c>
      <c r="J2174" s="670">
        <v>2000</v>
      </c>
      <c r="K2174" s="553">
        <v>1.3333333333333333</v>
      </c>
      <c r="L2174" s="553">
        <v>1.3333333333333333</v>
      </c>
      <c r="M2174" s="553">
        <v>1.3333333333333333</v>
      </c>
      <c r="N2174" s="553">
        <v>4</v>
      </c>
      <c r="O2174" s="670">
        <v>2000</v>
      </c>
      <c r="P2174" s="362" t="s">
        <v>370</v>
      </c>
    </row>
    <row r="2175" spans="1:16" ht="54" customHeight="1" x14ac:dyDescent="0.2">
      <c r="A2175" s="296" t="s">
        <v>1969</v>
      </c>
      <c r="B2175" s="166" t="s">
        <v>370</v>
      </c>
      <c r="C2175" s="132" t="s">
        <v>2968</v>
      </c>
      <c r="D2175" s="550" t="s">
        <v>2071</v>
      </c>
      <c r="E2175" s="550" t="s">
        <v>2072</v>
      </c>
      <c r="F2175" s="551">
        <v>215</v>
      </c>
      <c r="G2175" s="551" t="s">
        <v>605</v>
      </c>
      <c r="H2175" s="551">
        <v>11</v>
      </c>
      <c r="I2175" s="670">
        <v>300</v>
      </c>
      <c r="J2175" s="670">
        <v>1500</v>
      </c>
      <c r="K2175" s="553">
        <v>1.6666666666666667</v>
      </c>
      <c r="L2175" s="553">
        <v>1.6666666666666667</v>
      </c>
      <c r="M2175" s="553">
        <v>1.6666666666666667</v>
      </c>
      <c r="N2175" s="553">
        <v>5</v>
      </c>
      <c r="O2175" s="670">
        <v>1500</v>
      </c>
      <c r="P2175" s="362" t="s">
        <v>370</v>
      </c>
    </row>
    <row r="2176" spans="1:16" ht="54" customHeight="1" x14ac:dyDescent="0.2">
      <c r="A2176" s="296" t="s">
        <v>1969</v>
      </c>
      <c r="B2176" s="166" t="s">
        <v>370</v>
      </c>
      <c r="C2176" s="132" t="s">
        <v>2968</v>
      </c>
      <c r="D2176" s="550" t="s">
        <v>2071</v>
      </c>
      <c r="E2176" s="550" t="s">
        <v>2074</v>
      </c>
      <c r="F2176" s="551">
        <v>215</v>
      </c>
      <c r="G2176" s="551" t="s">
        <v>605</v>
      </c>
      <c r="H2176" s="551">
        <v>11</v>
      </c>
      <c r="I2176" s="670">
        <v>250</v>
      </c>
      <c r="J2176" s="670">
        <v>250</v>
      </c>
      <c r="K2176" s="553">
        <v>1</v>
      </c>
      <c r="L2176" s="553">
        <v>0.33333333333333331</v>
      </c>
      <c r="M2176" s="553">
        <v>0.33333333333333331</v>
      </c>
      <c r="N2176" s="553">
        <v>1</v>
      </c>
      <c r="O2176" s="670">
        <v>250</v>
      </c>
      <c r="P2176" s="362" t="s">
        <v>370</v>
      </c>
    </row>
    <row r="2177" spans="1:16" ht="54" customHeight="1" x14ac:dyDescent="0.2">
      <c r="A2177" s="296" t="s">
        <v>1969</v>
      </c>
      <c r="B2177" s="166" t="s">
        <v>370</v>
      </c>
      <c r="C2177" s="132" t="s">
        <v>2968</v>
      </c>
      <c r="D2177" s="550" t="s">
        <v>2071</v>
      </c>
      <c r="E2177" s="550" t="s">
        <v>2074</v>
      </c>
      <c r="F2177" s="551">
        <v>215</v>
      </c>
      <c r="G2177" s="551" t="s">
        <v>605</v>
      </c>
      <c r="H2177" s="551">
        <v>11</v>
      </c>
      <c r="I2177" s="670">
        <v>300</v>
      </c>
      <c r="J2177" s="670">
        <v>300</v>
      </c>
      <c r="K2177" s="553">
        <v>1</v>
      </c>
      <c r="L2177" s="553">
        <v>0.33333333333333331</v>
      </c>
      <c r="M2177" s="553">
        <v>0.33333333333333331</v>
      </c>
      <c r="N2177" s="553">
        <v>1</v>
      </c>
      <c r="O2177" s="670">
        <v>300</v>
      </c>
      <c r="P2177" s="362" t="s">
        <v>370</v>
      </c>
    </row>
    <row r="2178" spans="1:16" ht="54" customHeight="1" x14ac:dyDescent="0.2">
      <c r="A2178" s="296" t="s">
        <v>1969</v>
      </c>
      <c r="B2178" s="166" t="s">
        <v>370</v>
      </c>
      <c r="C2178" s="132" t="s">
        <v>2968</v>
      </c>
      <c r="D2178" s="550" t="s">
        <v>2075</v>
      </c>
      <c r="E2178" s="550" t="s">
        <v>187</v>
      </c>
      <c r="F2178" s="551">
        <v>223</v>
      </c>
      <c r="G2178" s="551" t="s">
        <v>605</v>
      </c>
      <c r="H2178" s="551">
        <v>11</v>
      </c>
      <c r="I2178" s="670">
        <v>675</v>
      </c>
      <c r="J2178" s="670">
        <v>6750</v>
      </c>
      <c r="K2178" s="553">
        <v>3.3333333333333335</v>
      </c>
      <c r="L2178" s="553">
        <v>3.3333333333333335</v>
      </c>
      <c r="M2178" s="553">
        <v>3.3333333333333335</v>
      </c>
      <c r="N2178" s="553">
        <v>10</v>
      </c>
      <c r="O2178" s="670">
        <v>6750</v>
      </c>
      <c r="P2178" s="362" t="s">
        <v>370</v>
      </c>
    </row>
    <row r="2179" spans="1:16" ht="54" customHeight="1" x14ac:dyDescent="0.2">
      <c r="A2179" s="296" t="s">
        <v>1969</v>
      </c>
      <c r="B2179" s="166" t="s">
        <v>370</v>
      </c>
      <c r="C2179" s="132" t="s">
        <v>2968</v>
      </c>
      <c r="D2179" s="550" t="s">
        <v>2075</v>
      </c>
      <c r="E2179" s="550" t="s">
        <v>187</v>
      </c>
      <c r="F2179" s="551">
        <v>223</v>
      </c>
      <c r="G2179" s="551" t="s">
        <v>605</v>
      </c>
      <c r="H2179" s="551">
        <v>11</v>
      </c>
      <c r="I2179" s="670">
        <v>675</v>
      </c>
      <c r="J2179" s="670">
        <v>6750</v>
      </c>
      <c r="K2179" s="553">
        <v>3.3333333333333335</v>
      </c>
      <c r="L2179" s="553">
        <v>3.3333333333333335</v>
      </c>
      <c r="M2179" s="553">
        <v>3.3333333333333335</v>
      </c>
      <c r="N2179" s="553">
        <v>10</v>
      </c>
      <c r="O2179" s="670">
        <v>6750</v>
      </c>
      <c r="P2179" s="362" t="s">
        <v>370</v>
      </c>
    </row>
    <row r="2180" spans="1:16" ht="54" customHeight="1" x14ac:dyDescent="0.2">
      <c r="A2180" s="296" t="s">
        <v>1969</v>
      </c>
      <c r="B2180" s="166" t="s">
        <v>370</v>
      </c>
      <c r="C2180" s="132" t="s">
        <v>2968</v>
      </c>
      <c r="D2180" s="550" t="s">
        <v>2076</v>
      </c>
      <c r="E2180" s="550" t="s">
        <v>2077</v>
      </c>
      <c r="F2180" s="551">
        <v>223</v>
      </c>
      <c r="G2180" s="551" t="s">
        <v>605</v>
      </c>
      <c r="H2180" s="551">
        <v>11</v>
      </c>
      <c r="I2180" s="670">
        <v>2</v>
      </c>
      <c r="J2180" s="670">
        <v>1200</v>
      </c>
      <c r="K2180" s="553">
        <v>200</v>
      </c>
      <c r="L2180" s="553">
        <v>200</v>
      </c>
      <c r="M2180" s="553">
        <v>200</v>
      </c>
      <c r="N2180" s="553">
        <v>600</v>
      </c>
      <c r="O2180" s="670">
        <v>1200</v>
      </c>
      <c r="P2180" s="362" t="s">
        <v>370</v>
      </c>
    </row>
    <row r="2181" spans="1:16" ht="54" customHeight="1" x14ac:dyDescent="0.2">
      <c r="A2181" s="296" t="s">
        <v>1969</v>
      </c>
      <c r="B2181" s="166" t="s">
        <v>370</v>
      </c>
      <c r="C2181" s="132" t="s">
        <v>2968</v>
      </c>
      <c r="D2181" s="550" t="s">
        <v>2078</v>
      </c>
      <c r="E2181" s="550" t="s">
        <v>2079</v>
      </c>
      <c r="F2181" s="551">
        <v>223</v>
      </c>
      <c r="G2181" s="551" t="s">
        <v>605</v>
      </c>
      <c r="H2181" s="551">
        <v>11</v>
      </c>
      <c r="I2181" s="670">
        <v>1100</v>
      </c>
      <c r="J2181" s="670">
        <v>8800</v>
      </c>
      <c r="K2181" s="553">
        <v>2.6666666666666665</v>
      </c>
      <c r="L2181" s="553">
        <v>2.6666666666666665</v>
      </c>
      <c r="M2181" s="553">
        <v>2.6666666666666665</v>
      </c>
      <c r="N2181" s="553">
        <v>8</v>
      </c>
      <c r="O2181" s="670">
        <v>8800</v>
      </c>
      <c r="P2181" s="362" t="s">
        <v>370</v>
      </c>
    </row>
    <row r="2182" spans="1:16" ht="54" customHeight="1" x14ac:dyDescent="0.2">
      <c r="A2182" s="296" t="s">
        <v>1969</v>
      </c>
      <c r="B2182" s="166" t="s">
        <v>370</v>
      </c>
      <c r="C2182" s="132" t="s">
        <v>2968</v>
      </c>
      <c r="D2182" s="550" t="s">
        <v>2080</v>
      </c>
      <c r="E2182" s="550" t="s">
        <v>2079</v>
      </c>
      <c r="F2182" s="551">
        <v>223</v>
      </c>
      <c r="G2182" s="551" t="s">
        <v>605</v>
      </c>
      <c r="H2182" s="551">
        <v>11</v>
      </c>
      <c r="I2182" s="670">
        <v>300</v>
      </c>
      <c r="J2182" s="670">
        <v>1200</v>
      </c>
      <c r="K2182" s="553">
        <v>1.3333333333333333</v>
      </c>
      <c r="L2182" s="553">
        <v>1.3333333333333333</v>
      </c>
      <c r="M2182" s="553">
        <v>1.3333333333333333</v>
      </c>
      <c r="N2182" s="553">
        <v>4</v>
      </c>
      <c r="O2182" s="670">
        <v>1200</v>
      </c>
      <c r="P2182" s="362" t="s">
        <v>370</v>
      </c>
    </row>
    <row r="2183" spans="1:16" ht="54" customHeight="1" x14ac:dyDescent="0.2">
      <c r="A2183" s="296" t="s">
        <v>1969</v>
      </c>
      <c r="B2183" s="166" t="s">
        <v>370</v>
      </c>
      <c r="C2183" s="132" t="s">
        <v>2968</v>
      </c>
      <c r="D2183" s="550" t="s">
        <v>2081</v>
      </c>
      <c r="E2183" s="550" t="s">
        <v>2082</v>
      </c>
      <c r="F2183" s="551">
        <v>224</v>
      </c>
      <c r="G2183" s="551" t="s">
        <v>605</v>
      </c>
      <c r="H2183" s="551">
        <v>11</v>
      </c>
      <c r="I2183" s="670">
        <v>500</v>
      </c>
      <c r="J2183" s="670">
        <v>3500</v>
      </c>
      <c r="K2183" s="553">
        <v>2.3333333333333335</v>
      </c>
      <c r="L2183" s="553">
        <v>2.3333333333333335</v>
      </c>
      <c r="M2183" s="553">
        <v>2.3333333333333335</v>
      </c>
      <c r="N2183" s="553">
        <v>7</v>
      </c>
      <c r="O2183" s="670">
        <v>3500</v>
      </c>
      <c r="P2183" s="362" t="s">
        <v>370</v>
      </c>
    </row>
    <row r="2184" spans="1:16" ht="54" customHeight="1" x14ac:dyDescent="0.2">
      <c r="A2184" s="296" t="s">
        <v>1969</v>
      </c>
      <c r="B2184" s="166" t="s">
        <v>370</v>
      </c>
      <c r="C2184" s="132" t="s">
        <v>2968</v>
      </c>
      <c r="D2184" s="550" t="s">
        <v>2081</v>
      </c>
      <c r="E2184" s="550" t="s">
        <v>2083</v>
      </c>
      <c r="F2184" s="551">
        <v>224</v>
      </c>
      <c r="G2184" s="551" t="s">
        <v>605</v>
      </c>
      <c r="H2184" s="551">
        <v>11</v>
      </c>
      <c r="I2184" s="670">
        <v>32</v>
      </c>
      <c r="J2184" s="670">
        <v>160</v>
      </c>
      <c r="K2184" s="553">
        <v>1.6666666666666667</v>
      </c>
      <c r="L2184" s="553">
        <v>1.6666666666666667</v>
      </c>
      <c r="M2184" s="553">
        <v>1.6666666666666667</v>
      </c>
      <c r="N2184" s="553">
        <v>5</v>
      </c>
      <c r="O2184" s="670">
        <v>160</v>
      </c>
      <c r="P2184" s="362" t="s">
        <v>370</v>
      </c>
    </row>
    <row r="2185" spans="1:16" ht="54" customHeight="1" x14ac:dyDescent="0.2">
      <c r="A2185" s="296" t="s">
        <v>1969</v>
      </c>
      <c r="B2185" s="166" t="s">
        <v>370</v>
      </c>
      <c r="C2185" s="132" t="s">
        <v>2968</v>
      </c>
      <c r="D2185" s="550" t="s">
        <v>2081</v>
      </c>
      <c r="E2185" s="550" t="s">
        <v>2083</v>
      </c>
      <c r="F2185" s="551">
        <v>224</v>
      </c>
      <c r="G2185" s="551" t="s">
        <v>605</v>
      </c>
      <c r="H2185" s="551">
        <v>11</v>
      </c>
      <c r="I2185" s="670">
        <v>90</v>
      </c>
      <c r="J2185" s="670">
        <v>2700</v>
      </c>
      <c r="K2185" s="553">
        <v>10</v>
      </c>
      <c r="L2185" s="553">
        <v>10</v>
      </c>
      <c r="M2185" s="553">
        <v>10</v>
      </c>
      <c r="N2185" s="553">
        <v>30</v>
      </c>
      <c r="O2185" s="670">
        <v>2700</v>
      </c>
      <c r="P2185" s="362" t="s">
        <v>370</v>
      </c>
    </row>
    <row r="2186" spans="1:16" ht="54" customHeight="1" x14ac:dyDescent="0.2">
      <c r="A2186" s="296" t="s">
        <v>1969</v>
      </c>
      <c r="B2186" s="166" t="s">
        <v>370</v>
      </c>
      <c r="C2186" s="132" t="s">
        <v>2968</v>
      </c>
      <c r="D2186" s="550" t="s">
        <v>2084</v>
      </c>
      <c r="E2186" s="550" t="s">
        <v>1062</v>
      </c>
      <c r="F2186" s="551">
        <v>231</v>
      </c>
      <c r="G2186" s="551" t="s">
        <v>605</v>
      </c>
      <c r="H2186" s="551">
        <v>11</v>
      </c>
      <c r="I2186" s="670">
        <v>25</v>
      </c>
      <c r="J2186" s="670">
        <v>6250</v>
      </c>
      <c r="K2186" s="553">
        <v>83.333333333333329</v>
      </c>
      <c r="L2186" s="553">
        <v>83.333333333333329</v>
      </c>
      <c r="M2186" s="553">
        <v>83.333333333333329</v>
      </c>
      <c r="N2186" s="553">
        <v>250</v>
      </c>
      <c r="O2186" s="670">
        <v>6250</v>
      </c>
      <c r="P2186" s="362" t="s">
        <v>370</v>
      </c>
    </row>
    <row r="2187" spans="1:16" ht="54" customHeight="1" x14ac:dyDescent="0.2">
      <c r="A2187" s="296" t="s">
        <v>1969</v>
      </c>
      <c r="B2187" s="166" t="s">
        <v>370</v>
      </c>
      <c r="C2187" s="132" t="s">
        <v>2968</v>
      </c>
      <c r="D2187" s="550" t="s">
        <v>2085</v>
      </c>
      <c r="E2187" s="550" t="s">
        <v>2086</v>
      </c>
      <c r="F2187" s="551">
        <v>231</v>
      </c>
      <c r="G2187" s="551" t="s">
        <v>605</v>
      </c>
      <c r="H2187" s="551">
        <v>11</v>
      </c>
      <c r="I2187" s="670">
        <v>7</v>
      </c>
      <c r="J2187" s="670">
        <v>3500</v>
      </c>
      <c r="K2187" s="553">
        <v>166.66666666666666</v>
      </c>
      <c r="L2187" s="553">
        <v>166.66666666666666</v>
      </c>
      <c r="M2187" s="553">
        <v>166.66666666666666</v>
      </c>
      <c r="N2187" s="553">
        <v>500</v>
      </c>
      <c r="O2187" s="670">
        <v>3500</v>
      </c>
      <c r="P2187" s="362" t="s">
        <v>370</v>
      </c>
    </row>
    <row r="2188" spans="1:16" ht="54" customHeight="1" x14ac:dyDescent="0.2">
      <c r="A2188" s="296" t="s">
        <v>1969</v>
      </c>
      <c r="B2188" s="166" t="s">
        <v>370</v>
      </c>
      <c r="C2188" s="132" t="s">
        <v>2968</v>
      </c>
      <c r="D2188" s="550" t="s">
        <v>2087</v>
      </c>
      <c r="E2188" s="550" t="s">
        <v>1062</v>
      </c>
      <c r="F2188" s="551">
        <v>231</v>
      </c>
      <c r="G2188" s="551" t="s">
        <v>605</v>
      </c>
      <c r="H2188" s="551">
        <v>11</v>
      </c>
      <c r="I2188" s="670">
        <v>3000</v>
      </c>
      <c r="J2188" s="670">
        <v>60000</v>
      </c>
      <c r="K2188" s="553">
        <v>6.666666666666667</v>
      </c>
      <c r="L2188" s="553">
        <v>6.666666666666667</v>
      </c>
      <c r="M2188" s="553">
        <v>6.666666666666667</v>
      </c>
      <c r="N2188" s="553">
        <v>20</v>
      </c>
      <c r="O2188" s="670">
        <v>60000</v>
      </c>
      <c r="P2188" s="362" t="s">
        <v>370</v>
      </c>
    </row>
    <row r="2189" spans="1:16" ht="54" customHeight="1" x14ac:dyDescent="0.2">
      <c r="A2189" s="296" t="s">
        <v>1969</v>
      </c>
      <c r="B2189" s="166" t="s">
        <v>370</v>
      </c>
      <c r="C2189" s="132" t="s">
        <v>2968</v>
      </c>
      <c r="D2189" s="550" t="s">
        <v>2088</v>
      </c>
      <c r="E2189" s="550" t="s">
        <v>2089</v>
      </c>
      <c r="F2189" s="551">
        <v>231</v>
      </c>
      <c r="G2189" s="551" t="s">
        <v>605</v>
      </c>
      <c r="H2189" s="551">
        <v>11</v>
      </c>
      <c r="I2189" s="670">
        <v>25</v>
      </c>
      <c r="J2189" s="670">
        <v>31250</v>
      </c>
      <c r="K2189" s="553">
        <v>416.66666666666669</v>
      </c>
      <c r="L2189" s="553">
        <v>416.66666666666669</v>
      </c>
      <c r="M2189" s="553">
        <v>416.66666666666669</v>
      </c>
      <c r="N2189" s="553">
        <v>1250</v>
      </c>
      <c r="O2189" s="670">
        <v>31250</v>
      </c>
      <c r="P2189" s="362" t="s">
        <v>370</v>
      </c>
    </row>
    <row r="2190" spans="1:16" ht="54" customHeight="1" x14ac:dyDescent="0.2">
      <c r="A2190" s="296" t="s">
        <v>1969</v>
      </c>
      <c r="B2190" s="166" t="s">
        <v>370</v>
      </c>
      <c r="C2190" s="132" t="s">
        <v>2968</v>
      </c>
      <c r="D2190" s="550" t="s">
        <v>2090</v>
      </c>
      <c r="E2190" s="550" t="s">
        <v>2091</v>
      </c>
      <c r="F2190" s="551">
        <v>231</v>
      </c>
      <c r="G2190" s="551" t="s">
        <v>605</v>
      </c>
      <c r="H2190" s="551">
        <v>11</v>
      </c>
      <c r="I2190" s="670">
        <v>20</v>
      </c>
      <c r="J2190" s="670">
        <v>10000</v>
      </c>
      <c r="K2190" s="553">
        <v>166.66666666666666</v>
      </c>
      <c r="L2190" s="553">
        <v>166.66666666666666</v>
      </c>
      <c r="M2190" s="553">
        <v>166.66666666666666</v>
      </c>
      <c r="N2190" s="553">
        <v>500</v>
      </c>
      <c r="O2190" s="670">
        <v>10000</v>
      </c>
      <c r="P2190" s="362" t="s">
        <v>370</v>
      </c>
    </row>
    <row r="2191" spans="1:16" ht="54" customHeight="1" x14ac:dyDescent="0.2">
      <c r="A2191" s="296" t="s">
        <v>1969</v>
      </c>
      <c r="B2191" s="166" t="s">
        <v>370</v>
      </c>
      <c r="C2191" s="132" t="s">
        <v>2968</v>
      </c>
      <c r="D2191" s="550" t="s">
        <v>2092</v>
      </c>
      <c r="E2191" s="550" t="s">
        <v>1062</v>
      </c>
      <c r="F2191" s="551">
        <v>231</v>
      </c>
      <c r="G2191" s="551" t="s">
        <v>605</v>
      </c>
      <c r="H2191" s="551">
        <v>11</v>
      </c>
      <c r="I2191" s="670">
        <v>3000</v>
      </c>
      <c r="J2191" s="670">
        <v>60000</v>
      </c>
      <c r="K2191" s="553">
        <v>6.666666666666667</v>
      </c>
      <c r="L2191" s="553">
        <v>6.666666666666667</v>
      </c>
      <c r="M2191" s="553">
        <v>6.666666666666667</v>
      </c>
      <c r="N2191" s="553">
        <v>20</v>
      </c>
      <c r="O2191" s="670">
        <v>60000</v>
      </c>
      <c r="P2191" s="362" t="s">
        <v>370</v>
      </c>
    </row>
    <row r="2192" spans="1:16" ht="54" customHeight="1" x14ac:dyDescent="0.2">
      <c r="A2192" s="296" t="s">
        <v>1969</v>
      </c>
      <c r="B2192" s="166" t="s">
        <v>370</v>
      </c>
      <c r="C2192" s="132" t="s">
        <v>2968</v>
      </c>
      <c r="D2192" s="550" t="s">
        <v>2093</v>
      </c>
      <c r="E2192" s="550" t="s">
        <v>2094</v>
      </c>
      <c r="F2192" s="551">
        <v>232</v>
      </c>
      <c r="G2192" s="551" t="s">
        <v>605</v>
      </c>
      <c r="H2192" s="551">
        <v>11</v>
      </c>
      <c r="I2192" s="670">
        <v>120</v>
      </c>
      <c r="J2192" s="670">
        <v>480</v>
      </c>
      <c r="K2192" s="553">
        <v>1.3333333333333333</v>
      </c>
      <c r="L2192" s="553">
        <v>1.3333333333333333</v>
      </c>
      <c r="M2192" s="553">
        <v>1.3333333333333333</v>
      </c>
      <c r="N2192" s="553">
        <v>4</v>
      </c>
      <c r="O2192" s="670">
        <v>480</v>
      </c>
      <c r="P2192" s="362" t="s">
        <v>370</v>
      </c>
    </row>
    <row r="2193" spans="1:16" ht="54" customHeight="1" x14ac:dyDescent="0.2">
      <c r="A2193" s="296" t="s">
        <v>1969</v>
      </c>
      <c r="B2193" s="166" t="s">
        <v>370</v>
      </c>
      <c r="C2193" s="132" t="s">
        <v>2968</v>
      </c>
      <c r="D2193" s="550" t="s">
        <v>2095</v>
      </c>
      <c r="E2193" s="550" t="s">
        <v>2096</v>
      </c>
      <c r="F2193" s="551">
        <v>232</v>
      </c>
      <c r="G2193" s="551" t="s">
        <v>605</v>
      </c>
      <c r="H2193" s="551">
        <v>11</v>
      </c>
      <c r="I2193" s="670">
        <v>10</v>
      </c>
      <c r="J2193" s="670">
        <v>1000</v>
      </c>
      <c r="K2193" s="553">
        <v>33.333333333333336</v>
      </c>
      <c r="L2193" s="553">
        <v>33.333333333333336</v>
      </c>
      <c r="M2193" s="553">
        <v>33.333333333333336</v>
      </c>
      <c r="N2193" s="553">
        <v>100</v>
      </c>
      <c r="O2193" s="670">
        <v>1000</v>
      </c>
      <c r="P2193" s="362" t="s">
        <v>370</v>
      </c>
    </row>
    <row r="2194" spans="1:16" ht="54" customHeight="1" x14ac:dyDescent="0.2">
      <c r="A2194" s="296" t="s">
        <v>1969</v>
      </c>
      <c r="B2194" s="166" t="s">
        <v>370</v>
      </c>
      <c r="C2194" s="132" t="s">
        <v>2968</v>
      </c>
      <c r="D2194" s="550" t="s">
        <v>2097</v>
      </c>
      <c r="E2194" s="550" t="s">
        <v>1062</v>
      </c>
      <c r="F2194" s="551">
        <v>232</v>
      </c>
      <c r="G2194" s="551" t="s">
        <v>605</v>
      </c>
      <c r="H2194" s="551">
        <v>11</v>
      </c>
      <c r="I2194" s="670">
        <v>7</v>
      </c>
      <c r="J2194" s="670">
        <v>7000</v>
      </c>
      <c r="K2194" s="553">
        <v>333.33333333333331</v>
      </c>
      <c r="L2194" s="553">
        <v>333.33333333333331</v>
      </c>
      <c r="M2194" s="553">
        <v>333.33333333333331</v>
      </c>
      <c r="N2194" s="553">
        <v>1000</v>
      </c>
      <c r="O2194" s="670">
        <v>7000</v>
      </c>
      <c r="P2194" s="362" t="s">
        <v>370</v>
      </c>
    </row>
    <row r="2195" spans="1:16" ht="54" customHeight="1" x14ac:dyDescent="0.2">
      <c r="A2195" s="296" t="s">
        <v>1969</v>
      </c>
      <c r="B2195" s="166" t="s">
        <v>370</v>
      </c>
      <c r="C2195" s="132" t="s">
        <v>2968</v>
      </c>
      <c r="D2195" s="550" t="s">
        <v>2098</v>
      </c>
      <c r="E2195" s="550" t="s">
        <v>2099</v>
      </c>
      <c r="F2195" s="551">
        <v>232</v>
      </c>
      <c r="G2195" s="551" t="s">
        <v>605</v>
      </c>
      <c r="H2195" s="551">
        <v>11</v>
      </c>
      <c r="I2195" s="670">
        <v>30</v>
      </c>
      <c r="J2195" s="670">
        <v>900</v>
      </c>
      <c r="K2195" s="553">
        <v>10</v>
      </c>
      <c r="L2195" s="553">
        <v>10</v>
      </c>
      <c r="M2195" s="553">
        <v>10</v>
      </c>
      <c r="N2195" s="553">
        <v>30</v>
      </c>
      <c r="O2195" s="670">
        <v>900</v>
      </c>
      <c r="P2195" s="362" t="s">
        <v>370</v>
      </c>
    </row>
    <row r="2196" spans="1:16" ht="54" customHeight="1" x14ac:dyDescent="0.2">
      <c r="A2196" s="296" t="s">
        <v>1969</v>
      </c>
      <c r="B2196" s="166" t="s">
        <v>370</v>
      </c>
      <c r="C2196" s="132" t="s">
        <v>2968</v>
      </c>
      <c r="D2196" s="550" t="s">
        <v>2098</v>
      </c>
      <c r="E2196" s="550" t="s">
        <v>2100</v>
      </c>
      <c r="F2196" s="551">
        <v>232</v>
      </c>
      <c r="G2196" s="551" t="s">
        <v>605</v>
      </c>
      <c r="H2196" s="551">
        <v>11</v>
      </c>
      <c r="I2196" s="670">
        <v>26</v>
      </c>
      <c r="J2196" s="670">
        <v>5200</v>
      </c>
      <c r="K2196" s="553">
        <v>66.666666666666671</v>
      </c>
      <c r="L2196" s="553">
        <v>66.666666666666671</v>
      </c>
      <c r="M2196" s="553">
        <v>66.666666666666671</v>
      </c>
      <c r="N2196" s="553">
        <v>200</v>
      </c>
      <c r="O2196" s="670">
        <v>5200</v>
      </c>
      <c r="P2196" s="362" t="s">
        <v>370</v>
      </c>
    </row>
    <row r="2197" spans="1:16" ht="54" customHeight="1" x14ac:dyDescent="0.2">
      <c r="A2197" s="296" t="s">
        <v>1969</v>
      </c>
      <c r="B2197" s="166" t="s">
        <v>370</v>
      </c>
      <c r="C2197" s="132" t="s">
        <v>2968</v>
      </c>
      <c r="D2197" s="550" t="s">
        <v>2101</v>
      </c>
      <c r="E2197" s="550" t="s">
        <v>2096</v>
      </c>
      <c r="F2197" s="551">
        <v>233</v>
      </c>
      <c r="G2197" s="551" t="s">
        <v>605</v>
      </c>
      <c r="H2197" s="551">
        <v>11</v>
      </c>
      <c r="I2197" s="670">
        <v>120</v>
      </c>
      <c r="J2197" s="670">
        <v>1200</v>
      </c>
      <c r="K2197" s="553">
        <v>3.3333333333333335</v>
      </c>
      <c r="L2197" s="553">
        <v>3.3333333333333335</v>
      </c>
      <c r="M2197" s="553">
        <v>3.3333333333333335</v>
      </c>
      <c r="N2197" s="553">
        <v>10</v>
      </c>
      <c r="O2197" s="670">
        <v>1200</v>
      </c>
      <c r="P2197" s="362" t="s">
        <v>370</v>
      </c>
    </row>
    <row r="2198" spans="1:16" ht="54" customHeight="1" x14ac:dyDescent="0.2">
      <c r="A2198" s="296" t="s">
        <v>1969</v>
      </c>
      <c r="B2198" s="166" t="s">
        <v>370</v>
      </c>
      <c r="C2198" s="132" t="s">
        <v>2968</v>
      </c>
      <c r="D2198" s="550" t="s">
        <v>2102</v>
      </c>
      <c r="E2198" s="550" t="s">
        <v>2103</v>
      </c>
      <c r="F2198" s="551">
        <v>233</v>
      </c>
      <c r="G2198" s="551" t="s">
        <v>605</v>
      </c>
      <c r="H2198" s="551">
        <v>11</v>
      </c>
      <c r="I2198" s="670">
        <v>150</v>
      </c>
      <c r="J2198" s="670">
        <v>300</v>
      </c>
      <c r="K2198" s="553">
        <v>2</v>
      </c>
      <c r="L2198" s="553">
        <v>0</v>
      </c>
      <c r="M2198" s="553">
        <v>0</v>
      </c>
      <c r="N2198" s="553">
        <v>2</v>
      </c>
      <c r="O2198" s="670">
        <v>300</v>
      </c>
      <c r="P2198" s="362" t="s">
        <v>370</v>
      </c>
    </row>
    <row r="2199" spans="1:16" ht="54" customHeight="1" x14ac:dyDescent="0.2">
      <c r="A2199" s="296" t="s">
        <v>1969</v>
      </c>
      <c r="B2199" s="166" t="s">
        <v>370</v>
      </c>
      <c r="C2199" s="132" t="s">
        <v>2968</v>
      </c>
      <c r="D2199" s="550" t="s">
        <v>2102</v>
      </c>
      <c r="E2199" s="550" t="s">
        <v>2103</v>
      </c>
      <c r="F2199" s="551">
        <v>233</v>
      </c>
      <c r="G2199" s="551" t="s">
        <v>605</v>
      </c>
      <c r="H2199" s="551">
        <v>11</v>
      </c>
      <c r="I2199" s="670">
        <v>150</v>
      </c>
      <c r="J2199" s="670">
        <v>300</v>
      </c>
      <c r="K2199" s="553">
        <v>2</v>
      </c>
      <c r="L2199" s="553">
        <v>0</v>
      </c>
      <c r="M2199" s="553">
        <v>0</v>
      </c>
      <c r="N2199" s="553">
        <v>2</v>
      </c>
      <c r="O2199" s="670">
        <v>300</v>
      </c>
      <c r="P2199" s="362" t="s">
        <v>370</v>
      </c>
    </row>
    <row r="2200" spans="1:16" ht="54" customHeight="1" x14ac:dyDescent="0.2">
      <c r="A2200" s="296" t="s">
        <v>1969</v>
      </c>
      <c r="B2200" s="166" t="s">
        <v>370</v>
      </c>
      <c r="C2200" s="132" t="s">
        <v>2968</v>
      </c>
      <c r="D2200" s="550" t="s">
        <v>2102</v>
      </c>
      <c r="E2200" s="550" t="s">
        <v>2103</v>
      </c>
      <c r="F2200" s="551">
        <v>233</v>
      </c>
      <c r="G2200" s="551" t="s">
        <v>605</v>
      </c>
      <c r="H2200" s="551">
        <v>11</v>
      </c>
      <c r="I2200" s="670">
        <v>150</v>
      </c>
      <c r="J2200" s="670">
        <v>300</v>
      </c>
      <c r="K2200" s="553">
        <v>2</v>
      </c>
      <c r="L2200" s="553">
        <v>0</v>
      </c>
      <c r="M2200" s="553">
        <v>0</v>
      </c>
      <c r="N2200" s="553">
        <v>2</v>
      </c>
      <c r="O2200" s="670">
        <v>300</v>
      </c>
      <c r="P2200" s="362" t="s">
        <v>370</v>
      </c>
    </row>
    <row r="2201" spans="1:16" ht="54" customHeight="1" x14ac:dyDescent="0.2">
      <c r="A2201" s="296" t="s">
        <v>1969</v>
      </c>
      <c r="B2201" s="166" t="s">
        <v>370</v>
      </c>
      <c r="C2201" s="132" t="s">
        <v>2968</v>
      </c>
      <c r="D2201" s="550" t="s">
        <v>2102</v>
      </c>
      <c r="E2201" s="550" t="s">
        <v>2103</v>
      </c>
      <c r="F2201" s="551">
        <v>233</v>
      </c>
      <c r="G2201" s="551" t="s">
        <v>605</v>
      </c>
      <c r="H2201" s="551">
        <v>11</v>
      </c>
      <c r="I2201" s="670">
        <v>150</v>
      </c>
      <c r="J2201" s="670">
        <v>300</v>
      </c>
      <c r="K2201" s="553">
        <v>2</v>
      </c>
      <c r="L2201" s="553">
        <v>0</v>
      </c>
      <c r="M2201" s="553">
        <v>0</v>
      </c>
      <c r="N2201" s="553">
        <v>2</v>
      </c>
      <c r="O2201" s="670">
        <v>300</v>
      </c>
      <c r="P2201" s="362" t="s">
        <v>370</v>
      </c>
    </row>
    <row r="2202" spans="1:16" ht="54" customHeight="1" x14ac:dyDescent="0.2">
      <c r="A2202" s="296" t="s">
        <v>1969</v>
      </c>
      <c r="B2202" s="166" t="s">
        <v>370</v>
      </c>
      <c r="C2202" s="132" t="s">
        <v>2968</v>
      </c>
      <c r="D2202" s="550" t="s">
        <v>2102</v>
      </c>
      <c r="E2202" s="550" t="s">
        <v>2103</v>
      </c>
      <c r="F2202" s="551">
        <v>233</v>
      </c>
      <c r="G2202" s="551" t="s">
        <v>605</v>
      </c>
      <c r="H2202" s="551">
        <v>11</v>
      </c>
      <c r="I2202" s="670">
        <v>150</v>
      </c>
      <c r="J2202" s="670">
        <v>300</v>
      </c>
      <c r="K2202" s="553">
        <v>2</v>
      </c>
      <c r="L2202" s="553">
        <v>0</v>
      </c>
      <c r="M2202" s="553">
        <v>0</v>
      </c>
      <c r="N2202" s="553">
        <v>2</v>
      </c>
      <c r="O2202" s="670">
        <v>300</v>
      </c>
      <c r="P2202" s="362" t="s">
        <v>370</v>
      </c>
    </row>
    <row r="2203" spans="1:16" ht="54" customHeight="1" x14ac:dyDescent="0.2">
      <c r="A2203" s="296" t="s">
        <v>1969</v>
      </c>
      <c r="B2203" s="166" t="s">
        <v>370</v>
      </c>
      <c r="C2203" s="132" t="s">
        <v>2968</v>
      </c>
      <c r="D2203" s="550" t="s">
        <v>2104</v>
      </c>
      <c r="E2203" s="550" t="s">
        <v>2105</v>
      </c>
      <c r="F2203" s="551">
        <v>233</v>
      </c>
      <c r="G2203" s="551" t="s">
        <v>605</v>
      </c>
      <c r="H2203" s="551">
        <v>11</v>
      </c>
      <c r="I2203" s="670">
        <v>100</v>
      </c>
      <c r="J2203" s="670">
        <v>1000</v>
      </c>
      <c r="K2203" s="553">
        <v>3.3333333333333335</v>
      </c>
      <c r="L2203" s="553">
        <v>3.3333333333333335</v>
      </c>
      <c r="M2203" s="553">
        <v>3.3333333333333335</v>
      </c>
      <c r="N2203" s="553">
        <v>10</v>
      </c>
      <c r="O2203" s="670">
        <v>1000</v>
      </c>
      <c r="P2203" s="362" t="s">
        <v>370</v>
      </c>
    </row>
    <row r="2204" spans="1:16" ht="54" customHeight="1" x14ac:dyDescent="0.2">
      <c r="A2204" s="296" t="s">
        <v>1969</v>
      </c>
      <c r="B2204" s="166" t="s">
        <v>370</v>
      </c>
      <c r="C2204" s="132" t="s">
        <v>2968</v>
      </c>
      <c r="D2204" s="550" t="s">
        <v>2106</v>
      </c>
      <c r="E2204" s="550" t="s">
        <v>187</v>
      </c>
      <c r="F2204" s="551">
        <v>233</v>
      </c>
      <c r="G2204" s="551" t="s">
        <v>605</v>
      </c>
      <c r="H2204" s="551">
        <v>11</v>
      </c>
      <c r="I2204" s="670">
        <v>345</v>
      </c>
      <c r="J2204" s="670">
        <v>25875</v>
      </c>
      <c r="K2204" s="553">
        <v>25</v>
      </c>
      <c r="L2204" s="553">
        <v>25</v>
      </c>
      <c r="M2204" s="553">
        <v>25</v>
      </c>
      <c r="N2204" s="553">
        <v>75</v>
      </c>
      <c r="O2204" s="670">
        <v>25875</v>
      </c>
      <c r="P2204" s="362" t="s">
        <v>370</v>
      </c>
    </row>
    <row r="2205" spans="1:16" ht="54" customHeight="1" x14ac:dyDescent="0.2">
      <c r="A2205" s="296" t="s">
        <v>1969</v>
      </c>
      <c r="B2205" s="166" t="s">
        <v>370</v>
      </c>
      <c r="C2205" s="132" t="s">
        <v>2968</v>
      </c>
      <c r="D2205" s="550" t="s">
        <v>2102</v>
      </c>
      <c r="E2205" s="550" t="s">
        <v>2107</v>
      </c>
      <c r="F2205" s="551">
        <v>233</v>
      </c>
      <c r="G2205" s="551" t="s">
        <v>605</v>
      </c>
      <c r="H2205" s="551">
        <v>11</v>
      </c>
      <c r="I2205" s="670">
        <v>450</v>
      </c>
      <c r="J2205" s="670">
        <v>12600</v>
      </c>
      <c r="K2205" s="553">
        <v>9.3333333333333339</v>
      </c>
      <c r="L2205" s="553">
        <v>9.3333333333333339</v>
      </c>
      <c r="M2205" s="553">
        <v>9.3333333333333339</v>
      </c>
      <c r="N2205" s="553">
        <v>28</v>
      </c>
      <c r="O2205" s="670">
        <v>12600</v>
      </c>
      <c r="P2205" s="362" t="s">
        <v>370</v>
      </c>
    </row>
    <row r="2206" spans="1:16" ht="54" customHeight="1" x14ac:dyDescent="0.2">
      <c r="A2206" s="296" t="s">
        <v>1969</v>
      </c>
      <c r="B2206" s="166" t="s">
        <v>370</v>
      </c>
      <c r="C2206" s="132" t="s">
        <v>2968</v>
      </c>
      <c r="D2206" s="550" t="s">
        <v>2102</v>
      </c>
      <c r="E2206" s="550" t="s">
        <v>2107</v>
      </c>
      <c r="F2206" s="551">
        <v>233</v>
      </c>
      <c r="G2206" s="551" t="s">
        <v>605</v>
      </c>
      <c r="H2206" s="551">
        <v>11</v>
      </c>
      <c r="I2206" s="670">
        <v>450</v>
      </c>
      <c r="J2206" s="670">
        <v>12600</v>
      </c>
      <c r="K2206" s="553">
        <v>9.3333333333333339</v>
      </c>
      <c r="L2206" s="553">
        <v>9.3333333333333339</v>
      </c>
      <c r="M2206" s="553">
        <v>9.3333333333333339</v>
      </c>
      <c r="N2206" s="553">
        <v>28</v>
      </c>
      <c r="O2206" s="670">
        <v>12600</v>
      </c>
      <c r="P2206" s="362" t="s">
        <v>370</v>
      </c>
    </row>
    <row r="2207" spans="1:16" ht="54" customHeight="1" x14ac:dyDescent="0.2">
      <c r="A2207" s="296" t="s">
        <v>1969</v>
      </c>
      <c r="B2207" s="166" t="s">
        <v>370</v>
      </c>
      <c r="C2207" s="132" t="s">
        <v>2968</v>
      </c>
      <c r="D2207" s="550" t="s">
        <v>2102</v>
      </c>
      <c r="E2207" s="550" t="s">
        <v>2107</v>
      </c>
      <c r="F2207" s="551">
        <v>233</v>
      </c>
      <c r="G2207" s="551" t="s">
        <v>605</v>
      </c>
      <c r="H2207" s="551">
        <v>11</v>
      </c>
      <c r="I2207" s="670">
        <v>450</v>
      </c>
      <c r="J2207" s="670">
        <v>12600</v>
      </c>
      <c r="K2207" s="553">
        <v>9.3333333333333339</v>
      </c>
      <c r="L2207" s="553">
        <v>9.3333333333333339</v>
      </c>
      <c r="M2207" s="553">
        <v>9.3333333333333339</v>
      </c>
      <c r="N2207" s="553">
        <v>28</v>
      </c>
      <c r="O2207" s="670">
        <v>12600</v>
      </c>
      <c r="P2207" s="362" t="s">
        <v>370</v>
      </c>
    </row>
    <row r="2208" spans="1:16" ht="54" customHeight="1" x14ac:dyDescent="0.2">
      <c r="A2208" s="296" t="s">
        <v>1969</v>
      </c>
      <c r="B2208" s="166" t="s">
        <v>370</v>
      </c>
      <c r="C2208" s="132" t="s">
        <v>2968</v>
      </c>
      <c r="D2208" s="550" t="s">
        <v>2102</v>
      </c>
      <c r="E2208" s="550" t="s">
        <v>2107</v>
      </c>
      <c r="F2208" s="551">
        <v>233</v>
      </c>
      <c r="G2208" s="551" t="s">
        <v>605</v>
      </c>
      <c r="H2208" s="551">
        <v>11</v>
      </c>
      <c r="I2208" s="670">
        <v>450</v>
      </c>
      <c r="J2208" s="670">
        <v>7200</v>
      </c>
      <c r="K2208" s="553">
        <v>5.333333333333333</v>
      </c>
      <c r="L2208" s="553">
        <v>5.333333333333333</v>
      </c>
      <c r="M2208" s="553">
        <v>5.333333333333333</v>
      </c>
      <c r="N2208" s="553">
        <v>16</v>
      </c>
      <c r="O2208" s="670">
        <v>7200</v>
      </c>
      <c r="P2208" s="362" t="s">
        <v>370</v>
      </c>
    </row>
    <row r="2209" spans="1:16" ht="54" customHeight="1" x14ac:dyDescent="0.2">
      <c r="A2209" s="296" t="s">
        <v>1969</v>
      </c>
      <c r="B2209" s="166" t="s">
        <v>370</v>
      </c>
      <c r="C2209" s="132" t="s">
        <v>2968</v>
      </c>
      <c r="D2209" s="550" t="s">
        <v>2106</v>
      </c>
      <c r="E2209" s="550" t="s">
        <v>187</v>
      </c>
      <c r="F2209" s="551">
        <v>233</v>
      </c>
      <c r="G2209" s="551" t="s">
        <v>605</v>
      </c>
      <c r="H2209" s="551">
        <v>11</v>
      </c>
      <c r="I2209" s="670">
        <v>345</v>
      </c>
      <c r="J2209" s="670">
        <v>34500</v>
      </c>
      <c r="K2209" s="553">
        <v>33.333333333333336</v>
      </c>
      <c r="L2209" s="553">
        <v>33.333333333333336</v>
      </c>
      <c r="M2209" s="553">
        <v>33.333333333333336</v>
      </c>
      <c r="N2209" s="553">
        <v>100</v>
      </c>
      <c r="O2209" s="670">
        <v>34500</v>
      </c>
      <c r="P2209" s="362" t="s">
        <v>370</v>
      </c>
    </row>
    <row r="2210" spans="1:16" ht="54" customHeight="1" x14ac:dyDescent="0.2">
      <c r="A2210" s="296" t="s">
        <v>1969</v>
      </c>
      <c r="B2210" s="166" t="s">
        <v>370</v>
      </c>
      <c r="C2210" s="132" t="s">
        <v>2968</v>
      </c>
      <c r="D2210" s="550" t="s">
        <v>2108</v>
      </c>
      <c r="E2210" s="550" t="s">
        <v>187</v>
      </c>
      <c r="F2210" s="551">
        <v>239</v>
      </c>
      <c r="G2210" s="551" t="s">
        <v>605</v>
      </c>
      <c r="H2210" s="551">
        <v>11</v>
      </c>
      <c r="I2210" s="670">
        <v>300</v>
      </c>
      <c r="J2210" s="670">
        <v>600</v>
      </c>
      <c r="K2210" s="553">
        <v>2</v>
      </c>
      <c r="L2210" s="553">
        <v>0</v>
      </c>
      <c r="M2210" s="553">
        <v>0</v>
      </c>
      <c r="N2210" s="553">
        <v>2</v>
      </c>
      <c r="O2210" s="670">
        <v>600</v>
      </c>
      <c r="P2210" s="362" t="s">
        <v>370</v>
      </c>
    </row>
    <row r="2211" spans="1:16" ht="54" customHeight="1" x14ac:dyDescent="0.2">
      <c r="A2211" s="296" t="s">
        <v>1969</v>
      </c>
      <c r="B2211" s="166" t="s">
        <v>370</v>
      </c>
      <c r="C2211" s="132" t="s">
        <v>2968</v>
      </c>
      <c r="D2211" s="550" t="s">
        <v>2108</v>
      </c>
      <c r="E2211" s="550" t="s">
        <v>187</v>
      </c>
      <c r="F2211" s="551">
        <v>239</v>
      </c>
      <c r="G2211" s="551" t="s">
        <v>605</v>
      </c>
      <c r="H2211" s="551">
        <v>11</v>
      </c>
      <c r="I2211" s="670">
        <v>300</v>
      </c>
      <c r="J2211" s="670">
        <v>900</v>
      </c>
      <c r="K2211" s="553">
        <v>3</v>
      </c>
      <c r="L2211" s="553">
        <v>0</v>
      </c>
      <c r="M2211" s="553">
        <v>0</v>
      </c>
      <c r="N2211" s="553">
        <v>3</v>
      </c>
      <c r="O2211" s="670">
        <v>900</v>
      </c>
      <c r="P2211" s="362" t="s">
        <v>370</v>
      </c>
    </row>
    <row r="2212" spans="1:16" ht="54" customHeight="1" x14ac:dyDescent="0.2">
      <c r="A2212" s="296" t="s">
        <v>1969</v>
      </c>
      <c r="B2212" s="166" t="s">
        <v>370</v>
      </c>
      <c r="C2212" s="132" t="s">
        <v>2968</v>
      </c>
      <c r="D2212" s="550" t="s">
        <v>2108</v>
      </c>
      <c r="E2212" s="550" t="s">
        <v>187</v>
      </c>
      <c r="F2212" s="551">
        <v>239</v>
      </c>
      <c r="G2212" s="551" t="s">
        <v>605</v>
      </c>
      <c r="H2212" s="551">
        <v>11</v>
      </c>
      <c r="I2212" s="670">
        <v>300</v>
      </c>
      <c r="J2212" s="670">
        <v>900</v>
      </c>
      <c r="K2212" s="553">
        <v>3</v>
      </c>
      <c r="L2212" s="553">
        <v>0</v>
      </c>
      <c r="M2212" s="553">
        <v>0</v>
      </c>
      <c r="N2212" s="553">
        <v>3</v>
      </c>
      <c r="O2212" s="670">
        <v>900</v>
      </c>
      <c r="P2212" s="362" t="s">
        <v>370</v>
      </c>
    </row>
    <row r="2213" spans="1:16" ht="54" customHeight="1" x14ac:dyDescent="0.2">
      <c r="A2213" s="296" t="s">
        <v>1969</v>
      </c>
      <c r="B2213" s="166" t="s">
        <v>370</v>
      </c>
      <c r="C2213" s="132" t="s">
        <v>2968</v>
      </c>
      <c r="D2213" s="550" t="s">
        <v>2108</v>
      </c>
      <c r="E2213" s="550" t="s">
        <v>187</v>
      </c>
      <c r="F2213" s="551">
        <v>239</v>
      </c>
      <c r="G2213" s="551" t="s">
        <v>605</v>
      </c>
      <c r="H2213" s="551">
        <v>11</v>
      </c>
      <c r="I2213" s="670">
        <v>300</v>
      </c>
      <c r="J2213" s="670">
        <v>600</v>
      </c>
      <c r="K2213" s="553">
        <v>2</v>
      </c>
      <c r="L2213" s="553">
        <v>0</v>
      </c>
      <c r="M2213" s="553">
        <v>0</v>
      </c>
      <c r="N2213" s="553">
        <v>2</v>
      </c>
      <c r="O2213" s="670">
        <v>600</v>
      </c>
      <c r="P2213" s="362" t="s">
        <v>370</v>
      </c>
    </row>
    <row r="2214" spans="1:16" ht="54" customHeight="1" x14ac:dyDescent="0.2">
      <c r="A2214" s="296" t="s">
        <v>1969</v>
      </c>
      <c r="B2214" s="166" t="s">
        <v>370</v>
      </c>
      <c r="C2214" s="132" t="s">
        <v>2968</v>
      </c>
      <c r="D2214" s="550" t="s">
        <v>2108</v>
      </c>
      <c r="E2214" s="550" t="s">
        <v>187</v>
      </c>
      <c r="F2214" s="551">
        <v>239</v>
      </c>
      <c r="G2214" s="551" t="s">
        <v>605</v>
      </c>
      <c r="H2214" s="551">
        <v>11</v>
      </c>
      <c r="I2214" s="670">
        <v>300</v>
      </c>
      <c r="J2214" s="670">
        <v>600</v>
      </c>
      <c r="K2214" s="553">
        <v>2</v>
      </c>
      <c r="L2214" s="553">
        <v>0</v>
      </c>
      <c r="M2214" s="553">
        <v>0</v>
      </c>
      <c r="N2214" s="553">
        <v>2</v>
      </c>
      <c r="O2214" s="670">
        <v>600</v>
      </c>
      <c r="P2214" s="362" t="s">
        <v>370</v>
      </c>
    </row>
    <row r="2215" spans="1:16" ht="54" customHeight="1" x14ac:dyDescent="0.2">
      <c r="A2215" s="296" t="s">
        <v>1969</v>
      </c>
      <c r="B2215" s="166" t="s">
        <v>370</v>
      </c>
      <c r="C2215" s="132" t="s">
        <v>2968</v>
      </c>
      <c r="D2215" s="550" t="s">
        <v>2109</v>
      </c>
      <c r="E2215" s="550" t="s">
        <v>634</v>
      </c>
      <c r="F2215" s="551">
        <v>241</v>
      </c>
      <c r="G2215" s="551" t="s">
        <v>605</v>
      </c>
      <c r="H2215" s="551">
        <v>11</v>
      </c>
      <c r="I2215" s="670">
        <v>525</v>
      </c>
      <c r="J2215" s="670">
        <v>6300</v>
      </c>
      <c r="K2215" s="553">
        <v>4</v>
      </c>
      <c r="L2215" s="553">
        <v>4</v>
      </c>
      <c r="M2215" s="553">
        <v>4</v>
      </c>
      <c r="N2215" s="553">
        <v>12</v>
      </c>
      <c r="O2215" s="670">
        <v>6300</v>
      </c>
      <c r="P2215" s="362" t="s">
        <v>370</v>
      </c>
    </row>
    <row r="2216" spans="1:16" ht="54" customHeight="1" x14ac:dyDescent="0.2">
      <c r="A2216" s="296" t="s">
        <v>1969</v>
      </c>
      <c r="B2216" s="166" t="s">
        <v>370</v>
      </c>
      <c r="C2216" s="132" t="s">
        <v>2968</v>
      </c>
      <c r="D2216" s="550" t="s">
        <v>2109</v>
      </c>
      <c r="E2216" s="550" t="s">
        <v>634</v>
      </c>
      <c r="F2216" s="551">
        <v>241</v>
      </c>
      <c r="G2216" s="551" t="s">
        <v>605</v>
      </c>
      <c r="H2216" s="551">
        <v>11</v>
      </c>
      <c r="I2216" s="670">
        <v>610</v>
      </c>
      <c r="J2216" s="670">
        <v>5490</v>
      </c>
      <c r="K2216" s="553">
        <v>3</v>
      </c>
      <c r="L2216" s="553">
        <v>3</v>
      </c>
      <c r="M2216" s="553">
        <v>3</v>
      </c>
      <c r="N2216" s="553">
        <v>9</v>
      </c>
      <c r="O2216" s="670">
        <v>5490</v>
      </c>
      <c r="P2216" s="362" t="s">
        <v>370</v>
      </c>
    </row>
    <row r="2217" spans="1:16" ht="54" customHeight="1" x14ac:dyDescent="0.2">
      <c r="A2217" s="296" t="s">
        <v>1969</v>
      </c>
      <c r="B2217" s="166" t="s">
        <v>370</v>
      </c>
      <c r="C2217" s="132" t="s">
        <v>2968</v>
      </c>
      <c r="D2217" s="550" t="s">
        <v>2109</v>
      </c>
      <c r="E2217" s="550" t="s">
        <v>826</v>
      </c>
      <c r="F2217" s="551">
        <v>241</v>
      </c>
      <c r="G2217" s="551" t="s">
        <v>605</v>
      </c>
      <c r="H2217" s="551">
        <v>11</v>
      </c>
      <c r="I2217" s="670">
        <v>58</v>
      </c>
      <c r="J2217" s="670">
        <v>2088</v>
      </c>
      <c r="K2217" s="553">
        <v>12</v>
      </c>
      <c r="L2217" s="553">
        <v>12</v>
      </c>
      <c r="M2217" s="553">
        <v>12</v>
      </c>
      <c r="N2217" s="553">
        <v>36</v>
      </c>
      <c r="O2217" s="670">
        <v>2088</v>
      </c>
      <c r="P2217" s="362" t="s">
        <v>370</v>
      </c>
    </row>
    <row r="2218" spans="1:16" ht="54" customHeight="1" x14ac:dyDescent="0.2">
      <c r="A2218" s="296" t="s">
        <v>1969</v>
      </c>
      <c r="B2218" s="166" t="s">
        <v>370</v>
      </c>
      <c r="C2218" s="132" t="s">
        <v>2968</v>
      </c>
      <c r="D2218" s="550" t="s">
        <v>2109</v>
      </c>
      <c r="E2218" s="550" t="s">
        <v>2110</v>
      </c>
      <c r="F2218" s="551">
        <v>241</v>
      </c>
      <c r="G2218" s="551" t="s">
        <v>605</v>
      </c>
      <c r="H2218" s="551">
        <v>11</v>
      </c>
      <c r="I2218" s="670">
        <v>10</v>
      </c>
      <c r="J2218" s="670">
        <v>3900</v>
      </c>
      <c r="K2218" s="553">
        <v>130</v>
      </c>
      <c r="L2218" s="553">
        <v>130</v>
      </c>
      <c r="M2218" s="553">
        <v>130</v>
      </c>
      <c r="N2218" s="553">
        <v>390</v>
      </c>
      <c r="O2218" s="670">
        <v>3900</v>
      </c>
      <c r="P2218" s="362" t="s">
        <v>370</v>
      </c>
    </row>
    <row r="2219" spans="1:16" ht="54" customHeight="1" x14ac:dyDescent="0.2">
      <c r="A2219" s="296" t="s">
        <v>1969</v>
      </c>
      <c r="B2219" s="166" t="s">
        <v>370</v>
      </c>
      <c r="C2219" s="132" t="s">
        <v>2968</v>
      </c>
      <c r="D2219" s="550" t="s">
        <v>2111</v>
      </c>
      <c r="E2219" s="550" t="s">
        <v>187</v>
      </c>
      <c r="F2219" s="551">
        <v>241</v>
      </c>
      <c r="G2219" s="551" t="s">
        <v>605</v>
      </c>
      <c r="H2219" s="551">
        <v>11</v>
      </c>
      <c r="I2219" s="670">
        <v>10</v>
      </c>
      <c r="J2219" s="670">
        <v>8000</v>
      </c>
      <c r="K2219" s="553">
        <v>266.66666666666669</v>
      </c>
      <c r="L2219" s="553">
        <v>266.66666666666669</v>
      </c>
      <c r="M2219" s="553">
        <v>266.66666666666669</v>
      </c>
      <c r="N2219" s="553">
        <v>800</v>
      </c>
      <c r="O2219" s="670">
        <v>8000</v>
      </c>
      <c r="P2219" s="362" t="s">
        <v>370</v>
      </c>
    </row>
    <row r="2220" spans="1:16" ht="54" customHeight="1" x14ac:dyDescent="0.2">
      <c r="A2220" s="296" t="s">
        <v>1969</v>
      </c>
      <c r="B2220" s="166" t="s">
        <v>370</v>
      </c>
      <c r="C2220" s="132" t="s">
        <v>2968</v>
      </c>
      <c r="D2220" s="550" t="s">
        <v>2112</v>
      </c>
      <c r="E2220" s="550" t="s">
        <v>621</v>
      </c>
      <c r="F2220" s="551">
        <v>241</v>
      </c>
      <c r="G2220" s="551" t="s">
        <v>605</v>
      </c>
      <c r="H2220" s="551">
        <v>11</v>
      </c>
      <c r="I2220" s="670">
        <v>91</v>
      </c>
      <c r="J2220" s="670">
        <v>1456</v>
      </c>
      <c r="K2220" s="553">
        <v>6</v>
      </c>
      <c r="L2220" s="553">
        <v>5.333333333333333</v>
      </c>
      <c r="M2220" s="553">
        <v>5.333333333333333</v>
      </c>
      <c r="N2220" s="553">
        <v>16</v>
      </c>
      <c r="O2220" s="670">
        <v>1456</v>
      </c>
      <c r="P2220" s="362" t="s">
        <v>370</v>
      </c>
    </row>
    <row r="2221" spans="1:16" ht="54" customHeight="1" x14ac:dyDescent="0.2">
      <c r="A2221" s="296" t="s">
        <v>1969</v>
      </c>
      <c r="B2221" s="166" t="s">
        <v>370</v>
      </c>
      <c r="C2221" s="132" t="s">
        <v>2968</v>
      </c>
      <c r="D2221" s="550" t="s">
        <v>2113</v>
      </c>
      <c r="E2221" s="550" t="s">
        <v>621</v>
      </c>
      <c r="F2221" s="551">
        <v>241</v>
      </c>
      <c r="G2221" s="551" t="s">
        <v>605</v>
      </c>
      <c r="H2221" s="551">
        <v>11</v>
      </c>
      <c r="I2221" s="670">
        <v>95</v>
      </c>
      <c r="J2221" s="670">
        <v>2280</v>
      </c>
      <c r="K2221" s="553">
        <v>8</v>
      </c>
      <c r="L2221" s="553">
        <v>8</v>
      </c>
      <c r="M2221" s="553">
        <v>8</v>
      </c>
      <c r="N2221" s="553">
        <v>24</v>
      </c>
      <c r="O2221" s="670">
        <v>2280</v>
      </c>
      <c r="P2221" s="362" t="s">
        <v>370</v>
      </c>
    </row>
    <row r="2222" spans="1:16" ht="54" customHeight="1" x14ac:dyDescent="0.2">
      <c r="A2222" s="296" t="s">
        <v>1969</v>
      </c>
      <c r="B2222" s="166" t="s">
        <v>370</v>
      </c>
      <c r="C2222" s="132" t="s">
        <v>2968</v>
      </c>
      <c r="D2222" s="550" t="s">
        <v>2114</v>
      </c>
      <c r="E2222" s="550" t="s">
        <v>187</v>
      </c>
      <c r="F2222" s="551">
        <v>242</v>
      </c>
      <c r="G2222" s="551" t="s">
        <v>605</v>
      </c>
      <c r="H2222" s="551">
        <v>11</v>
      </c>
      <c r="I2222" s="670">
        <v>4</v>
      </c>
      <c r="J2222" s="670">
        <v>1600</v>
      </c>
      <c r="K2222" s="553">
        <v>134</v>
      </c>
      <c r="L2222" s="553">
        <v>133.33333333333334</v>
      </c>
      <c r="M2222" s="553">
        <v>133.33333333333334</v>
      </c>
      <c r="N2222" s="553">
        <v>400</v>
      </c>
      <c r="O2222" s="670">
        <v>1600</v>
      </c>
      <c r="P2222" s="362" t="s">
        <v>370</v>
      </c>
    </row>
    <row r="2223" spans="1:16" ht="54" customHeight="1" x14ac:dyDescent="0.2">
      <c r="A2223" s="296" t="s">
        <v>1969</v>
      </c>
      <c r="B2223" s="166" t="s">
        <v>370</v>
      </c>
      <c r="C2223" s="132" t="s">
        <v>2968</v>
      </c>
      <c r="D2223" s="550" t="s">
        <v>2115</v>
      </c>
      <c r="E2223" s="550" t="s">
        <v>2110</v>
      </c>
      <c r="F2223" s="551">
        <v>242</v>
      </c>
      <c r="G2223" s="551" t="s">
        <v>605</v>
      </c>
      <c r="H2223" s="551">
        <v>11</v>
      </c>
      <c r="I2223" s="670">
        <v>3</v>
      </c>
      <c r="J2223" s="670">
        <v>1350</v>
      </c>
      <c r="K2223" s="553">
        <v>150</v>
      </c>
      <c r="L2223" s="553">
        <v>150</v>
      </c>
      <c r="M2223" s="553">
        <v>150</v>
      </c>
      <c r="N2223" s="553">
        <v>450</v>
      </c>
      <c r="O2223" s="670">
        <v>1350</v>
      </c>
      <c r="P2223" s="362" t="s">
        <v>370</v>
      </c>
    </row>
    <row r="2224" spans="1:16" ht="54" customHeight="1" x14ac:dyDescent="0.2">
      <c r="A2224" s="296" t="s">
        <v>1969</v>
      </c>
      <c r="B2224" s="166" t="s">
        <v>370</v>
      </c>
      <c r="C2224" s="132" t="s">
        <v>2968</v>
      </c>
      <c r="D2224" s="550" t="s">
        <v>2115</v>
      </c>
      <c r="E2224" s="550" t="s">
        <v>2110</v>
      </c>
      <c r="F2224" s="551">
        <v>242</v>
      </c>
      <c r="G2224" s="551" t="s">
        <v>605</v>
      </c>
      <c r="H2224" s="551">
        <v>11</v>
      </c>
      <c r="I2224" s="670">
        <v>2</v>
      </c>
      <c r="J2224" s="670">
        <v>900</v>
      </c>
      <c r="K2224" s="553">
        <v>150</v>
      </c>
      <c r="L2224" s="553">
        <v>150</v>
      </c>
      <c r="M2224" s="553">
        <v>150</v>
      </c>
      <c r="N2224" s="553">
        <v>450</v>
      </c>
      <c r="O2224" s="670">
        <v>900</v>
      </c>
      <c r="P2224" s="362" t="s">
        <v>370</v>
      </c>
    </row>
    <row r="2225" spans="1:16" ht="54" customHeight="1" x14ac:dyDescent="0.2">
      <c r="A2225" s="296" t="s">
        <v>1969</v>
      </c>
      <c r="B2225" s="166" t="s">
        <v>370</v>
      </c>
      <c r="C2225" s="132" t="s">
        <v>2968</v>
      </c>
      <c r="D2225" s="550" t="s">
        <v>2116</v>
      </c>
      <c r="E2225" s="550" t="s">
        <v>2110</v>
      </c>
      <c r="F2225" s="551">
        <v>242</v>
      </c>
      <c r="G2225" s="551" t="s">
        <v>605</v>
      </c>
      <c r="H2225" s="551">
        <v>11</v>
      </c>
      <c r="I2225" s="670">
        <v>5</v>
      </c>
      <c r="J2225" s="670">
        <v>950</v>
      </c>
      <c r="K2225" s="553">
        <v>64</v>
      </c>
      <c r="L2225" s="553">
        <v>63.333333333333336</v>
      </c>
      <c r="M2225" s="553">
        <v>63.333333333333336</v>
      </c>
      <c r="N2225" s="553">
        <v>190</v>
      </c>
      <c r="O2225" s="670">
        <v>950</v>
      </c>
      <c r="P2225" s="362" t="s">
        <v>370</v>
      </c>
    </row>
    <row r="2226" spans="1:16" ht="54" customHeight="1" x14ac:dyDescent="0.2">
      <c r="A2226" s="296" t="s">
        <v>1969</v>
      </c>
      <c r="B2226" s="166" t="s">
        <v>370</v>
      </c>
      <c r="C2226" s="132" t="s">
        <v>2968</v>
      </c>
      <c r="D2226" s="550" t="s">
        <v>2117</v>
      </c>
      <c r="E2226" s="550" t="s">
        <v>187</v>
      </c>
      <c r="F2226" s="551">
        <v>242</v>
      </c>
      <c r="G2226" s="551" t="s">
        <v>605</v>
      </c>
      <c r="H2226" s="551">
        <v>11</v>
      </c>
      <c r="I2226" s="670">
        <v>9.6</v>
      </c>
      <c r="J2226" s="670">
        <v>3840</v>
      </c>
      <c r="K2226" s="553">
        <v>134</v>
      </c>
      <c r="L2226" s="553">
        <v>133.33333333333334</v>
      </c>
      <c r="M2226" s="553">
        <v>133.33333333333334</v>
      </c>
      <c r="N2226" s="553">
        <v>400</v>
      </c>
      <c r="O2226" s="670">
        <v>3840</v>
      </c>
      <c r="P2226" s="362" t="s">
        <v>370</v>
      </c>
    </row>
    <row r="2227" spans="1:16" ht="54" customHeight="1" x14ac:dyDescent="0.2">
      <c r="A2227" s="296" t="s">
        <v>1969</v>
      </c>
      <c r="B2227" s="166" t="s">
        <v>370</v>
      </c>
      <c r="C2227" s="132" t="s">
        <v>2968</v>
      </c>
      <c r="D2227" s="550" t="s">
        <v>2118</v>
      </c>
      <c r="E2227" s="550" t="s">
        <v>2110</v>
      </c>
      <c r="F2227" s="551">
        <v>242</v>
      </c>
      <c r="G2227" s="551" t="s">
        <v>605</v>
      </c>
      <c r="H2227" s="551">
        <v>11</v>
      </c>
      <c r="I2227" s="670">
        <v>5</v>
      </c>
      <c r="J2227" s="670">
        <v>12500</v>
      </c>
      <c r="K2227" s="553">
        <v>834</v>
      </c>
      <c r="L2227" s="553">
        <v>833.33333333333337</v>
      </c>
      <c r="M2227" s="553">
        <v>833.33333333333337</v>
      </c>
      <c r="N2227" s="553">
        <v>2500</v>
      </c>
      <c r="O2227" s="670">
        <v>12500</v>
      </c>
      <c r="P2227" s="362" t="s">
        <v>370</v>
      </c>
    </row>
    <row r="2228" spans="1:16" ht="54" customHeight="1" x14ac:dyDescent="0.2">
      <c r="A2228" s="296" t="s">
        <v>1969</v>
      </c>
      <c r="B2228" s="166" t="s">
        <v>370</v>
      </c>
      <c r="C2228" s="132" t="s">
        <v>2968</v>
      </c>
      <c r="D2228" s="550" t="s">
        <v>185</v>
      </c>
      <c r="E2228" s="550" t="s">
        <v>621</v>
      </c>
      <c r="F2228" s="551">
        <v>243</v>
      </c>
      <c r="G2228" s="551" t="s">
        <v>605</v>
      </c>
      <c r="H2228" s="551">
        <v>11</v>
      </c>
      <c r="I2228" s="670">
        <v>2</v>
      </c>
      <c r="J2228" s="670">
        <v>34</v>
      </c>
      <c r="K2228" s="553">
        <v>5.666666666666667</v>
      </c>
      <c r="L2228" s="553">
        <v>5.666666666666667</v>
      </c>
      <c r="M2228" s="553">
        <v>5</v>
      </c>
      <c r="N2228" s="553">
        <v>17</v>
      </c>
      <c r="O2228" s="670">
        <v>34</v>
      </c>
      <c r="P2228" s="362" t="s">
        <v>370</v>
      </c>
    </row>
    <row r="2229" spans="1:16" ht="54" customHeight="1" x14ac:dyDescent="0.2">
      <c r="A2229" s="296" t="s">
        <v>1969</v>
      </c>
      <c r="B2229" s="166" t="s">
        <v>370</v>
      </c>
      <c r="C2229" s="132" t="s">
        <v>2968</v>
      </c>
      <c r="D2229" s="550" t="s">
        <v>2119</v>
      </c>
      <c r="E2229" s="550" t="s">
        <v>621</v>
      </c>
      <c r="F2229" s="551">
        <v>243</v>
      </c>
      <c r="G2229" s="551" t="s">
        <v>605</v>
      </c>
      <c r="H2229" s="551">
        <v>11</v>
      </c>
      <c r="I2229" s="670">
        <v>2</v>
      </c>
      <c r="J2229" s="670">
        <v>52</v>
      </c>
      <c r="K2229" s="553">
        <v>8.6666666666666661</v>
      </c>
      <c r="L2229" s="553">
        <v>8.6666666666666661</v>
      </c>
      <c r="M2229" s="553">
        <v>8</v>
      </c>
      <c r="N2229" s="553">
        <v>26</v>
      </c>
      <c r="O2229" s="670">
        <v>52</v>
      </c>
      <c r="P2229" s="362" t="s">
        <v>370</v>
      </c>
    </row>
    <row r="2230" spans="1:16" ht="54" customHeight="1" x14ac:dyDescent="0.2">
      <c r="A2230" s="296" t="s">
        <v>1969</v>
      </c>
      <c r="B2230" s="166" t="s">
        <v>370</v>
      </c>
      <c r="C2230" s="132" t="s">
        <v>2968</v>
      </c>
      <c r="D2230" s="550" t="s">
        <v>1259</v>
      </c>
      <c r="E2230" s="550" t="s">
        <v>1062</v>
      </c>
      <c r="F2230" s="551">
        <v>243</v>
      </c>
      <c r="G2230" s="551" t="s">
        <v>605</v>
      </c>
      <c r="H2230" s="551">
        <v>11</v>
      </c>
      <c r="I2230" s="670">
        <v>22</v>
      </c>
      <c r="J2230" s="670">
        <v>968</v>
      </c>
      <c r="K2230" s="553">
        <v>14.666666666666666</v>
      </c>
      <c r="L2230" s="553">
        <v>14.666666666666666</v>
      </c>
      <c r="M2230" s="553">
        <v>4</v>
      </c>
      <c r="N2230" s="553">
        <v>44</v>
      </c>
      <c r="O2230" s="670">
        <v>968</v>
      </c>
      <c r="P2230" s="362" t="s">
        <v>370</v>
      </c>
    </row>
    <row r="2231" spans="1:16" ht="54" customHeight="1" x14ac:dyDescent="0.2">
      <c r="A2231" s="296" t="s">
        <v>1969</v>
      </c>
      <c r="B2231" s="166" t="s">
        <v>370</v>
      </c>
      <c r="C2231" s="132" t="s">
        <v>2968</v>
      </c>
      <c r="D2231" s="550" t="s">
        <v>940</v>
      </c>
      <c r="E2231" s="550" t="s">
        <v>621</v>
      </c>
      <c r="F2231" s="551">
        <v>243</v>
      </c>
      <c r="G2231" s="551" t="s">
        <v>605</v>
      </c>
      <c r="H2231" s="551">
        <v>11</v>
      </c>
      <c r="I2231" s="670">
        <v>92</v>
      </c>
      <c r="J2231" s="670">
        <v>3312</v>
      </c>
      <c r="K2231" s="553">
        <v>12</v>
      </c>
      <c r="L2231" s="553">
        <v>12</v>
      </c>
      <c r="M2231" s="553">
        <v>12</v>
      </c>
      <c r="N2231" s="553">
        <v>36</v>
      </c>
      <c r="O2231" s="670">
        <v>3312</v>
      </c>
      <c r="P2231" s="362" t="s">
        <v>370</v>
      </c>
    </row>
    <row r="2232" spans="1:16" ht="54" customHeight="1" x14ac:dyDescent="0.2">
      <c r="A2232" s="296" t="s">
        <v>1969</v>
      </c>
      <c r="B2232" s="166" t="s">
        <v>370</v>
      </c>
      <c r="C2232" s="132" t="s">
        <v>2968</v>
      </c>
      <c r="D2232" s="550" t="s">
        <v>1670</v>
      </c>
      <c r="E2232" s="550" t="s">
        <v>621</v>
      </c>
      <c r="F2232" s="551">
        <v>243</v>
      </c>
      <c r="G2232" s="551" t="s">
        <v>605</v>
      </c>
      <c r="H2232" s="551">
        <v>11</v>
      </c>
      <c r="I2232" s="670">
        <v>17</v>
      </c>
      <c r="J2232" s="670">
        <v>306</v>
      </c>
      <c r="K2232" s="553">
        <v>6</v>
      </c>
      <c r="L2232" s="553">
        <v>6</v>
      </c>
      <c r="M2232" s="553">
        <v>6</v>
      </c>
      <c r="N2232" s="553">
        <v>18</v>
      </c>
      <c r="O2232" s="670">
        <v>306</v>
      </c>
      <c r="P2232" s="362" t="s">
        <v>370</v>
      </c>
    </row>
    <row r="2233" spans="1:16" ht="54" customHeight="1" x14ac:dyDescent="0.2">
      <c r="A2233" s="296" t="s">
        <v>1969</v>
      </c>
      <c r="B2233" s="166" t="s">
        <v>370</v>
      </c>
      <c r="C2233" s="132" t="s">
        <v>2968</v>
      </c>
      <c r="D2233" s="550" t="s">
        <v>2120</v>
      </c>
      <c r="E2233" s="550" t="s">
        <v>621</v>
      </c>
      <c r="F2233" s="551">
        <v>243</v>
      </c>
      <c r="G2233" s="551" t="s">
        <v>605</v>
      </c>
      <c r="H2233" s="551">
        <v>11</v>
      </c>
      <c r="I2233" s="670">
        <v>17</v>
      </c>
      <c r="J2233" s="670">
        <v>306</v>
      </c>
      <c r="K2233" s="553">
        <v>6</v>
      </c>
      <c r="L2233" s="553">
        <v>6</v>
      </c>
      <c r="M2233" s="553">
        <v>6</v>
      </c>
      <c r="N2233" s="553">
        <v>18</v>
      </c>
      <c r="O2233" s="670">
        <v>306</v>
      </c>
      <c r="P2233" s="362" t="s">
        <v>370</v>
      </c>
    </row>
    <row r="2234" spans="1:16" ht="54" customHeight="1" x14ac:dyDescent="0.2">
      <c r="A2234" s="296" t="s">
        <v>1969</v>
      </c>
      <c r="B2234" s="166" t="s">
        <v>370</v>
      </c>
      <c r="C2234" s="132" t="s">
        <v>2968</v>
      </c>
      <c r="D2234" s="550" t="s">
        <v>2121</v>
      </c>
      <c r="E2234" s="550" t="s">
        <v>187</v>
      </c>
      <c r="F2234" s="551">
        <v>244</v>
      </c>
      <c r="G2234" s="551" t="s">
        <v>605</v>
      </c>
      <c r="H2234" s="551">
        <v>11</v>
      </c>
      <c r="I2234" s="670">
        <v>13</v>
      </c>
      <c r="J2234" s="670">
        <v>10400</v>
      </c>
      <c r="K2234" s="553">
        <v>266.66666666666669</v>
      </c>
      <c r="L2234" s="553">
        <v>266.66666666666669</v>
      </c>
      <c r="M2234" s="553">
        <v>266</v>
      </c>
      <c r="N2234" s="553">
        <v>800</v>
      </c>
      <c r="O2234" s="670">
        <v>10400</v>
      </c>
      <c r="P2234" s="362" t="s">
        <v>370</v>
      </c>
    </row>
    <row r="2235" spans="1:16" ht="54" customHeight="1" x14ac:dyDescent="0.2">
      <c r="A2235" s="296" t="s">
        <v>1969</v>
      </c>
      <c r="B2235" s="166" t="s">
        <v>370</v>
      </c>
      <c r="C2235" s="132" t="s">
        <v>2968</v>
      </c>
      <c r="D2235" s="550" t="s">
        <v>2121</v>
      </c>
      <c r="E2235" s="550" t="s">
        <v>187</v>
      </c>
      <c r="F2235" s="551">
        <v>244</v>
      </c>
      <c r="G2235" s="551" t="s">
        <v>605</v>
      </c>
      <c r="H2235" s="551">
        <v>11</v>
      </c>
      <c r="I2235" s="670">
        <v>13</v>
      </c>
      <c r="J2235" s="670">
        <v>10400</v>
      </c>
      <c r="K2235" s="553">
        <v>266.66666666666669</v>
      </c>
      <c r="L2235" s="553">
        <v>266.66666666666669</v>
      </c>
      <c r="M2235" s="553">
        <v>266</v>
      </c>
      <c r="N2235" s="553">
        <v>800</v>
      </c>
      <c r="O2235" s="670">
        <v>10400</v>
      </c>
      <c r="P2235" s="362" t="s">
        <v>370</v>
      </c>
    </row>
    <row r="2236" spans="1:16" ht="54" customHeight="1" x14ac:dyDescent="0.2">
      <c r="A2236" s="296" t="s">
        <v>1969</v>
      </c>
      <c r="B2236" s="166" t="s">
        <v>370</v>
      </c>
      <c r="C2236" s="132" t="s">
        <v>2968</v>
      </c>
      <c r="D2236" s="550" t="s">
        <v>186</v>
      </c>
      <c r="E2236" s="550" t="s">
        <v>634</v>
      </c>
      <c r="F2236" s="551">
        <v>244</v>
      </c>
      <c r="G2236" s="551" t="s">
        <v>605</v>
      </c>
      <c r="H2236" s="551">
        <v>11</v>
      </c>
      <c r="I2236" s="670">
        <v>6</v>
      </c>
      <c r="J2236" s="670">
        <v>540</v>
      </c>
      <c r="K2236" s="553">
        <v>30</v>
      </c>
      <c r="L2236" s="553">
        <v>30</v>
      </c>
      <c r="M2236" s="553">
        <v>30</v>
      </c>
      <c r="N2236" s="553">
        <v>90</v>
      </c>
      <c r="O2236" s="670">
        <v>540</v>
      </c>
      <c r="P2236" s="362" t="s">
        <v>370</v>
      </c>
    </row>
    <row r="2237" spans="1:16" ht="54" customHeight="1" x14ac:dyDescent="0.2">
      <c r="A2237" s="296" t="s">
        <v>1969</v>
      </c>
      <c r="B2237" s="166" t="s">
        <v>370</v>
      </c>
      <c r="C2237" s="132" t="s">
        <v>2968</v>
      </c>
      <c r="D2237" s="550" t="s">
        <v>2122</v>
      </c>
      <c r="E2237" s="550" t="s">
        <v>187</v>
      </c>
      <c r="F2237" s="551">
        <v>244</v>
      </c>
      <c r="G2237" s="551" t="s">
        <v>605</v>
      </c>
      <c r="H2237" s="551">
        <v>11</v>
      </c>
      <c r="I2237" s="670">
        <v>40</v>
      </c>
      <c r="J2237" s="670">
        <v>1200</v>
      </c>
      <c r="K2237" s="553">
        <v>10</v>
      </c>
      <c r="L2237" s="553">
        <v>10</v>
      </c>
      <c r="M2237" s="553">
        <v>10</v>
      </c>
      <c r="N2237" s="553">
        <v>30</v>
      </c>
      <c r="O2237" s="670">
        <v>1200</v>
      </c>
      <c r="P2237" s="362" t="s">
        <v>370</v>
      </c>
    </row>
    <row r="2238" spans="1:16" ht="54" customHeight="1" x14ac:dyDescent="0.2">
      <c r="A2238" s="296" t="s">
        <v>1969</v>
      </c>
      <c r="B2238" s="166" t="s">
        <v>370</v>
      </c>
      <c r="C2238" s="132" t="s">
        <v>2968</v>
      </c>
      <c r="D2238" s="550" t="s">
        <v>2123</v>
      </c>
      <c r="E2238" s="550" t="s">
        <v>187</v>
      </c>
      <c r="F2238" s="551">
        <v>252</v>
      </c>
      <c r="G2238" s="551" t="s">
        <v>605</v>
      </c>
      <c r="H2238" s="551">
        <v>11</v>
      </c>
      <c r="I2238" s="670">
        <v>200</v>
      </c>
      <c r="J2238" s="670">
        <v>2000</v>
      </c>
      <c r="K2238" s="553">
        <v>3.3333333333333335</v>
      </c>
      <c r="L2238" s="553">
        <v>3.3333333333333335</v>
      </c>
      <c r="M2238" s="553">
        <v>3.3333333333333335</v>
      </c>
      <c r="N2238" s="553">
        <v>10</v>
      </c>
      <c r="O2238" s="670">
        <v>2000</v>
      </c>
      <c r="P2238" s="362" t="s">
        <v>370</v>
      </c>
    </row>
    <row r="2239" spans="1:16" ht="54" customHeight="1" x14ac:dyDescent="0.2">
      <c r="A2239" s="296" t="s">
        <v>1969</v>
      </c>
      <c r="B2239" s="166" t="s">
        <v>370</v>
      </c>
      <c r="C2239" s="132" t="s">
        <v>2968</v>
      </c>
      <c r="D2239" s="550" t="s">
        <v>2124</v>
      </c>
      <c r="E2239" s="550" t="s">
        <v>2064</v>
      </c>
      <c r="F2239" s="551">
        <v>252</v>
      </c>
      <c r="G2239" s="551" t="s">
        <v>605</v>
      </c>
      <c r="H2239" s="551">
        <v>11</v>
      </c>
      <c r="I2239" s="670">
        <v>605</v>
      </c>
      <c r="J2239" s="670">
        <v>18150</v>
      </c>
      <c r="K2239" s="553">
        <v>10</v>
      </c>
      <c r="L2239" s="553">
        <v>10</v>
      </c>
      <c r="M2239" s="553">
        <v>10</v>
      </c>
      <c r="N2239" s="553">
        <v>30</v>
      </c>
      <c r="O2239" s="670">
        <v>18150</v>
      </c>
      <c r="P2239" s="362" t="s">
        <v>370</v>
      </c>
    </row>
    <row r="2240" spans="1:16" ht="54" customHeight="1" x14ac:dyDescent="0.2">
      <c r="A2240" s="296" t="s">
        <v>1969</v>
      </c>
      <c r="B2240" s="166" t="s">
        <v>370</v>
      </c>
      <c r="C2240" s="132" t="s">
        <v>2968</v>
      </c>
      <c r="D2240" s="550" t="s">
        <v>2125</v>
      </c>
      <c r="E2240" s="550" t="s">
        <v>2126</v>
      </c>
      <c r="F2240" s="551">
        <v>252</v>
      </c>
      <c r="G2240" s="551" t="s">
        <v>605</v>
      </c>
      <c r="H2240" s="551">
        <v>11</v>
      </c>
      <c r="I2240" s="670">
        <v>350</v>
      </c>
      <c r="J2240" s="670">
        <v>10500</v>
      </c>
      <c r="K2240" s="553">
        <v>10</v>
      </c>
      <c r="L2240" s="553">
        <v>10</v>
      </c>
      <c r="M2240" s="553">
        <v>10</v>
      </c>
      <c r="N2240" s="553">
        <v>30</v>
      </c>
      <c r="O2240" s="670">
        <v>10500</v>
      </c>
      <c r="P2240" s="362" t="s">
        <v>370</v>
      </c>
    </row>
    <row r="2241" spans="1:16" ht="54" customHeight="1" x14ac:dyDescent="0.2">
      <c r="A2241" s="296" t="s">
        <v>1969</v>
      </c>
      <c r="B2241" s="166" t="s">
        <v>370</v>
      </c>
      <c r="C2241" s="132" t="s">
        <v>2968</v>
      </c>
      <c r="D2241" s="550" t="s">
        <v>2127</v>
      </c>
      <c r="E2241" s="550" t="s">
        <v>2064</v>
      </c>
      <c r="F2241" s="551">
        <v>252</v>
      </c>
      <c r="G2241" s="551" t="s">
        <v>605</v>
      </c>
      <c r="H2241" s="551">
        <v>11</v>
      </c>
      <c r="I2241" s="670">
        <v>315</v>
      </c>
      <c r="J2241" s="670">
        <v>23625</v>
      </c>
      <c r="K2241" s="553">
        <v>25</v>
      </c>
      <c r="L2241" s="553">
        <v>25</v>
      </c>
      <c r="M2241" s="553">
        <v>25</v>
      </c>
      <c r="N2241" s="553">
        <v>75</v>
      </c>
      <c r="O2241" s="670">
        <v>23625</v>
      </c>
      <c r="P2241" s="362" t="s">
        <v>370</v>
      </c>
    </row>
    <row r="2242" spans="1:16" ht="54" customHeight="1" x14ac:dyDescent="0.2">
      <c r="A2242" s="296" t="s">
        <v>1969</v>
      </c>
      <c r="B2242" s="166" t="s">
        <v>370</v>
      </c>
      <c r="C2242" s="132" t="s">
        <v>2968</v>
      </c>
      <c r="D2242" s="550" t="s">
        <v>2123</v>
      </c>
      <c r="E2242" s="550" t="s">
        <v>187</v>
      </c>
      <c r="F2242" s="551">
        <v>252</v>
      </c>
      <c r="G2242" s="551" t="s">
        <v>605</v>
      </c>
      <c r="H2242" s="551">
        <v>11</v>
      </c>
      <c r="I2242" s="670">
        <v>144</v>
      </c>
      <c r="J2242" s="670">
        <v>14400</v>
      </c>
      <c r="K2242" s="553">
        <v>33.333333333333336</v>
      </c>
      <c r="L2242" s="553">
        <v>33.333333333333336</v>
      </c>
      <c r="M2242" s="553">
        <v>33.333333333333336</v>
      </c>
      <c r="N2242" s="553">
        <v>100</v>
      </c>
      <c r="O2242" s="670">
        <v>14400</v>
      </c>
      <c r="P2242" s="362" t="s">
        <v>370</v>
      </c>
    </row>
    <row r="2243" spans="1:16" ht="54" customHeight="1" x14ac:dyDescent="0.2">
      <c r="A2243" s="296" t="s">
        <v>1969</v>
      </c>
      <c r="B2243" s="166" t="s">
        <v>370</v>
      </c>
      <c r="C2243" s="132" t="s">
        <v>2968</v>
      </c>
      <c r="D2243" s="550" t="s">
        <v>2128</v>
      </c>
      <c r="E2243" s="550" t="s">
        <v>2103</v>
      </c>
      <c r="F2243" s="551">
        <v>254</v>
      </c>
      <c r="G2243" s="551" t="s">
        <v>605</v>
      </c>
      <c r="H2243" s="551">
        <v>11</v>
      </c>
      <c r="I2243" s="670">
        <v>50</v>
      </c>
      <c r="J2243" s="670">
        <v>500</v>
      </c>
      <c r="K2243" s="553">
        <v>4</v>
      </c>
      <c r="L2243" s="553">
        <v>3.3333333333333335</v>
      </c>
      <c r="M2243" s="553">
        <v>3.3333333333333335</v>
      </c>
      <c r="N2243" s="553">
        <v>10</v>
      </c>
      <c r="O2243" s="670">
        <v>500</v>
      </c>
      <c r="P2243" s="362" t="s">
        <v>370</v>
      </c>
    </row>
    <row r="2244" spans="1:16" ht="54" customHeight="1" x14ac:dyDescent="0.2">
      <c r="A2244" s="296" t="s">
        <v>1969</v>
      </c>
      <c r="B2244" s="166" t="s">
        <v>370</v>
      </c>
      <c r="C2244" s="132" t="s">
        <v>2968</v>
      </c>
      <c r="D2244" s="550" t="s">
        <v>2128</v>
      </c>
      <c r="E2244" s="550" t="s">
        <v>2107</v>
      </c>
      <c r="F2244" s="551">
        <v>254</v>
      </c>
      <c r="G2244" s="551" t="s">
        <v>605</v>
      </c>
      <c r="H2244" s="551">
        <v>11</v>
      </c>
      <c r="I2244" s="670">
        <v>40</v>
      </c>
      <c r="J2244" s="670">
        <v>400</v>
      </c>
      <c r="K2244" s="553">
        <v>4</v>
      </c>
      <c r="L2244" s="553">
        <v>3.3333333333333335</v>
      </c>
      <c r="M2244" s="553">
        <v>3.3333333333333335</v>
      </c>
      <c r="N2244" s="553">
        <v>10</v>
      </c>
      <c r="O2244" s="670">
        <v>400</v>
      </c>
      <c r="P2244" s="362" t="s">
        <v>370</v>
      </c>
    </row>
    <row r="2245" spans="1:16" ht="54" customHeight="1" x14ac:dyDescent="0.2">
      <c r="A2245" s="296" t="s">
        <v>1969</v>
      </c>
      <c r="B2245" s="166" t="s">
        <v>370</v>
      </c>
      <c r="C2245" s="132" t="s">
        <v>2968</v>
      </c>
      <c r="D2245" s="550" t="s">
        <v>2128</v>
      </c>
      <c r="E2245" s="550" t="s">
        <v>2107</v>
      </c>
      <c r="F2245" s="551">
        <v>254</v>
      </c>
      <c r="G2245" s="551" t="s">
        <v>605</v>
      </c>
      <c r="H2245" s="551">
        <v>11</v>
      </c>
      <c r="I2245" s="670">
        <v>40</v>
      </c>
      <c r="J2245" s="670">
        <v>400</v>
      </c>
      <c r="K2245" s="553">
        <v>4</v>
      </c>
      <c r="L2245" s="553">
        <v>3.3333333333333335</v>
      </c>
      <c r="M2245" s="553">
        <v>3.3333333333333335</v>
      </c>
      <c r="N2245" s="553">
        <v>10</v>
      </c>
      <c r="O2245" s="670">
        <v>400</v>
      </c>
      <c r="P2245" s="362" t="s">
        <v>370</v>
      </c>
    </row>
    <row r="2246" spans="1:16" ht="54" customHeight="1" x14ac:dyDescent="0.2">
      <c r="A2246" s="296" t="s">
        <v>1969</v>
      </c>
      <c r="B2246" s="166" t="s">
        <v>370</v>
      </c>
      <c r="C2246" s="132" t="s">
        <v>2968</v>
      </c>
      <c r="D2246" s="550" t="s">
        <v>2128</v>
      </c>
      <c r="E2246" s="550" t="s">
        <v>2126</v>
      </c>
      <c r="F2246" s="551">
        <v>254</v>
      </c>
      <c r="G2246" s="551" t="s">
        <v>605</v>
      </c>
      <c r="H2246" s="551">
        <v>11</v>
      </c>
      <c r="I2246" s="670">
        <v>130</v>
      </c>
      <c r="J2246" s="670">
        <v>9750</v>
      </c>
      <c r="K2246" s="553">
        <v>25</v>
      </c>
      <c r="L2246" s="553">
        <v>25</v>
      </c>
      <c r="M2246" s="553">
        <v>25</v>
      </c>
      <c r="N2246" s="553">
        <v>75</v>
      </c>
      <c r="O2246" s="670">
        <v>9750</v>
      </c>
      <c r="P2246" s="362" t="s">
        <v>370</v>
      </c>
    </row>
    <row r="2247" spans="1:16" ht="54" customHeight="1" x14ac:dyDescent="0.2">
      <c r="A2247" s="296" t="s">
        <v>1969</v>
      </c>
      <c r="B2247" s="166" t="s">
        <v>370</v>
      </c>
      <c r="C2247" s="132" t="s">
        <v>2968</v>
      </c>
      <c r="D2247" s="550" t="s">
        <v>2128</v>
      </c>
      <c r="E2247" s="550" t="s">
        <v>187</v>
      </c>
      <c r="F2247" s="551">
        <v>254</v>
      </c>
      <c r="G2247" s="551" t="s">
        <v>605</v>
      </c>
      <c r="H2247" s="551">
        <v>11</v>
      </c>
      <c r="I2247" s="670">
        <v>130</v>
      </c>
      <c r="J2247" s="670">
        <v>9750</v>
      </c>
      <c r="K2247" s="553">
        <v>25</v>
      </c>
      <c r="L2247" s="553">
        <v>25</v>
      </c>
      <c r="M2247" s="553">
        <v>25</v>
      </c>
      <c r="N2247" s="553">
        <v>75</v>
      </c>
      <c r="O2247" s="670">
        <v>9750</v>
      </c>
      <c r="P2247" s="362" t="s">
        <v>370</v>
      </c>
    </row>
    <row r="2248" spans="1:16" ht="54" customHeight="1" x14ac:dyDescent="0.2">
      <c r="A2248" s="296" t="s">
        <v>1969</v>
      </c>
      <c r="B2248" s="166" t="s">
        <v>370</v>
      </c>
      <c r="C2248" s="132" t="s">
        <v>2968</v>
      </c>
      <c r="D2248" s="550" t="s">
        <v>2128</v>
      </c>
      <c r="E2248" s="550" t="s">
        <v>2107</v>
      </c>
      <c r="F2248" s="551">
        <v>254</v>
      </c>
      <c r="G2248" s="551" t="s">
        <v>605</v>
      </c>
      <c r="H2248" s="551">
        <v>11</v>
      </c>
      <c r="I2248" s="670">
        <v>126</v>
      </c>
      <c r="J2248" s="670">
        <v>12600</v>
      </c>
      <c r="K2248" s="553">
        <v>34</v>
      </c>
      <c r="L2248" s="553">
        <v>33.333333333333336</v>
      </c>
      <c r="M2248" s="553">
        <v>33.333333333333336</v>
      </c>
      <c r="N2248" s="553">
        <v>100</v>
      </c>
      <c r="O2248" s="670">
        <v>12600</v>
      </c>
      <c r="P2248" s="362" t="s">
        <v>370</v>
      </c>
    </row>
    <row r="2249" spans="1:16" ht="54" customHeight="1" x14ac:dyDescent="0.2">
      <c r="A2249" s="296" t="s">
        <v>1969</v>
      </c>
      <c r="B2249" s="166" t="s">
        <v>370</v>
      </c>
      <c r="C2249" s="132" t="s">
        <v>2968</v>
      </c>
      <c r="D2249" s="550" t="s">
        <v>2128</v>
      </c>
      <c r="E2249" s="550" t="s">
        <v>2107</v>
      </c>
      <c r="F2249" s="551">
        <v>254</v>
      </c>
      <c r="G2249" s="551" t="s">
        <v>605</v>
      </c>
      <c r="H2249" s="551">
        <v>11</v>
      </c>
      <c r="I2249" s="670">
        <v>126</v>
      </c>
      <c r="J2249" s="670">
        <v>12600</v>
      </c>
      <c r="K2249" s="553">
        <v>34</v>
      </c>
      <c r="L2249" s="553">
        <v>33.333333333333336</v>
      </c>
      <c r="M2249" s="553">
        <v>33.333333333333336</v>
      </c>
      <c r="N2249" s="553">
        <v>100</v>
      </c>
      <c r="O2249" s="670">
        <v>12600</v>
      </c>
      <c r="P2249" s="362" t="s">
        <v>370</v>
      </c>
    </row>
    <row r="2250" spans="1:16" ht="54" customHeight="1" x14ac:dyDescent="0.2">
      <c r="A2250" s="296" t="s">
        <v>1969</v>
      </c>
      <c r="B2250" s="166" t="s">
        <v>370</v>
      </c>
      <c r="C2250" s="132" t="s">
        <v>2968</v>
      </c>
      <c r="D2250" s="550" t="s">
        <v>2128</v>
      </c>
      <c r="E2250" s="550" t="s">
        <v>2107</v>
      </c>
      <c r="F2250" s="551">
        <v>254</v>
      </c>
      <c r="G2250" s="551" t="s">
        <v>605</v>
      </c>
      <c r="H2250" s="551">
        <v>11</v>
      </c>
      <c r="I2250" s="670">
        <v>150</v>
      </c>
      <c r="J2250" s="670">
        <v>3000</v>
      </c>
      <c r="K2250" s="553">
        <v>6.666666666666667</v>
      </c>
      <c r="L2250" s="553">
        <v>6.666666666666667</v>
      </c>
      <c r="M2250" s="553">
        <v>6</v>
      </c>
      <c r="N2250" s="553">
        <v>20</v>
      </c>
      <c r="O2250" s="670">
        <v>3000</v>
      </c>
      <c r="P2250" s="362" t="s">
        <v>370</v>
      </c>
    </row>
    <row r="2251" spans="1:16" ht="54" customHeight="1" x14ac:dyDescent="0.2">
      <c r="A2251" s="296" t="s">
        <v>1969</v>
      </c>
      <c r="B2251" s="166" t="s">
        <v>370</v>
      </c>
      <c r="C2251" s="132" t="s">
        <v>2968</v>
      </c>
      <c r="D2251" s="550" t="s">
        <v>2129</v>
      </c>
      <c r="E2251" s="550" t="s">
        <v>187</v>
      </c>
      <c r="F2251" s="551">
        <v>254</v>
      </c>
      <c r="G2251" s="551" t="s">
        <v>605</v>
      </c>
      <c r="H2251" s="551">
        <v>11</v>
      </c>
      <c r="I2251" s="670">
        <v>200</v>
      </c>
      <c r="J2251" s="670">
        <v>1000</v>
      </c>
      <c r="K2251" s="553">
        <v>1.6666666666666667</v>
      </c>
      <c r="L2251" s="553">
        <v>1.6666666666666667</v>
      </c>
      <c r="M2251" s="553">
        <v>1</v>
      </c>
      <c r="N2251" s="553">
        <v>5</v>
      </c>
      <c r="O2251" s="670">
        <v>1000</v>
      </c>
      <c r="P2251" s="362" t="s">
        <v>370</v>
      </c>
    </row>
    <row r="2252" spans="1:16" ht="54" customHeight="1" x14ac:dyDescent="0.2">
      <c r="A2252" s="296" t="s">
        <v>1969</v>
      </c>
      <c r="B2252" s="166" t="s">
        <v>370</v>
      </c>
      <c r="C2252" s="132" t="s">
        <v>2968</v>
      </c>
      <c r="D2252" s="550" t="s">
        <v>2130</v>
      </c>
      <c r="E2252" s="550" t="s">
        <v>187</v>
      </c>
      <c r="F2252" s="551">
        <v>254</v>
      </c>
      <c r="G2252" s="551" t="s">
        <v>605</v>
      </c>
      <c r="H2252" s="551">
        <v>11</v>
      </c>
      <c r="I2252" s="670">
        <v>200</v>
      </c>
      <c r="J2252" s="670">
        <v>1000</v>
      </c>
      <c r="K2252" s="553">
        <v>1.6666666666666667</v>
      </c>
      <c r="L2252" s="553">
        <v>1.6666666666666667</v>
      </c>
      <c r="M2252" s="553">
        <v>1</v>
      </c>
      <c r="N2252" s="553">
        <v>5</v>
      </c>
      <c r="O2252" s="670">
        <v>1000</v>
      </c>
      <c r="P2252" s="362" t="s">
        <v>370</v>
      </c>
    </row>
    <row r="2253" spans="1:16" ht="54" customHeight="1" x14ac:dyDescent="0.2">
      <c r="A2253" s="296" t="s">
        <v>1969</v>
      </c>
      <c r="B2253" s="166" t="s">
        <v>370</v>
      </c>
      <c r="C2253" s="132" t="s">
        <v>2968</v>
      </c>
      <c r="D2253" s="550" t="s">
        <v>2131</v>
      </c>
      <c r="E2253" s="550" t="s">
        <v>187</v>
      </c>
      <c r="F2253" s="551">
        <v>254</v>
      </c>
      <c r="G2253" s="551" t="s">
        <v>605</v>
      </c>
      <c r="H2253" s="551">
        <v>11</v>
      </c>
      <c r="I2253" s="670">
        <v>200</v>
      </c>
      <c r="J2253" s="670">
        <v>1000</v>
      </c>
      <c r="K2253" s="553">
        <v>1.6666666666666667</v>
      </c>
      <c r="L2253" s="553">
        <v>1.6666666666666667</v>
      </c>
      <c r="M2253" s="553">
        <v>1</v>
      </c>
      <c r="N2253" s="553">
        <v>5</v>
      </c>
      <c r="O2253" s="670">
        <v>1000</v>
      </c>
      <c r="P2253" s="362" t="s">
        <v>370</v>
      </c>
    </row>
    <row r="2254" spans="1:16" ht="54" customHeight="1" x14ac:dyDescent="0.2">
      <c r="A2254" s="296" t="s">
        <v>1969</v>
      </c>
      <c r="B2254" s="166" t="s">
        <v>370</v>
      </c>
      <c r="C2254" s="132" t="s">
        <v>2968</v>
      </c>
      <c r="D2254" s="550" t="s">
        <v>2132</v>
      </c>
      <c r="E2254" s="550" t="s">
        <v>2133</v>
      </c>
      <c r="F2254" s="551">
        <v>261</v>
      </c>
      <c r="G2254" s="551" t="s">
        <v>605</v>
      </c>
      <c r="H2254" s="551">
        <v>11</v>
      </c>
      <c r="I2254" s="670">
        <v>250</v>
      </c>
      <c r="J2254" s="670">
        <v>1750</v>
      </c>
      <c r="K2254" s="553">
        <v>3</v>
      </c>
      <c r="L2254" s="553">
        <v>2.3333333333333335</v>
      </c>
      <c r="M2254" s="553">
        <v>2.3333333333333335</v>
      </c>
      <c r="N2254" s="553">
        <v>7</v>
      </c>
      <c r="O2254" s="670">
        <v>1750</v>
      </c>
      <c r="P2254" s="362" t="s">
        <v>370</v>
      </c>
    </row>
    <row r="2255" spans="1:16" ht="54" customHeight="1" x14ac:dyDescent="0.2">
      <c r="A2255" s="296" t="s">
        <v>1969</v>
      </c>
      <c r="B2255" s="166" t="s">
        <v>370</v>
      </c>
      <c r="C2255" s="132" t="s">
        <v>2968</v>
      </c>
      <c r="D2255" s="550" t="s">
        <v>2134</v>
      </c>
      <c r="E2255" s="550" t="s">
        <v>2133</v>
      </c>
      <c r="F2255" s="551">
        <v>261</v>
      </c>
      <c r="G2255" s="551" t="s">
        <v>605</v>
      </c>
      <c r="H2255" s="551">
        <v>11</v>
      </c>
      <c r="I2255" s="670">
        <v>250</v>
      </c>
      <c r="J2255" s="670">
        <v>1750</v>
      </c>
      <c r="K2255" s="553">
        <v>3</v>
      </c>
      <c r="L2255" s="553">
        <v>2.3333333333333335</v>
      </c>
      <c r="M2255" s="553">
        <v>2.3333333333333335</v>
      </c>
      <c r="N2255" s="553">
        <v>7</v>
      </c>
      <c r="O2255" s="670">
        <v>1750</v>
      </c>
      <c r="P2255" s="362" t="s">
        <v>370</v>
      </c>
    </row>
    <row r="2256" spans="1:16" ht="54" customHeight="1" x14ac:dyDescent="0.2">
      <c r="A2256" s="296" t="s">
        <v>1969</v>
      </c>
      <c r="B2256" s="166" t="s">
        <v>370</v>
      </c>
      <c r="C2256" s="132" t="s">
        <v>2968</v>
      </c>
      <c r="D2256" s="550" t="s">
        <v>2135</v>
      </c>
      <c r="E2256" s="550" t="s">
        <v>2133</v>
      </c>
      <c r="F2256" s="551">
        <v>261</v>
      </c>
      <c r="G2256" s="551" t="s">
        <v>605</v>
      </c>
      <c r="H2256" s="551">
        <v>11</v>
      </c>
      <c r="I2256" s="670">
        <v>150</v>
      </c>
      <c r="J2256" s="670">
        <v>1050</v>
      </c>
      <c r="K2256" s="553">
        <v>3</v>
      </c>
      <c r="L2256" s="553">
        <v>2.3333333333333335</v>
      </c>
      <c r="M2256" s="553">
        <v>2.3333333333333335</v>
      </c>
      <c r="N2256" s="553">
        <v>7</v>
      </c>
      <c r="O2256" s="670">
        <v>1050</v>
      </c>
      <c r="P2256" s="362" t="s">
        <v>370</v>
      </c>
    </row>
    <row r="2257" spans="1:16" ht="54" customHeight="1" x14ac:dyDescent="0.2">
      <c r="A2257" s="296" t="s">
        <v>1969</v>
      </c>
      <c r="B2257" s="166" t="s">
        <v>370</v>
      </c>
      <c r="C2257" s="132" t="s">
        <v>2968</v>
      </c>
      <c r="D2257" s="550" t="s">
        <v>2135</v>
      </c>
      <c r="E2257" s="550" t="s">
        <v>2136</v>
      </c>
      <c r="F2257" s="551">
        <v>261</v>
      </c>
      <c r="G2257" s="551" t="s">
        <v>605</v>
      </c>
      <c r="H2257" s="551">
        <v>11</v>
      </c>
      <c r="I2257" s="670">
        <v>150</v>
      </c>
      <c r="J2257" s="670">
        <v>1050</v>
      </c>
      <c r="K2257" s="553">
        <v>3</v>
      </c>
      <c r="L2257" s="553">
        <v>2.3333333333333335</v>
      </c>
      <c r="M2257" s="553">
        <v>2.3333333333333335</v>
      </c>
      <c r="N2257" s="553">
        <v>7</v>
      </c>
      <c r="O2257" s="670">
        <v>1050</v>
      </c>
      <c r="P2257" s="362" t="s">
        <v>370</v>
      </c>
    </row>
    <row r="2258" spans="1:16" ht="54" customHeight="1" x14ac:dyDescent="0.2">
      <c r="A2258" s="296" t="s">
        <v>1969</v>
      </c>
      <c r="B2258" s="166" t="s">
        <v>370</v>
      </c>
      <c r="C2258" s="132" t="s">
        <v>2968</v>
      </c>
      <c r="D2258" s="550" t="s">
        <v>2137</v>
      </c>
      <c r="E2258" s="550" t="s">
        <v>2138</v>
      </c>
      <c r="F2258" s="551">
        <v>261</v>
      </c>
      <c r="G2258" s="551" t="s">
        <v>605</v>
      </c>
      <c r="H2258" s="551">
        <v>11</v>
      </c>
      <c r="I2258" s="670">
        <v>35</v>
      </c>
      <c r="J2258" s="670">
        <v>140</v>
      </c>
      <c r="K2258" s="553">
        <v>2</v>
      </c>
      <c r="L2258" s="553">
        <v>1.3333333333333333</v>
      </c>
      <c r="M2258" s="553">
        <v>1.3333333333333333</v>
      </c>
      <c r="N2258" s="553">
        <v>4</v>
      </c>
      <c r="O2258" s="670">
        <v>140</v>
      </c>
      <c r="P2258" s="362" t="s">
        <v>370</v>
      </c>
    </row>
    <row r="2259" spans="1:16" ht="54" customHeight="1" x14ac:dyDescent="0.2">
      <c r="A2259" s="296" t="s">
        <v>1969</v>
      </c>
      <c r="B2259" s="166" t="s">
        <v>370</v>
      </c>
      <c r="C2259" s="132" t="s">
        <v>2968</v>
      </c>
      <c r="D2259" s="550" t="s">
        <v>2139</v>
      </c>
      <c r="E2259" s="550" t="s">
        <v>2140</v>
      </c>
      <c r="F2259" s="551">
        <v>261</v>
      </c>
      <c r="G2259" s="551" t="s">
        <v>605</v>
      </c>
      <c r="H2259" s="551">
        <v>11</v>
      </c>
      <c r="I2259" s="670">
        <v>125</v>
      </c>
      <c r="J2259" s="670">
        <v>625</v>
      </c>
      <c r="K2259" s="553">
        <v>1.6666666666666667</v>
      </c>
      <c r="L2259" s="553">
        <v>1.6666666666666667</v>
      </c>
      <c r="M2259" s="553">
        <v>1</v>
      </c>
      <c r="N2259" s="553">
        <v>5</v>
      </c>
      <c r="O2259" s="670">
        <v>625</v>
      </c>
      <c r="P2259" s="362" t="s">
        <v>370</v>
      </c>
    </row>
    <row r="2260" spans="1:16" ht="54" customHeight="1" x14ac:dyDescent="0.2">
      <c r="A2260" s="296" t="s">
        <v>1969</v>
      </c>
      <c r="B2260" s="166" t="s">
        <v>370</v>
      </c>
      <c r="C2260" s="132" t="s">
        <v>2968</v>
      </c>
      <c r="D2260" s="550" t="s">
        <v>2141</v>
      </c>
      <c r="E2260" s="550" t="s">
        <v>2142</v>
      </c>
      <c r="F2260" s="551">
        <v>261</v>
      </c>
      <c r="G2260" s="551" t="s">
        <v>605</v>
      </c>
      <c r="H2260" s="551">
        <v>11</v>
      </c>
      <c r="I2260" s="670">
        <v>250</v>
      </c>
      <c r="J2260" s="670">
        <v>1250</v>
      </c>
      <c r="K2260" s="553">
        <v>1.6666666666666667</v>
      </c>
      <c r="L2260" s="553">
        <v>1.6666666666666667</v>
      </c>
      <c r="M2260" s="553">
        <v>1</v>
      </c>
      <c r="N2260" s="553">
        <v>5</v>
      </c>
      <c r="O2260" s="670">
        <v>1250</v>
      </c>
      <c r="P2260" s="362" t="s">
        <v>370</v>
      </c>
    </row>
    <row r="2261" spans="1:16" ht="54" customHeight="1" x14ac:dyDescent="0.2">
      <c r="A2261" s="296" t="s">
        <v>1969</v>
      </c>
      <c r="B2261" s="166" t="s">
        <v>370</v>
      </c>
      <c r="C2261" s="132" t="s">
        <v>2968</v>
      </c>
      <c r="D2261" s="550" t="s">
        <v>2143</v>
      </c>
      <c r="E2261" s="550" t="s">
        <v>204</v>
      </c>
      <c r="F2261" s="551">
        <v>261</v>
      </c>
      <c r="G2261" s="551" t="s">
        <v>605</v>
      </c>
      <c r="H2261" s="551">
        <v>11</v>
      </c>
      <c r="I2261" s="670">
        <v>210</v>
      </c>
      <c r="J2261" s="670">
        <v>5250</v>
      </c>
      <c r="K2261" s="553">
        <v>9</v>
      </c>
      <c r="L2261" s="553">
        <v>8.3333333333333339</v>
      </c>
      <c r="M2261" s="553">
        <v>8.3333333333333339</v>
      </c>
      <c r="N2261" s="553">
        <v>25</v>
      </c>
      <c r="O2261" s="670">
        <v>5250</v>
      </c>
      <c r="P2261" s="362" t="s">
        <v>370</v>
      </c>
    </row>
    <row r="2262" spans="1:16" ht="54" customHeight="1" x14ac:dyDescent="0.2">
      <c r="A2262" s="296" t="s">
        <v>1969</v>
      </c>
      <c r="B2262" s="166" t="s">
        <v>370</v>
      </c>
      <c r="C2262" s="132" t="s">
        <v>2968</v>
      </c>
      <c r="D2262" s="550" t="s">
        <v>2144</v>
      </c>
      <c r="E2262" s="550" t="s">
        <v>773</v>
      </c>
      <c r="F2262" s="551">
        <v>261</v>
      </c>
      <c r="G2262" s="551" t="s">
        <v>605</v>
      </c>
      <c r="H2262" s="551">
        <v>11</v>
      </c>
      <c r="I2262" s="670">
        <v>162</v>
      </c>
      <c r="J2262" s="670">
        <v>810</v>
      </c>
      <c r="K2262" s="553">
        <v>1.6666666666666667</v>
      </c>
      <c r="L2262" s="553">
        <v>1.6666666666666667</v>
      </c>
      <c r="M2262" s="553">
        <v>1</v>
      </c>
      <c r="N2262" s="553">
        <v>5</v>
      </c>
      <c r="O2262" s="670">
        <v>810</v>
      </c>
      <c r="P2262" s="362" t="s">
        <v>370</v>
      </c>
    </row>
    <row r="2263" spans="1:16" ht="54" customHeight="1" x14ac:dyDescent="0.2">
      <c r="A2263" s="296" t="s">
        <v>1969</v>
      </c>
      <c r="B2263" s="166" t="s">
        <v>370</v>
      </c>
      <c r="C2263" s="132" t="s">
        <v>2968</v>
      </c>
      <c r="D2263" s="550" t="s">
        <v>2145</v>
      </c>
      <c r="E2263" s="550" t="s">
        <v>2146</v>
      </c>
      <c r="F2263" s="551">
        <v>261</v>
      </c>
      <c r="G2263" s="551" t="s">
        <v>605</v>
      </c>
      <c r="H2263" s="551">
        <v>11</v>
      </c>
      <c r="I2263" s="670">
        <v>104</v>
      </c>
      <c r="J2263" s="670">
        <v>10400</v>
      </c>
      <c r="K2263" s="553">
        <v>34</v>
      </c>
      <c r="L2263" s="553">
        <v>33.333333333333336</v>
      </c>
      <c r="M2263" s="553">
        <v>33.333333333333336</v>
      </c>
      <c r="N2263" s="553">
        <v>100</v>
      </c>
      <c r="O2263" s="670">
        <v>10400</v>
      </c>
      <c r="P2263" s="362" t="s">
        <v>370</v>
      </c>
    </row>
    <row r="2264" spans="1:16" ht="54" customHeight="1" x14ac:dyDescent="0.2">
      <c r="A2264" s="296" t="s">
        <v>1969</v>
      </c>
      <c r="B2264" s="166" t="s">
        <v>370</v>
      </c>
      <c r="C2264" s="132" t="s">
        <v>2968</v>
      </c>
      <c r="D2264" s="550" t="s">
        <v>2147</v>
      </c>
      <c r="E2264" s="550" t="s">
        <v>619</v>
      </c>
      <c r="F2264" s="551">
        <v>261</v>
      </c>
      <c r="G2264" s="551" t="s">
        <v>605</v>
      </c>
      <c r="H2264" s="551">
        <v>11</v>
      </c>
      <c r="I2264" s="670">
        <v>480</v>
      </c>
      <c r="J2264" s="670">
        <v>24000</v>
      </c>
      <c r="K2264" s="553">
        <v>16.666666666666668</v>
      </c>
      <c r="L2264" s="553">
        <v>16.666666666666668</v>
      </c>
      <c r="M2264" s="553">
        <v>16</v>
      </c>
      <c r="N2264" s="553">
        <v>50</v>
      </c>
      <c r="O2264" s="670">
        <v>24000</v>
      </c>
      <c r="P2264" s="362" t="s">
        <v>370</v>
      </c>
    </row>
    <row r="2265" spans="1:16" ht="54" customHeight="1" x14ac:dyDescent="0.2">
      <c r="A2265" s="296" t="s">
        <v>1969</v>
      </c>
      <c r="B2265" s="166" t="s">
        <v>370</v>
      </c>
      <c r="C2265" s="132" t="s">
        <v>2968</v>
      </c>
      <c r="D2265" s="550" t="s">
        <v>2148</v>
      </c>
      <c r="E2265" s="550" t="s">
        <v>1021</v>
      </c>
      <c r="F2265" s="551">
        <v>261</v>
      </c>
      <c r="G2265" s="551" t="s">
        <v>605</v>
      </c>
      <c r="H2265" s="551">
        <v>11</v>
      </c>
      <c r="I2265" s="670">
        <v>270</v>
      </c>
      <c r="J2265" s="670">
        <v>6750</v>
      </c>
      <c r="K2265" s="553">
        <v>8.3333333333333339</v>
      </c>
      <c r="L2265" s="553">
        <v>8.3333333333333339</v>
      </c>
      <c r="M2265" s="553">
        <v>8.3333333333333339</v>
      </c>
      <c r="N2265" s="553">
        <v>25</v>
      </c>
      <c r="O2265" s="670">
        <v>6750</v>
      </c>
      <c r="P2265" s="362" t="s">
        <v>370</v>
      </c>
    </row>
    <row r="2266" spans="1:16" ht="54" customHeight="1" x14ac:dyDescent="0.2">
      <c r="A2266" s="296" t="s">
        <v>1969</v>
      </c>
      <c r="B2266" s="166" t="s">
        <v>370</v>
      </c>
      <c r="C2266" s="132" t="s">
        <v>2968</v>
      </c>
      <c r="D2266" s="550" t="s">
        <v>2149</v>
      </c>
      <c r="E2266" s="550" t="s">
        <v>1021</v>
      </c>
      <c r="F2266" s="551">
        <v>261</v>
      </c>
      <c r="G2266" s="551" t="s">
        <v>605</v>
      </c>
      <c r="H2266" s="551">
        <v>11</v>
      </c>
      <c r="I2266" s="670">
        <v>350</v>
      </c>
      <c r="J2266" s="670">
        <v>8750</v>
      </c>
      <c r="K2266" s="553">
        <v>8.3333333333333339</v>
      </c>
      <c r="L2266" s="553">
        <v>8.3333333333333339</v>
      </c>
      <c r="M2266" s="553">
        <v>8.3333333333333339</v>
      </c>
      <c r="N2266" s="553">
        <v>25</v>
      </c>
      <c r="O2266" s="670">
        <v>8750</v>
      </c>
      <c r="P2266" s="362" t="s">
        <v>370</v>
      </c>
    </row>
    <row r="2267" spans="1:16" ht="54" customHeight="1" x14ac:dyDescent="0.2">
      <c r="A2267" s="296" t="s">
        <v>1969</v>
      </c>
      <c r="B2267" s="166" t="s">
        <v>370</v>
      </c>
      <c r="C2267" s="132" t="s">
        <v>2968</v>
      </c>
      <c r="D2267" s="550" t="s">
        <v>2145</v>
      </c>
      <c r="E2267" s="550" t="s">
        <v>204</v>
      </c>
      <c r="F2267" s="551">
        <v>261</v>
      </c>
      <c r="G2267" s="551" t="s">
        <v>605</v>
      </c>
      <c r="H2267" s="551">
        <v>11</v>
      </c>
      <c r="I2267" s="670">
        <v>120</v>
      </c>
      <c r="J2267" s="670">
        <v>3000</v>
      </c>
      <c r="K2267" s="553">
        <v>8.3333333333333339</v>
      </c>
      <c r="L2267" s="553">
        <v>8.3333333333333339</v>
      </c>
      <c r="M2267" s="553">
        <v>8.3333333333333339</v>
      </c>
      <c r="N2267" s="553">
        <v>25</v>
      </c>
      <c r="O2267" s="670">
        <v>3000</v>
      </c>
      <c r="P2267" s="362" t="s">
        <v>370</v>
      </c>
    </row>
    <row r="2268" spans="1:16" ht="54" customHeight="1" x14ac:dyDescent="0.2">
      <c r="A2268" s="296" t="s">
        <v>1969</v>
      </c>
      <c r="B2268" s="166" t="s">
        <v>370</v>
      </c>
      <c r="C2268" s="132" t="s">
        <v>2968</v>
      </c>
      <c r="D2268" s="550" t="s">
        <v>2150</v>
      </c>
      <c r="E2268" s="550"/>
      <c r="F2268" s="551">
        <v>262</v>
      </c>
      <c r="G2268" s="551" t="s">
        <v>605</v>
      </c>
      <c r="H2268" s="551">
        <v>11</v>
      </c>
      <c r="I2268" s="670">
        <v>100</v>
      </c>
      <c r="J2268" s="670">
        <v>25000</v>
      </c>
      <c r="K2268" s="553">
        <v>83.333333333333329</v>
      </c>
      <c r="L2268" s="553">
        <v>83.333333333333329</v>
      </c>
      <c r="M2268" s="553">
        <v>83.333333333333329</v>
      </c>
      <c r="N2268" s="553">
        <v>250</v>
      </c>
      <c r="O2268" s="670">
        <v>25000</v>
      </c>
      <c r="P2268" s="362" t="s">
        <v>370</v>
      </c>
    </row>
    <row r="2269" spans="1:16" ht="54" customHeight="1" x14ac:dyDescent="0.2">
      <c r="A2269" s="296" t="s">
        <v>1969</v>
      </c>
      <c r="B2269" s="166" t="s">
        <v>370</v>
      </c>
      <c r="C2269" s="132" t="s">
        <v>2968</v>
      </c>
      <c r="D2269" s="550" t="s">
        <v>2151</v>
      </c>
      <c r="E2269" s="550" t="s">
        <v>187</v>
      </c>
      <c r="F2269" s="551">
        <v>262</v>
      </c>
      <c r="G2269" s="551" t="s">
        <v>605</v>
      </c>
      <c r="H2269" s="551">
        <v>11</v>
      </c>
      <c r="I2269" s="670">
        <v>40</v>
      </c>
      <c r="J2269" s="670">
        <v>1400</v>
      </c>
      <c r="K2269" s="553">
        <v>11.666666666666666</v>
      </c>
      <c r="L2269" s="553">
        <v>11.666666666666666</v>
      </c>
      <c r="M2269" s="553">
        <v>11.666666666666666</v>
      </c>
      <c r="N2269" s="553">
        <v>35</v>
      </c>
      <c r="O2269" s="670">
        <v>1400</v>
      </c>
      <c r="P2269" s="362" t="s">
        <v>370</v>
      </c>
    </row>
    <row r="2270" spans="1:16" ht="54" customHeight="1" x14ac:dyDescent="0.2">
      <c r="A2270" s="296" t="s">
        <v>1969</v>
      </c>
      <c r="B2270" s="166" t="s">
        <v>370</v>
      </c>
      <c r="C2270" s="132" t="s">
        <v>2968</v>
      </c>
      <c r="D2270" s="550" t="s">
        <v>2152</v>
      </c>
      <c r="E2270" s="550" t="s">
        <v>2153</v>
      </c>
      <c r="F2270" s="551">
        <v>262</v>
      </c>
      <c r="G2270" s="551" t="s">
        <v>605</v>
      </c>
      <c r="H2270" s="551">
        <v>11</v>
      </c>
      <c r="I2270" s="670">
        <v>55</v>
      </c>
      <c r="J2270" s="670">
        <v>9240</v>
      </c>
      <c r="K2270" s="553">
        <v>56</v>
      </c>
      <c r="L2270" s="553">
        <v>56</v>
      </c>
      <c r="M2270" s="553">
        <v>56</v>
      </c>
      <c r="N2270" s="553">
        <v>168</v>
      </c>
      <c r="O2270" s="670">
        <v>9240</v>
      </c>
      <c r="P2270" s="362" t="s">
        <v>370</v>
      </c>
    </row>
    <row r="2271" spans="1:16" ht="54" customHeight="1" x14ac:dyDescent="0.2">
      <c r="A2271" s="296" t="s">
        <v>1969</v>
      </c>
      <c r="B2271" s="166" t="s">
        <v>370</v>
      </c>
      <c r="C2271" s="132" t="s">
        <v>2968</v>
      </c>
      <c r="D2271" s="550" t="s">
        <v>2154</v>
      </c>
      <c r="E2271" s="550" t="s">
        <v>2155</v>
      </c>
      <c r="F2271" s="551">
        <v>262</v>
      </c>
      <c r="G2271" s="551" t="s">
        <v>605</v>
      </c>
      <c r="H2271" s="551">
        <v>11</v>
      </c>
      <c r="I2271" s="670">
        <v>5</v>
      </c>
      <c r="J2271" s="670">
        <v>1800</v>
      </c>
      <c r="K2271" s="553">
        <v>120</v>
      </c>
      <c r="L2271" s="553">
        <v>120</v>
      </c>
      <c r="M2271" s="553">
        <v>120</v>
      </c>
      <c r="N2271" s="553">
        <v>360</v>
      </c>
      <c r="O2271" s="670">
        <v>1800</v>
      </c>
      <c r="P2271" s="362" t="s">
        <v>370</v>
      </c>
    </row>
    <row r="2272" spans="1:16" ht="54" customHeight="1" x14ac:dyDescent="0.2">
      <c r="A2272" s="296" t="s">
        <v>1969</v>
      </c>
      <c r="B2272" s="166" t="s">
        <v>370</v>
      </c>
      <c r="C2272" s="132" t="s">
        <v>2968</v>
      </c>
      <c r="D2272" s="550" t="s">
        <v>2156</v>
      </c>
      <c r="E2272" s="550" t="s">
        <v>2133</v>
      </c>
      <c r="F2272" s="551">
        <v>263</v>
      </c>
      <c r="G2272" s="551" t="s">
        <v>605</v>
      </c>
      <c r="H2272" s="551">
        <v>11</v>
      </c>
      <c r="I2272" s="670">
        <v>150</v>
      </c>
      <c r="J2272" s="670">
        <v>2250</v>
      </c>
      <c r="K2272" s="553">
        <v>5</v>
      </c>
      <c r="L2272" s="553">
        <v>5</v>
      </c>
      <c r="M2272" s="553">
        <v>5</v>
      </c>
      <c r="N2272" s="553">
        <v>15</v>
      </c>
      <c r="O2272" s="670">
        <v>2250</v>
      </c>
      <c r="P2272" s="362" t="s">
        <v>370</v>
      </c>
    </row>
    <row r="2273" spans="1:16" ht="54" customHeight="1" x14ac:dyDescent="0.2">
      <c r="A2273" s="296" t="s">
        <v>1969</v>
      </c>
      <c r="B2273" s="166" t="s">
        <v>370</v>
      </c>
      <c r="C2273" s="132" t="s">
        <v>2968</v>
      </c>
      <c r="D2273" s="550" t="s">
        <v>2156</v>
      </c>
      <c r="E2273" s="550" t="s">
        <v>2133</v>
      </c>
      <c r="F2273" s="551">
        <v>263</v>
      </c>
      <c r="G2273" s="551" t="s">
        <v>605</v>
      </c>
      <c r="H2273" s="551">
        <v>11</v>
      </c>
      <c r="I2273" s="670">
        <v>90</v>
      </c>
      <c r="J2273" s="670">
        <v>1350</v>
      </c>
      <c r="K2273" s="553">
        <v>5</v>
      </c>
      <c r="L2273" s="553">
        <v>5</v>
      </c>
      <c r="M2273" s="553">
        <v>5</v>
      </c>
      <c r="N2273" s="553">
        <v>15</v>
      </c>
      <c r="O2273" s="670">
        <v>1350</v>
      </c>
      <c r="P2273" s="362" t="s">
        <v>370</v>
      </c>
    </row>
    <row r="2274" spans="1:16" ht="54" customHeight="1" x14ac:dyDescent="0.2">
      <c r="A2274" s="296" t="s">
        <v>1969</v>
      </c>
      <c r="B2274" s="166" t="s">
        <v>370</v>
      </c>
      <c r="C2274" s="132" t="s">
        <v>2968</v>
      </c>
      <c r="D2274" s="550" t="s">
        <v>2157</v>
      </c>
      <c r="E2274" s="550" t="s">
        <v>2133</v>
      </c>
      <c r="F2274" s="551">
        <v>263</v>
      </c>
      <c r="G2274" s="551" t="s">
        <v>605</v>
      </c>
      <c r="H2274" s="551">
        <v>11</v>
      </c>
      <c r="I2274" s="670">
        <v>800</v>
      </c>
      <c r="J2274" s="670">
        <v>5600</v>
      </c>
      <c r="K2274" s="553">
        <v>2.3333333333333335</v>
      </c>
      <c r="L2274" s="553">
        <v>2.3333333333333335</v>
      </c>
      <c r="M2274" s="553">
        <v>2.3333333333333335</v>
      </c>
      <c r="N2274" s="553">
        <v>7</v>
      </c>
      <c r="O2274" s="670">
        <v>5600</v>
      </c>
      <c r="P2274" s="362" t="s">
        <v>370</v>
      </c>
    </row>
    <row r="2275" spans="1:16" ht="54" customHeight="1" x14ac:dyDescent="0.2">
      <c r="A2275" s="296" t="s">
        <v>1969</v>
      </c>
      <c r="B2275" s="166" t="s">
        <v>370</v>
      </c>
      <c r="C2275" s="132" t="s">
        <v>2968</v>
      </c>
      <c r="D2275" s="550" t="s">
        <v>2157</v>
      </c>
      <c r="E2275" s="550" t="s">
        <v>2133</v>
      </c>
      <c r="F2275" s="551">
        <v>263</v>
      </c>
      <c r="G2275" s="551" t="s">
        <v>605</v>
      </c>
      <c r="H2275" s="551">
        <v>11</v>
      </c>
      <c r="I2275" s="670">
        <v>800</v>
      </c>
      <c r="J2275" s="670">
        <v>5600</v>
      </c>
      <c r="K2275" s="553">
        <v>2.3333333333333335</v>
      </c>
      <c r="L2275" s="553">
        <v>2.3333333333333335</v>
      </c>
      <c r="M2275" s="553">
        <v>2.3333333333333335</v>
      </c>
      <c r="N2275" s="553">
        <v>7</v>
      </c>
      <c r="O2275" s="670">
        <v>5600</v>
      </c>
      <c r="P2275" s="362" t="s">
        <v>370</v>
      </c>
    </row>
    <row r="2276" spans="1:16" ht="54" customHeight="1" x14ac:dyDescent="0.2">
      <c r="A2276" s="296" t="s">
        <v>1969</v>
      </c>
      <c r="B2276" s="166" t="s">
        <v>370</v>
      </c>
      <c r="C2276" s="132" t="s">
        <v>2968</v>
      </c>
      <c r="D2276" s="550" t="s">
        <v>2157</v>
      </c>
      <c r="E2276" s="550" t="s">
        <v>2133</v>
      </c>
      <c r="F2276" s="551">
        <v>263</v>
      </c>
      <c r="G2276" s="551" t="s">
        <v>605</v>
      </c>
      <c r="H2276" s="551">
        <v>11</v>
      </c>
      <c r="I2276" s="670">
        <v>800</v>
      </c>
      <c r="J2276" s="670">
        <v>5600</v>
      </c>
      <c r="K2276" s="553">
        <v>2.3333333333333335</v>
      </c>
      <c r="L2276" s="553">
        <v>2.3333333333333335</v>
      </c>
      <c r="M2276" s="553">
        <v>2.3333333333333335</v>
      </c>
      <c r="N2276" s="553">
        <v>7</v>
      </c>
      <c r="O2276" s="670">
        <v>5600</v>
      </c>
      <c r="P2276" s="362" t="s">
        <v>370</v>
      </c>
    </row>
    <row r="2277" spans="1:16" ht="54" customHeight="1" x14ac:dyDescent="0.2">
      <c r="A2277" s="296" t="s">
        <v>1969</v>
      </c>
      <c r="B2277" s="166" t="s">
        <v>370</v>
      </c>
      <c r="C2277" s="132" t="s">
        <v>2968</v>
      </c>
      <c r="D2277" s="550" t="s">
        <v>2157</v>
      </c>
      <c r="E2277" s="550" t="s">
        <v>2158</v>
      </c>
      <c r="F2277" s="551">
        <v>263</v>
      </c>
      <c r="G2277" s="551" t="s">
        <v>605</v>
      </c>
      <c r="H2277" s="551">
        <v>11</v>
      </c>
      <c r="I2277" s="670">
        <v>120</v>
      </c>
      <c r="J2277" s="670">
        <v>840</v>
      </c>
      <c r="K2277" s="553">
        <v>2.3333333333333335</v>
      </c>
      <c r="L2277" s="553">
        <v>2.3333333333333335</v>
      </c>
      <c r="M2277" s="553">
        <v>2.3333333333333335</v>
      </c>
      <c r="N2277" s="553">
        <v>7</v>
      </c>
      <c r="O2277" s="670">
        <v>840</v>
      </c>
      <c r="P2277" s="362" t="s">
        <v>370</v>
      </c>
    </row>
    <row r="2278" spans="1:16" ht="54" customHeight="1" x14ac:dyDescent="0.2">
      <c r="A2278" s="296" t="s">
        <v>1969</v>
      </c>
      <c r="B2278" s="166" t="s">
        <v>370</v>
      </c>
      <c r="C2278" s="132" t="s">
        <v>2968</v>
      </c>
      <c r="D2278" s="550" t="s">
        <v>2157</v>
      </c>
      <c r="E2278" s="550" t="s">
        <v>2082</v>
      </c>
      <c r="F2278" s="551">
        <v>263</v>
      </c>
      <c r="G2278" s="551" t="s">
        <v>605</v>
      </c>
      <c r="H2278" s="551">
        <v>11</v>
      </c>
      <c r="I2278" s="670">
        <v>300</v>
      </c>
      <c r="J2278" s="670">
        <v>1200</v>
      </c>
      <c r="K2278" s="553">
        <v>1.3333333333333333</v>
      </c>
      <c r="L2278" s="553">
        <v>1.3333333333333333</v>
      </c>
      <c r="M2278" s="553">
        <v>1.3333333333333333</v>
      </c>
      <c r="N2278" s="553">
        <v>4</v>
      </c>
      <c r="O2278" s="670">
        <v>1200</v>
      </c>
      <c r="P2278" s="362" t="s">
        <v>370</v>
      </c>
    </row>
    <row r="2279" spans="1:16" ht="54" customHeight="1" x14ac:dyDescent="0.2">
      <c r="A2279" s="296" t="s">
        <v>1969</v>
      </c>
      <c r="B2279" s="166" t="s">
        <v>370</v>
      </c>
      <c r="C2279" s="132" t="s">
        <v>2968</v>
      </c>
      <c r="D2279" s="550" t="s">
        <v>2157</v>
      </c>
      <c r="E2279" s="550" t="s">
        <v>2082</v>
      </c>
      <c r="F2279" s="551">
        <v>263</v>
      </c>
      <c r="G2279" s="551" t="s">
        <v>605</v>
      </c>
      <c r="H2279" s="551">
        <v>11</v>
      </c>
      <c r="I2279" s="670">
        <v>500</v>
      </c>
      <c r="J2279" s="670">
        <v>2000</v>
      </c>
      <c r="K2279" s="553">
        <v>1.3333333333333333</v>
      </c>
      <c r="L2279" s="553">
        <v>1.3333333333333333</v>
      </c>
      <c r="M2279" s="553">
        <v>1.3333333333333333</v>
      </c>
      <c r="N2279" s="553">
        <v>4</v>
      </c>
      <c r="O2279" s="670">
        <v>2000</v>
      </c>
      <c r="P2279" s="362" t="s">
        <v>370</v>
      </c>
    </row>
    <row r="2280" spans="1:16" ht="54" customHeight="1" x14ac:dyDescent="0.2">
      <c r="A2280" s="296" t="s">
        <v>1969</v>
      </c>
      <c r="B2280" s="166" t="s">
        <v>370</v>
      </c>
      <c r="C2280" s="132" t="s">
        <v>2968</v>
      </c>
      <c r="D2280" s="550" t="s">
        <v>2157</v>
      </c>
      <c r="E2280" s="550" t="s">
        <v>2082</v>
      </c>
      <c r="F2280" s="551">
        <v>263</v>
      </c>
      <c r="G2280" s="551" t="s">
        <v>605</v>
      </c>
      <c r="H2280" s="551">
        <v>11</v>
      </c>
      <c r="I2280" s="670">
        <v>500</v>
      </c>
      <c r="J2280" s="670">
        <v>2000</v>
      </c>
      <c r="K2280" s="553">
        <v>1.3333333333333333</v>
      </c>
      <c r="L2280" s="553">
        <v>1.3333333333333333</v>
      </c>
      <c r="M2280" s="553">
        <v>1.3333333333333333</v>
      </c>
      <c r="N2280" s="553">
        <v>4</v>
      </c>
      <c r="O2280" s="670">
        <v>2000</v>
      </c>
      <c r="P2280" s="362" t="s">
        <v>370</v>
      </c>
    </row>
    <row r="2281" spans="1:16" ht="54" customHeight="1" x14ac:dyDescent="0.2">
      <c r="A2281" s="296" t="s">
        <v>1969</v>
      </c>
      <c r="B2281" s="166" t="s">
        <v>370</v>
      </c>
      <c r="C2281" s="132" t="s">
        <v>2968</v>
      </c>
      <c r="D2281" s="550" t="s">
        <v>2159</v>
      </c>
      <c r="E2281" s="550" t="s">
        <v>2082</v>
      </c>
      <c r="F2281" s="551">
        <v>263</v>
      </c>
      <c r="G2281" s="551" t="s">
        <v>605</v>
      </c>
      <c r="H2281" s="551">
        <v>11</v>
      </c>
      <c r="I2281" s="670">
        <v>80</v>
      </c>
      <c r="J2281" s="670">
        <v>800</v>
      </c>
      <c r="K2281" s="553">
        <v>3.3333333333333335</v>
      </c>
      <c r="L2281" s="553">
        <v>3.3333333333333335</v>
      </c>
      <c r="M2281" s="553">
        <v>3.3333333333333335</v>
      </c>
      <c r="N2281" s="553">
        <v>10</v>
      </c>
      <c r="O2281" s="670">
        <v>800</v>
      </c>
      <c r="P2281" s="362" t="s">
        <v>370</v>
      </c>
    </row>
    <row r="2282" spans="1:16" ht="54" customHeight="1" x14ac:dyDescent="0.2">
      <c r="A2282" s="296" t="s">
        <v>1969</v>
      </c>
      <c r="B2282" s="166" t="s">
        <v>370</v>
      </c>
      <c r="C2282" s="132" t="s">
        <v>2968</v>
      </c>
      <c r="D2282" s="550" t="s">
        <v>2159</v>
      </c>
      <c r="E2282" s="550" t="s">
        <v>2082</v>
      </c>
      <c r="F2282" s="551">
        <v>263</v>
      </c>
      <c r="G2282" s="551" t="s">
        <v>605</v>
      </c>
      <c r="H2282" s="551">
        <v>11</v>
      </c>
      <c r="I2282" s="670">
        <v>80</v>
      </c>
      <c r="J2282" s="670">
        <v>800</v>
      </c>
      <c r="K2282" s="553">
        <v>3.3333333333333335</v>
      </c>
      <c r="L2282" s="553">
        <v>3.3333333333333335</v>
      </c>
      <c r="M2282" s="553">
        <v>3.3333333333333335</v>
      </c>
      <c r="N2282" s="553">
        <v>10</v>
      </c>
      <c r="O2282" s="670">
        <v>800</v>
      </c>
      <c r="P2282" s="362" t="s">
        <v>370</v>
      </c>
    </row>
    <row r="2283" spans="1:16" ht="54" customHeight="1" x14ac:dyDescent="0.2">
      <c r="A2283" s="296" t="s">
        <v>1969</v>
      </c>
      <c r="B2283" s="166" t="s">
        <v>370</v>
      </c>
      <c r="C2283" s="132" t="s">
        <v>2968</v>
      </c>
      <c r="D2283" s="550" t="s">
        <v>2160</v>
      </c>
      <c r="E2283" s="550" t="s">
        <v>2062</v>
      </c>
      <c r="F2283" s="551">
        <v>263</v>
      </c>
      <c r="G2283" s="551" t="s">
        <v>605</v>
      </c>
      <c r="H2283" s="551">
        <v>11</v>
      </c>
      <c r="I2283" s="670">
        <v>500</v>
      </c>
      <c r="J2283" s="670">
        <v>7500</v>
      </c>
      <c r="K2283" s="553">
        <v>5</v>
      </c>
      <c r="L2283" s="553">
        <v>5</v>
      </c>
      <c r="M2283" s="553">
        <v>5</v>
      </c>
      <c r="N2283" s="553">
        <v>15</v>
      </c>
      <c r="O2283" s="670">
        <v>7500</v>
      </c>
      <c r="P2283" s="362" t="s">
        <v>370</v>
      </c>
    </row>
    <row r="2284" spans="1:16" ht="54" customHeight="1" x14ac:dyDescent="0.2">
      <c r="A2284" s="296" t="s">
        <v>1969</v>
      </c>
      <c r="B2284" s="166" t="s">
        <v>370</v>
      </c>
      <c r="C2284" s="132" t="s">
        <v>2968</v>
      </c>
      <c r="D2284" s="550" t="s">
        <v>2161</v>
      </c>
      <c r="E2284" s="550" t="s">
        <v>2082</v>
      </c>
      <c r="F2284" s="551">
        <v>263</v>
      </c>
      <c r="G2284" s="551" t="s">
        <v>605</v>
      </c>
      <c r="H2284" s="551">
        <v>11</v>
      </c>
      <c r="I2284" s="670">
        <v>200</v>
      </c>
      <c r="J2284" s="670">
        <v>600</v>
      </c>
      <c r="K2284" s="553">
        <v>1</v>
      </c>
      <c r="L2284" s="553">
        <v>1</v>
      </c>
      <c r="M2284" s="553">
        <v>1</v>
      </c>
      <c r="N2284" s="553">
        <v>3</v>
      </c>
      <c r="O2284" s="670">
        <v>600</v>
      </c>
      <c r="P2284" s="362" t="s">
        <v>370</v>
      </c>
    </row>
    <row r="2285" spans="1:16" ht="54" customHeight="1" x14ac:dyDescent="0.2">
      <c r="A2285" s="296" t="s">
        <v>1969</v>
      </c>
      <c r="B2285" s="166" t="s">
        <v>370</v>
      </c>
      <c r="C2285" s="132" t="s">
        <v>2968</v>
      </c>
      <c r="D2285" s="550" t="s">
        <v>1800</v>
      </c>
      <c r="E2285" s="550" t="s">
        <v>2133</v>
      </c>
      <c r="F2285" s="551">
        <v>264</v>
      </c>
      <c r="G2285" s="551" t="s">
        <v>605</v>
      </c>
      <c r="H2285" s="551">
        <v>11</v>
      </c>
      <c r="I2285" s="670">
        <v>150</v>
      </c>
      <c r="J2285" s="670">
        <v>1050</v>
      </c>
      <c r="K2285" s="553">
        <v>3</v>
      </c>
      <c r="L2285" s="553">
        <v>2.3333333333333335</v>
      </c>
      <c r="M2285" s="553">
        <v>2.3333333333333335</v>
      </c>
      <c r="N2285" s="553">
        <v>7</v>
      </c>
      <c r="O2285" s="670">
        <v>1050</v>
      </c>
      <c r="P2285" s="362" t="s">
        <v>370</v>
      </c>
    </row>
    <row r="2286" spans="1:16" ht="54" customHeight="1" x14ac:dyDescent="0.2">
      <c r="A2286" s="296" t="s">
        <v>1969</v>
      </c>
      <c r="B2286" s="166" t="s">
        <v>370</v>
      </c>
      <c r="C2286" s="132" t="s">
        <v>2968</v>
      </c>
      <c r="D2286" s="550" t="s">
        <v>2162</v>
      </c>
      <c r="E2286" s="550" t="s">
        <v>2133</v>
      </c>
      <c r="F2286" s="551">
        <v>264</v>
      </c>
      <c r="G2286" s="551" t="s">
        <v>605</v>
      </c>
      <c r="H2286" s="551">
        <v>11</v>
      </c>
      <c r="I2286" s="670">
        <v>200</v>
      </c>
      <c r="J2286" s="670">
        <v>2000</v>
      </c>
      <c r="K2286" s="553">
        <v>4</v>
      </c>
      <c r="L2286" s="553">
        <v>3.3333333333333335</v>
      </c>
      <c r="M2286" s="553">
        <v>3.3333333333333335</v>
      </c>
      <c r="N2286" s="553">
        <v>10</v>
      </c>
      <c r="O2286" s="670">
        <v>2000</v>
      </c>
      <c r="P2286" s="362" t="s">
        <v>370</v>
      </c>
    </row>
    <row r="2287" spans="1:16" ht="54" customHeight="1" x14ac:dyDescent="0.2">
      <c r="A2287" s="296" t="s">
        <v>1969</v>
      </c>
      <c r="B2287" s="166" t="s">
        <v>370</v>
      </c>
      <c r="C2287" s="132" t="s">
        <v>2968</v>
      </c>
      <c r="D2287" s="550" t="s">
        <v>2163</v>
      </c>
      <c r="E2287" s="550" t="s">
        <v>2133</v>
      </c>
      <c r="F2287" s="551">
        <v>264</v>
      </c>
      <c r="G2287" s="551" t="s">
        <v>605</v>
      </c>
      <c r="H2287" s="551">
        <v>11</v>
      </c>
      <c r="I2287" s="670">
        <v>1000</v>
      </c>
      <c r="J2287" s="670">
        <v>10000</v>
      </c>
      <c r="K2287" s="553">
        <v>4</v>
      </c>
      <c r="L2287" s="553">
        <v>3.3333333333333335</v>
      </c>
      <c r="M2287" s="553">
        <v>3.3333333333333335</v>
      </c>
      <c r="N2287" s="553">
        <v>10</v>
      </c>
      <c r="O2287" s="670">
        <v>10000</v>
      </c>
      <c r="P2287" s="362" t="s">
        <v>370</v>
      </c>
    </row>
    <row r="2288" spans="1:16" ht="54" customHeight="1" x14ac:dyDescent="0.2">
      <c r="A2288" s="296" t="s">
        <v>1969</v>
      </c>
      <c r="B2288" s="166" t="s">
        <v>370</v>
      </c>
      <c r="C2288" s="132" t="s">
        <v>2968</v>
      </c>
      <c r="D2288" s="550" t="s">
        <v>1800</v>
      </c>
      <c r="E2288" s="550" t="s">
        <v>2133</v>
      </c>
      <c r="F2288" s="551">
        <v>264</v>
      </c>
      <c r="G2288" s="551" t="s">
        <v>605</v>
      </c>
      <c r="H2288" s="551">
        <v>11</v>
      </c>
      <c r="I2288" s="670">
        <v>250</v>
      </c>
      <c r="J2288" s="670">
        <v>1750</v>
      </c>
      <c r="K2288" s="553">
        <v>3</v>
      </c>
      <c r="L2288" s="553">
        <v>2.3333333333333335</v>
      </c>
      <c r="M2288" s="553">
        <v>2.3333333333333335</v>
      </c>
      <c r="N2288" s="553">
        <v>7</v>
      </c>
      <c r="O2288" s="670">
        <v>1750</v>
      </c>
      <c r="P2288" s="362" t="s">
        <v>370</v>
      </c>
    </row>
    <row r="2289" spans="1:16" ht="54" customHeight="1" x14ac:dyDescent="0.2">
      <c r="A2289" s="296" t="s">
        <v>1969</v>
      </c>
      <c r="B2289" s="166" t="s">
        <v>370</v>
      </c>
      <c r="C2289" s="132" t="s">
        <v>2968</v>
      </c>
      <c r="D2289" s="550" t="s">
        <v>2164</v>
      </c>
      <c r="E2289" s="550" t="s">
        <v>2133</v>
      </c>
      <c r="F2289" s="551">
        <v>264</v>
      </c>
      <c r="G2289" s="551" t="s">
        <v>605</v>
      </c>
      <c r="H2289" s="551">
        <v>11</v>
      </c>
      <c r="I2289" s="670">
        <v>150</v>
      </c>
      <c r="J2289" s="670">
        <v>1050</v>
      </c>
      <c r="K2289" s="553">
        <v>3</v>
      </c>
      <c r="L2289" s="553">
        <v>2.3333333333333335</v>
      </c>
      <c r="M2289" s="553">
        <v>2.3333333333333335</v>
      </c>
      <c r="N2289" s="553">
        <v>7</v>
      </c>
      <c r="O2289" s="670">
        <v>1050</v>
      </c>
      <c r="P2289" s="362" t="s">
        <v>370</v>
      </c>
    </row>
    <row r="2290" spans="1:16" ht="54" customHeight="1" x14ac:dyDescent="0.2">
      <c r="A2290" s="296" t="s">
        <v>1969</v>
      </c>
      <c r="B2290" s="166" t="s">
        <v>370</v>
      </c>
      <c r="C2290" s="132" t="s">
        <v>2968</v>
      </c>
      <c r="D2290" s="550" t="s">
        <v>1800</v>
      </c>
      <c r="E2290" s="550" t="s">
        <v>2133</v>
      </c>
      <c r="F2290" s="551">
        <v>264</v>
      </c>
      <c r="G2290" s="551" t="s">
        <v>605</v>
      </c>
      <c r="H2290" s="551">
        <v>11</v>
      </c>
      <c r="I2290" s="670">
        <v>250</v>
      </c>
      <c r="J2290" s="670">
        <v>1750</v>
      </c>
      <c r="K2290" s="553">
        <v>3</v>
      </c>
      <c r="L2290" s="553">
        <v>2.3333333333333335</v>
      </c>
      <c r="M2290" s="553">
        <v>2.3333333333333335</v>
      </c>
      <c r="N2290" s="553">
        <v>7</v>
      </c>
      <c r="O2290" s="670">
        <v>1750</v>
      </c>
      <c r="P2290" s="362" t="s">
        <v>370</v>
      </c>
    </row>
    <row r="2291" spans="1:16" ht="54" customHeight="1" x14ac:dyDescent="0.2">
      <c r="A2291" s="296" t="s">
        <v>1969</v>
      </c>
      <c r="B2291" s="166" t="s">
        <v>370</v>
      </c>
      <c r="C2291" s="132" t="s">
        <v>2968</v>
      </c>
      <c r="D2291" s="550" t="s">
        <v>2163</v>
      </c>
      <c r="E2291" s="550" t="s">
        <v>2073</v>
      </c>
      <c r="F2291" s="551">
        <v>264</v>
      </c>
      <c r="G2291" s="551" t="s">
        <v>605</v>
      </c>
      <c r="H2291" s="551">
        <v>11</v>
      </c>
      <c r="I2291" s="670">
        <v>1000</v>
      </c>
      <c r="J2291" s="670">
        <v>5000</v>
      </c>
      <c r="K2291" s="553">
        <v>1.6666666666666667</v>
      </c>
      <c r="L2291" s="553">
        <v>1.6666666666666667</v>
      </c>
      <c r="M2291" s="553">
        <v>1</v>
      </c>
      <c r="N2291" s="553">
        <v>5</v>
      </c>
      <c r="O2291" s="670">
        <v>5000</v>
      </c>
      <c r="P2291" s="362" t="s">
        <v>370</v>
      </c>
    </row>
    <row r="2292" spans="1:16" ht="54" customHeight="1" x14ac:dyDescent="0.2">
      <c r="A2292" s="296" t="s">
        <v>1969</v>
      </c>
      <c r="B2292" s="166" t="s">
        <v>370</v>
      </c>
      <c r="C2292" s="132" t="s">
        <v>2968</v>
      </c>
      <c r="D2292" s="550" t="s">
        <v>2163</v>
      </c>
      <c r="E2292" s="550" t="s">
        <v>2073</v>
      </c>
      <c r="F2292" s="551">
        <v>264</v>
      </c>
      <c r="G2292" s="551" t="s">
        <v>605</v>
      </c>
      <c r="H2292" s="551">
        <v>11</v>
      </c>
      <c r="I2292" s="670">
        <v>200</v>
      </c>
      <c r="J2292" s="670">
        <v>1000</v>
      </c>
      <c r="K2292" s="553">
        <v>1.6666666666666667</v>
      </c>
      <c r="L2292" s="553">
        <v>1.6666666666666667</v>
      </c>
      <c r="M2292" s="553">
        <v>1</v>
      </c>
      <c r="N2292" s="553">
        <v>5</v>
      </c>
      <c r="O2292" s="670">
        <v>1000</v>
      </c>
      <c r="P2292" s="362" t="s">
        <v>370</v>
      </c>
    </row>
    <row r="2293" spans="1:16" ht="54" customHeight="1" x14ac:dyDescent="0.2">
      <c r="A2293" s="296" t="s">
        <v>1969</v>
      </c>
      <c r="B2293" s="166" t="s">
        <v>370</v>
      </c>
      <c r="C2293" s="132" t="s">
        <v>2968</v>
      </c>
      <c r="D2293" s="550" t="s">
        <v>2163</v>
      </c>
      <c r="E2293" s="550" t="s">
        <v>2073</v>
      </c>
      <c r="F2293" s="551">
        <v>264</v>
      </c>
      <c r="G2293" s="551" t="s">
        <v>605</v>
      </c>
      <c r="H2293" s="551">
        <v>11</v>
      </c>
      <c r="I2293" s="670">
        <v>200</v>
      </c>
      <c r="J2293" s="670">
        <v>2000</v>
      </c>
      <c r="K2293" s="553">
        <v>4</v>
      </c>
      <c r="L2293" s="553">
        <v>3.3333333333333335</v>
      </c>
      <c r="M2293" s="553">
        <v>3.3333333333333335</v>
      </c>
      <c r="N2293" s="553">
        <v>10</v>
      </c>
      <c r="O2293" s="670">
        <v>2000</v>
      </c>
      <c r="P2293" s="362" t="s">
        <v>370</v>
      </c>
    </row>
    <row r="2294" spans="1:16" ht="54" customHeight="1" x14ac:dyDescent="0.2">
      <c r="A2294" s="296" t="s">
        <v>1969</v>
      </c>
      <c r="B2294" s="166" t="s">
        <v>370</v>
      </c>
      <c r="C2294" s="132" t="s">
        <v>2968</v>
      </c>
      <c r="D2294" s="550" t="s">
        <v>2163</v>
      </c>
      <c r="E2294" s="550" t="s">
        <v>2073</v>
      </c>
      <c r="F2294" s="551">
        <v>264</v>
      </c>
      <c r="G2294" s="551" t="s">
        <v>605</v>
      </c>
      <c r="H2294" s="551">
        <v>11</v>
      </c>
      <c r="I2294" s="670">
        <v>100</v>
      </c>
      <c r="J2294" s="670">
        <v>1000</v>
      </c>
      <c r="K2294" s="553">
        <v>4</v>
      </c>
      <c r="L2294" s="553">
        <v>3.3333333333333335</v>
      </c>
      <c r="M2294" s="553">
        <v>3.3333333333333335</v>
      </c>
      <c r="N2294" s="553">
        <v>10</v>
      </c>
      <c r="O2294" s="670">
        <v>1000</v>
      </c>
      <c r="P2294" s="362" t="s">
        <v>370</v>
      </c>
    </row>
    <row r="2295" spans="1:16" ht="54" customHeight="1" x14ac:dyDescent="0.2">
      <c r="A2295" s="296" t="s">
        <v>1969</v>
      </c>
      <c r="B2295" s="166" t="s">
        <v>370</v>
      </c>
      <c r="C2295" s="132" t="s">
        <v>2968</v>
      </c>
      <c r="D2295" s="550" t="s">
        <v>2164</v>
      </c>
      <c r="E2295" s="550" t="s">
        <v>2165</v>
      </c>
      <c r="F2295" s="551">
        <v>264</v>
      </c>
      <c r="G2295" s="551" t="s">
        <v>605</v>
      </c>
      <c r="H2295" s="551">
        <v>11</v>
      </c>
      <c r="I2295" s="670">
        <v>150</v>
      </c>
      <c r="J2295" s="670">
        <v>1050</v>
      </c>
      <c r="K2295" s="553">
        <v>2.3333333333333335</v>
      </c>
      <c r="L2295" s="553">
        <v>2.3333333333333335</v>
      </c>
      <c r="M2295" s="553">
        <v>2.3333333333333335</v>
      </c>
      <c r="N2295" s="553">
        <v>7</v>
      </c>
      <c r="O2295" s="670">
        <v>1050</v>
      </c>
      <c r="P2295" s="362" t="s">
        <v>370</v>
      </c>
    </row>
    <row r="2296" spans="1:16" ht="54" customHeight="1" x14ac:dyDescent="0.2">
      <c r="A2296" s="296" t="s">
        <v>1969</v>
      </c>
      <c r="B2296" s="166" t="s">
        <v>370</v>
      </c>
      <c r="C2296" s="132" t="s">
        <v>2968</v>
      </c>
      <c r="D2296" s="550" t="s">
        <v>2166</v>
      </c>
      <c r="E2296" s="550" t="s">
        <v>2167</v>
      </c>
      <c r="F2296" s="551">
        <v>264</v>
      </c>
      <c r="G2296" s="551" t="s">
        <v>605</v>
      </c>
      <c r="H2296" s="551">
        <v>11</v>
      </c>
      <c r="I2296" s="670">
        <v>200</v>
      </c>
      <c r="J2296" s="670">
        <v>1600</v>
      </c>
      <c r="K2296" s="553">
        <v>2.6666666666666665</v>
      </c>
      <c r="L2296" s="553">
        <v>2.6666666666666665</v>
      </c>
      <c r="M2296" s="553">
        <v>2.6666666666666665</v>
      </c>
      <c r="N2296" s="553">
        <v>8</v>
      </c>
      <c r="O2296" s="670">
        <v>1600</v>
      </c>
      <c r="P2296" s="362" t="s">
        <v>370</v>
      </c>
    </row>
    <row r="2297" spans="1:16" ht="54" customHeight="1" x14ac:dyDescent="0.2">
      <c r="A2297" s="296" t="s">
        <v>1969</v>
      </c>
      <c r="B2297" s="166" t="s">
        <v>370</v>
      </c>
      <c r="C2297" s="132" t="s">
        <v>2968</v>
      </c>
      <c r="D2297" s="550" t="s">
        <v>2168</v>
      </c>
      <c r="E2297" s="550" t="s">
        <v>2167</v>
      </c>
      <c r="F2297" s="551">
        <v>264</v>
      </c>
      <c r="G2297" s="551" t="s">
        <v>605</v>
      </c>
      <c r="H2297" s="551">
        <v>11</v>
      </c>
      <c r="I2297" s="670">
        <v>200</v>
      </c>
      <c r="J2297" s="670">
        <v>1600</v>
      </c>
      <c r="K2297" s="553">
        <v>2.6666666666666665</v>
      </c>
      <c r="L2297" s="553">
        <v>2.6666666666666665</v>
      </c>
      <c r="M2297" s="553">
        <v>2.6666666666666665</v>
      </c>
      <c r="N2297" s="553">
        <v>8</v>
      </c>
      <c r="O2297" s="670">
        <v>1600</v>
      </c>
      <c r="P2297" s="362" t="s">
        <v>370</v>
      </c>
    </row>
    <row r="2298" spans="1:16" ht="54" customHeight="1" x14ac:dyDescent="0.2">
      <c r="A2298" s="296" t="s">
        <v>1969</v>
      </c>
      <c r="B2298" s="166" t="s">
        <v>370</v>
      </c>
      <c r="C2298" s="132" t="s">
        <v>2968</v>
      </c>
      <c r="D2298" s="550" t="s">
        <v>2168</v>
      </c>
      <c r="E2298" s="550" t="s">
        <v>2167</v>
      </c>
      <c r="F2298" s="551">
        <v>264</v>
      </c>
      <c r="G2298" s="551" t="s">
        <v>605</v>
      </c>
      <c r="H2298" s="551">
        <v>11</v>
      </c>
      <c r="I2298" s="670">
        <v>200</v>
      </c>
      <c r="J2298" s="670">
        <v>1400</v>
      </c>
      <c r="K2298" s="553">
        <v>2.3333333333333335</v>
      </c>
      <c r="L2298" s="553">
        <v>2.3333333333333335</v>
      </c>
      <c r="M2298" s="553">
        <v>2.3333333333333335</v>
      </c>
      <c r="N2298" s="553">
        <v>7</v>
      </c>
      <c r="O2298" s="670">
        <v>1400</v>
      </c>
      <c r="P2298" s="362" t="s">
        <v>370</v>
      </c>
    </row>
    <row r="2299" spans="1:16" ht="54" customHeight="1" x14ac:dyDescent="0.2">
      <c r="A2299" s="296" t="s">
        <v>1969</v>
      </c>
      <c r="B2299" s="166" t="s">
        <v>370</v>
      </c>
      <c r="C2299" s="132" t="s">
        <v>2968</v>
      </c>
      <c r="D2299" s="550" t="s">
        <v>2169</v>
      </c>
      <c r="E2299" s="550" t="s">
        <v>2142</v>
      </c>
      <c r="F2299" s="551">
        <v>264</v>
      </c>
      <c r="G2299" s="551" t="s">
        <v>605</v>
      </c>
      <c r="H2299" s="551">
        <v>11</v>
      </c>
      <c r="I2299" s="670">
        <v>300</v>
      </c>
      <c r="J2299" s="670">
        <v>1500</v>
      </c>
      <c r="K2299" s="553">
        <v>1.6666666666666667</v>
      </c>
      <c r="L2299" s="553">
        <v>1.6666666666666667</v>
      </c>
      <c r="M2299" s="553">
        <v>1.6666666666666667</v>
      </c>
      <c r="N2299" s="553">
        <v>5</v>
      </c>
      <c r="O2299" s="670">
        <v>1500</v>
      </c>
      <c r="P2299" s="362" t="s">
        <v>370</v>
      </c>
    </row>
    <row r="2300" spans="1:16" ht="54" customHeight="1" x14ac:dyDescent="0.2">
      <c r="A2300" s="296" t="s">
        <v>1969</v>
      </c>
      <c r="B2300" s="166" t="s">
        <v>370</v>
      </c>
      <c r="C2300" s="132" t="s">
        <v>2968</v>
      </c>
      <c r="D2300" s="550" t="s">
        <v>2170</v>
      </c>
      <c r="E2300" s="550" t="s">
        <v>2171</v>
      </c>
      <c r="F2300" s="551">
        <v>264</v>
      </c>
      <c r="G2300" s="551" t="s">
        <v>605</v>
      </c>
      <c r="H2300" s="551">
        <v>11</v>
      </c>
      <c r="I2300" s="670">
        <v>75</v>
      </c>
      <c r="J2300" s="670">
        <v>600</v>
      </c>
      <c r="K2300" s="553">
        <v>2.6666666666666665</v>
      </c>
      <c r="L2300" s="553">
        <v>2.6666666666666665</v>
      </c>
      <c r="M2300" s="553">
        <v>2.6666666666666665</v>
      </c>
      <c r="N2300" s="553">
        <v>8</v>
      </c>
      <c r="O2300" s="670">
        <v>600</v>
      </c>
      <c r="P2300" s="362" t="s">
        <v>370</v>
      </c>
    </row>
    <row r="2301" spans="1:16" ht="54" customHeight="1" x14ac:dyDescent="0.2">
      <c r="A2301" s="296" t="s">
        <v>1969</v>
      </c>
      <c r="B2301" s="166" t="s">
        <v>370</v>
      </c>
      <c r="C2301" s="132" t="s">
        <v>2968</v>
      </c>
      <c r="D2301" s="550" t="s">
        <v>2172</v>
      </c>
      <c r="E2301" s="550" t="s">
        <v>2173</v>
      </c>
      <c r="F2301" s="551">
        <v>264</v>
      </c>
      <c r="G2301" s="551" t="s">
        <v>605</v>
      </c>
      <c r="H2301" s="551">
        <v>11</v>
      </c>
      <c r="I2301" s="670">
        <v>150</v>
      </c>
      <c r="J2301" s="670">
        <v>1200</v>
      </c>
      <c r="K2301" s="553">
        <v>2.6666666666666665</v>
      </c>
      <c r="L2301" s="553">
        <v>2.6666666666666665</v>
      </c>
      <c r="M2301" s="553">
        <v>2.6666666666666665</v>
      </c>
      <c r="N2301" s="553">
        <v>8</v>
      </c>
      <c r="O2301" s="670">
        <v>1200</v>
      </c>
      <c r="P2301" s="362" t="s">
        <v>370</v>
      </c>
    </row>
    <row r="2302" spans="1:16" ht="54" customHeight="1" x14ac:dyDescent="0.2">
      <c r="A2302" s="296" t="s">
        <v>1969</v>
      </c>
      <c r="B2302" s="166" t="s">
        <v>370</v>
      </c>
      <c r="C2302" s="132" t="s">
        <v>2968</v>
      </c>
      <c r="D2302" s="550" t="s">
        <v>1800</v>
      </c>
      <c r="E2302" s="550" t="s">
        <v>2173</v>
      </c>
      <c r="F2302" s="551">
        <v>264</v>
      </c>
      <c r="G2302" s="551" t="s">
        <v>605</v>
      </c>
      <c r="H2302" s="551">
        <v>11</v>
      </c>
      <c r="I2302" s="670">
        <v>200</v>
      </c>
      <c r="J2302" s="670">
        <v>1400</v>
      </c>
      <c r="K2302" s="553">
        <v>2.3333333333333335</v>
      </c>
      <c r="L2302" s="553">
        <v>2.3333333333333335</v>
      </c>
      <c r="M2302" s="553">
        <v>2.3333333333333335</v>
      </c>
      <c r="N2302" s="553">
        <v>7</v>
      </c>
      <c r="O2302" s="670">
        <v>1400</v>
      </c>
      <c r="P2302" s="362" t="s">
        <v>370</v>
      </c>
    </row>
    <row r="2303" spans="1:16" ht="54" customHeight="1" x14ac:dyDescent="0.2">
      <c r="A2303" s="296" t="s">
        <v>1969</v>
      </c>
      <c r="B2303" s="166" t="s">
        <v>370</v>
      </c>
      <c r="C2303" s="132" t="s">
        <v>2968</v>
      </c>
      <c r="D2303" s="550" t="s">
        <v>1800</v>
      </c>
      <c r="E2303" s="550" t="s">
        <v>2174</v>
      </c>
      <c r="F2303" s="551">
        <v>264</v>
      </c>
      <c r="G2303" s="551" t="s">
        <v>605</v>
      </c>
      <c r="H2303" s="551">
        <v>11</v>
      </c>
      <c r="I2303" s="670">
        <v>250</v>
      </c>
      <c r="J2303" s="670">
        <v>1250</v>
      </c>
      <c r="K2303" s="553">
        <v>1.6666666666666667</v>
      </c>
      <c r="L2303" s="553">
        <v>1.6666666666666667</v>
      </c>
      <c r="M2303" s="553">
        <v>1.6666666666666667</v>
      </c>
      <c r="N2303" s="553">
        <v>5</v>
      </c>
      <c r="O2303" s="670">
        <v>1250</v>
      </c>
      <c r="P2303" s="362" t="s">
        <v>370</v>
      </c>
    </row>
    <row r="2304" spans="1:16" ht="54" customHeight="1" x14ac:dyDescent="0.2">
      <c r="A2304" s="296" t="s">
        <v>1969</v>
      </c>
      <c r="B2304" s="166" t="s">
        <v>370</v>
      </c>
      <c r="C2304" s="132" t="s">
        <v>2968</v>
      </c>
      <c r="D2304" s="550" t="s">
        <v>1800</v>
      </c>
      <c r="E2304" s="550" t="s">
        <v>2174</v>
      </c>
      <c r="F2304" s="551">
        <v>264</v>
      </c>
      <c r="G2304" s="551" t="s">
        <v>605</v>
      </c>
      <c r="H2304" s="551">
        <v>11</v>
      </c>
      <c r="I2304" s="670">
        <v>250</v>
      </c>
      <c r="J2304" s="670">
        <v>2000</v>
      </c>
      <c r="K2304" s="553">
        <v>2.6666666666666665</v>
      </c>
      <c r="L2304" s="553">
        <v>2.6666666666666665</v>
      </c>
      <c r="M2304" s="553">
        <v>2.6666666666666665</v>
      </c>
      <c r="N2304" s="553">
        <v>8</v>
      </c>
      <c r="O2304" s="670">
        <v>2000</v>
      </c>
      <c r="P2304" s="362" t="s">
        <v>370</v>
      </c>
    </row>
    <row r="2305" spans="1:16" ht="54" customHeight="1" x14ac:dyDescent="0.2">
      <c r="A2305" s="296" t="s">
        <v>1969</v>
      </c>
      <c r="B2305" s="166" t="s">
        <v>370</v>
      </c>
      <c r="C2305" s="132" t="s">
        <v>2968</v>
      </c>
      <c r="D2305" s="550" t="s">
        <v>1800</v>
      </c>
      <c r="E2305" s="550" t="s">
        <v>2174</v>
      </c>
      <c r="F2305" s="551">
        <v>264</v>
      </c>
      <c r="G2305" s="551" t="s">
        <v>605</v>
      </c>
      <c r="H2305" s="551">
        <v>11</v>
      </c>
      <c r="I2305" s="670">
        <v>250</v>
      </c>
      <c r="J2305" s="670">
        <v>1250</v>
      </c>
      <c r="K2305" s="553">
        <v>1.6666666666666667</v>
      </c>
      <c r="L2305" s="553">
        <v>1.6666666666666667</v>
      </c>
      <c r="M2305" s="553">
        <v>1.6666666666666667</v>
      </c>
      <c r="N2305" s="553">
        <v>5</v>
      </c>
      <c r="O2305" s="670">
        <v>1250</v>
      </c>
      <c r="P2305" s="362" t="s">
        <v>370</v>
      </c>
    </row>
    <row r="2306" spans="1:16" ht="54" customHeight="1" x14ac:dyDescent="0.2">
      <c r="A2306" s="296" t="s">
        <v>1969</v>
      </c>
      <c r="B2306" s="166" t="s">
        <v>370</v>
      </c>
      <c r="C2306" s="132" t="s">
        <v>2968</v>
      </c>
      <c r="D2306" s="550" t="s">
        <v>1800</v>
      </c>
      <c r="E2306" s="550" t="s">
        <v>2175</v>
      </c>
      <c r="F2306" s="551">
        <v>264</v>
      </c>
      <c r="G2306" s="551" t="s">
        <v>605</v>
      </c>
      <c r="H2306" s="551">
        <v>11</v>
      </c>
      <c r="I2306" s="670">
        <v>400</v>
      </c>
      <c r="J2306" s="670">
        <v>1200</v>
      </c>
      <c r="K2306" s="553">
        <v>1</v>
      </c>
      <c r="L2306" s="553">
        <v>1</v>
      </c>
      <c r="M2306" s="553">
        <v>1</v>
      </c>
      <c r="N2306" s="553">
        <v>3</v>
      </c>
      <c r="O2306" s="670">
        <v>1200</v>
      </c>
      <c r="P2306" s="362" t="s">
        <v>370</v>
      </c>
    </row>
    <row r="2307" spans="1:16" ht="54" customHeight="1" x14ac:dyDescent="0.2">
      <c r="A2307" s="296" t="s">
        <v>1969</v>
      </c>
      <c r="B2307" s="166" t="s">
        <v>370</v>
      </c>
      <c r="C2307" s="132" t="s">
        <v>2968</v>
      </c>
      <c r="D2307" s="550" t="s">
        <v>1800</v>
      </c>
      <c r="E2307" s="550" t="s">
        <v>2174</v>
      </c>
      <c r="F2307" s="551">
        <v>264</v>
      </c>
      <c r="G2307" s="551" t="s">
        <v>605</v>
      </c>
      <c r="H2307" s="551">
        <v>11</v>
      </c>
      <c r="I2307" s="670">
        <v>150</v>
      </c>
      <c r="J2307" s="670">
        <v>600</v>
      </c>
      <c r="K2307" s="553">
        <v>1.3333333333333333</v>
      </c>
      <c r="L2307" s="553">
        <v>1.3333333333333333</v>
      </c>
      <c r="M2307" s="553">
        <v>1.3333333333333333</v>
      </c>
      <c r="N2307" s="553">
        <v>4</v>
      </c>
      <c r="O2307" s="670">
        <v>600</v>
      </c>
      <c r="P2307" s="362" t="s">
        <v>370</v>
      </c>
    </row>
    <row r="2308" spans="1:16" ht="54" customHeight="1" x14ac:dyDescent="0.2">
      <c r="A2308" s="296" t="s">
        <v>1969</v>
      </c>
      <c r="B2308" s="166" t="s">
        <v>370</v>
      </c>
      <c r="C2308" s="132" t="s">
        <v>2968</v>
      </c>
      <c r="D2308" s="550" t="s">
        <v>1799</v>
      </c>
      <c r="E2308" s="550" t="s">
        <v>2176</v>
      </c>
      <c r="F2308" s="551">
        <v>264</v>
      </c>
      <c r="G2308" s="551" t="s">
        <v>605</v>
      </c>
      <c r="H2308" s="551">
        <v>11</v>
      </c>
      <c r="I2308" s="670">
        <v>300</v>
      </c>
      <c r="J2308" s="670">
        <v>900</v>
      </c>
      <c r="K2308" s="553">
        <v>1</v>
      </c>
      <c r="L2308" s="553">
        <v>1</v>
      </c>
      <c r="M2308" s="553">
        <v>1</v>
      </c>
      <c r="N2308" s="553">
        <v>3</v>
      </c>
      <c r="O2308" s="670">
        <v>900</v>
      </c>
      <c r="P2308" s="362" t="s">
        <v>370</v>
      </c>
    </row>
    <row r="2309" spans="1:16" ht="54" customHeight="1" x14ac:dyDescent="0.2">
      <c r="A2309" s="296" t="s">
        <v>1969</v>
      </c>
      <c r="B2309" s="166" t="s">
        <v>370</v>
      </c>
      <c r="C2309" s="132" t="s">
        <v>2968</v>
      </c>
      <c r="D2309" s="550" t="s">
        <v>1799</v>
      </c>
      <c r="E2309" s="550" t="s">
        <v>2177</v>
      </c>
      <c r="F2309" s="551">
        <v>264</v>
      </c>
      <c r="G2309" s="551" t="s">
        <v>605</v>
      </c>
      <c r="H2309" s="551">
        <v>11</v>
      </c>
      <c r="I2309" s="670">
        <v>235</v>
      </c>
      <c r="J2309" s="670">
        <v>940</v>
      </c>
      <c r="K2309" s="553">
        <v>1.3333333333333333</v>
      </c>
      <c r="L2309" s="553">
        <v>1.3333333333333333</v>
      </c>
      <c r="M2309" s="553">
        <v>1.3333333333333333</v>
      </c>
      <c r="N2309" s="553">
        <v>4</v>
      </c>
      <c r="O2309" s="670">
        <v>940</v>
      </c>
      <c r="P2309" s="362" t="s">
        <v>370</v>
      </c>
    </row>
    <row r="2310" spans="1:16" ht="54" customHeight="1" x14ac:dyDescent="0.2">
      <c r="A2310" s="296" t="s">
        <v>1969</v>
      </c>
      <c r="B2310" s="166" t="s">
        <v>370</v>
      </c>
      <c r="C2310" s="132" t="s">
        <v>2968</v>
      </c>
      <c r="D2310" s="550" t="s">
        <v>1799</v>
      </c>
      <c r="E2310" s="550" t="s">
        <v>2174</v>
      </c>
      <c r="F2310" s="551">
        <v>264</v>
      </c>
      <c r="G2310" s="551" t="s">
        <v>605</v>
      </c>
      <c r="H2310" s="551">
        <v>11</v>
      </c>
      <c r="I2310" s="670">
        <v>125</v>
      </c>
      <c r="J2310" s="670">
        <v>625</v>
      </c>
      <c r="K2310" s="553">
        <v>1.6666666666666667</v>
      </c>
      <c r="L2310" s="553">
        <v>1.6666666666666667</v>
      </c>
      <c r="M2310" s="553">
        <v>1.6666666666666667</v>
      </c>
      <c r="N2310" s="553">
        <v>5</v>
      </c>
      <c r="O2310" s="670">
        <v>625</v>
      </c>
      <c r="P2310" s="362" t="s">
        <v>370</v>
      </c>
    </row>
    <row r="2311" spans="1:16" ht="54" customHeight="1" x14ac:dyDescent="0.2">
      <c r="A2311" s="296" t="s">
        <v>1969</v>
      </c>
      <c r="B2311" s="166" t="s">
        <v>370</v>
      </c>
      <c r="C2311" s="132" t="s">
        <v>2968</v>
      </c>
      <c r="D2311" s="550" t="s">
        <v>2163</v>
      </c>
      <c r="E2311" s="550" t="s">
        <v>2174</v>
      </c>
      <c r="F2311" s="551">
        <v>264</v>
      </c>
      <c r="G2311" s="551" t="s">
        <v>605</v>
      </c>
      <c r="H2311" s="551">
        <v>11</v>
      </c>
      <c r="I2311" s="670">
        <v>200</v>
      </c>
      <c r="J2311" s="670">
        <v>1000</v>
      </c>
      <c r="K2311" s="553">
        <v>1.6666666666666667</v>
      </c>
      <c r="L2311" s="553">
        <v>1.6666666666666667</v>
      </c>
      <c r="M2311" s="553">
        <v>1.6666666666666667</v>
      </c>
      <c r="N2311" s="553">
        <v>5</v>
      </c>
      <c r="O2311" s="670">
        <v>1000</v>
      </c>
      <c r="P2311" s="362" t="s">
        <v>370</v>
      </c>
    </row>
    <row r="2312" spans="1:16" ht="54" customHeight="1" x14ac:dyDescent="0.2">
      <c r="A2312" s="296" t="s">
        <v>1969</v>
      </c>
      <c r="B2312" s="166" t="s">
        <v>370</v>
      </c>
      <c r="C2312" s="132" t="s">
        <v>2968</v>
      </c>
      <c r="D2312" s="550" t="s">
        <v>2163</v>
      </c>
      <c r="E2312" s="550" t="s">
        <v>2174</v>
      </c>
      <c r="F2312" s="551">
        <v>264</v>
      </c>
      <c r="G2312" s="551" t="s">
        <v>605</v>
      </c>
      <c r="H2312" s="551">
        <v>11</v>
      </c>
      <c r="I2312" s="670">
        <v>130</v>
      </c>
      <c r="J2312" s="670">
        <v>650</v>
      </c>
      <c r="K2312" s="553">
        <v>1.6666666666666667</v>
      </c>
      <c r="L2312" s="553">
        <v>1.6666666666666667</v>
      </c>
      <c r="M2312" s="553">
        <v>1.6666666666666667</v>
      </c>
      <c r="N2312" s="553">
        <v>5</v>
      </c>
      <c r="O2312" s="670">
        <v>650</v>
      </c>
      <c r="P2312" s="362" t="s">
        <v>370</v>
      </c>
    </row>
    <row r="2313" spans="1:16" ht="54" customHeight="1" x14ac:dyDescent="0.2">
      <c r="A2313" s="296" t="s">
        <v>1969</v>
      </c>
      <c r="B2313" s="166" t="s">
        <v>370</v>
      </c>
      <c r="C2313" s="132" t="s">
        <v>2968</v>
      </c>
      <c r="D2313" s="550" t="s">
        <v>2163</v>
      </c>
      <c r="E2313" s="550" t="s">
        <v>2174</v>
      </c>
      <c r="F2313" s="551">
        <v>264</v>
      </c>
      <c r="G2313" s="551" t="s">
        <v>605</v>
      </c>
      <c r="H2313" s="551">
        <v>11</v>
      </c>
      <c r="I2313" s="670">
        <v>180</v>
      </c>
      <c r="J2313" s="670">
        <v>900</v>
      </c>
      <c r="K2313" s="553">
        <v>1.6666666666666667</v>
      </c>
      <c r="L2313" s="553">
        <v>1.6666666666666667</v>
      </c>
      <c r="M2313" s="553">
        <v>1.6666666666666667</v>
      </c>
      <c r="N2313" s="553">
        <v>5</v>
      </c>
      <c r="O2313" s="670">
        <v>900</v>
      </c>
      <c r="P2313" s="362" t="s">
        <v>370</v>
      </c>
    </row>
    <row r="2314" spans="1:16" ht="54" customHeight="1" x14ac:dyDescent="0.2">
      <c r="A2314" s="296" t="s">
        <v>1969</v>
      </c>
      <c r="B2314" s="166" t="s">
        <v>370</v>
      </c>
      <c r="C2314" s="132" t="s">
        <v>2968</v>
      </c>
      <c r="D2314" s="550" t="s">
        <v>2163</v>
      </c>
      <c r="E2314" s="550" t="s">
        <v>2177</v>
      </c>
      <c r="F2314" s="551">
        <v>264</v>
      </c>
      <c r="G2314" s="551" t="s">
        <v>605</v>
      </c>
      <c r="H2314" s="551">
        <v>11</v>
      </c>
      <c r="I2314" s="670">
        <v>450</v>
      </c>
      <c r="J2314" s="670">
        <v>1800</v>
      </c>
      <c r="K2314" s="553">
        <v>1.3333333333333333</v>
      </c>
      <c r="L2314" s="553">
        <v>1.3333333333333333</v>
      </c>
      <c r="M2314" s="553">
        <v>1.3333333333333333</v>
      </c>
      <c r="N2314" s="553">
        <v>4</v>
      </c>
      <c r="O2314" s="670">
        <v>1800</v>
      </c>
      <c r="P2314" s="362" t="s">
        <v>370</v>
      </c>
    </row>
    <row r="2315" spans="1:16" ht="54" customHeight="1" x14ac:dyDescent="0.2">
      <c r="A2315" s="296" t="s">
        <v>1969</v>
      </c>
      <c r="B2315" s="166" t="s">
        <v>370</v>
      </c>
      <c r="C2315" s="132" t="s">
        <v>2968</v>
      </c>
      <c r="D2315" s="550" t="s">
        <v>2163</v>
      </c>
      <c r="E2315" s="550" t="s">
        <v>2177</v>
      </c>
      <c r="F2315" s="551">
        <v>264</v>
      </c>
      <c r="G2315" s="551" t="s">
        <v>605</v>
      </c>
      <c r="H2315" s="551">
        <v>11</v>
      </c>
      <c r="I2315" s="670">
        <v>350</v>
      </c>
      <c r="J2315" s="670">
        <v>1750</v>
      </c>
      <c r="K2315" s="553">
        <v>1.6666666666666667</v>
      </c>
      <c r="L2315" s="553">
        <v>1.6666666666666667</v>
      </c>
      <c r="M2315" s="553">
        <v>1.6666666666666667</v>
      </c>
      <c r="N2315" s="553">
        <v>5</v>
      </c>
      <c r="O2315" s="670">
        <v>1750</v>
      </c>
      <c r="P2315" s="362" t="s">
        <v>370</v>
      </c>
    </row>
    <row r="2316" spans="1:16" ht="54" customHeight="1" x14ac:dyDescent="0.2">
      <c r="A2316" s="296" t="s">
        <v>1969</v>
      </c>
      <c r="B2316" s="166" t="s">
        <v>370</v>
      </c>
      <c r="C2316" s="132" t="s">
        <v>2968</v>
      </c>
      <c r="D2316" s="550" t="s">
        <v>2163</v>
      </c>
      <c r="E2316" s="550" t="s">
        <v>2177</v>
      </c>
      <c r="F2316" s="551">
        <v>264</v>
      </c>
      <c r="G2316" s="551" t="s">
        <v>605</v>
      </c>
      <c r="H2316" s="551">
        <v>11</v>
      </c>
      <c r="I2316" s="670">
        <v>300</v>
      </c>
      <c r="J2316" s="670">
        <v>1500</v>
      </c>
      <c r="K2316" s="553">
        <v>1.6666666666666667</v>
      </c>
      <c r="L2316" s="553">
        <v>1.6666666666666667</v>
      </c>
      <c r="M2316" s="553">
        <v>1.6666666666666667</v>
      </c>
      <c r="N2316" s="553">
        <v>5</v>
      </c>
      <c r="O2316" s="670">
        <v>1500</v>
      </c>
      <c r="P2316" s="362" t="s">
        <v>370</v>
      </c>
    </row>
    <row r="2317" spans="1:16" ht="54" customHeight="1" x14ac:dyDescent="0.2">
      <c r="A2317" s="296" t="s">
        <v>1969</v>
      </c>
      <c r="B2317" s="166" t="s">
        <v>370</v>
      </c>
      <c r="C2317" s="132" t="s">
        <v>2968</v>
      </c>
      <c r="D2317" s="550" t="s">
        <v>2163</v>
      </c>
      <c r="E2317" s="550" t="s">
        <v>2178</v>
      </c>
      <c r="F2317" s="551">
        <v>264</v>
      </c>
      <c r="G2317" s="551" t="s">
        <v>605</v>
      </c>
      <c r="H2317" s="551">
        <v>11</v>
      </c>
      <c r="I2317" s="670">
        <v>250</v>
      </c>
      <c r="J2317" s="670">
        <v>2500</v>
      </c>
      <c r="K2317" s="553">
        <v>3.3333333333333335</v>
      </c>
      <c r="L2317" s="553">
        <v>3.3333333333333335</v>
      </c>
      <c r="M2317" s="553">
        <v>3.3333333333333335</v>
      </c>
      <c r="N2317" s="553">
        <v>10</v>
      </c>
      <c r="O2317" s="670">
        <v>2500</v>
      </c>
      <c r="P2317" s="362" t="s">
        <v>370</v>
      </c>
    </row>
    <row r="2318" spans="1:16" ht="54" customHeight="1" x14ac:dyDescent="0.2">
      <c r="A2318" s="296" t="s">
        <v>1969</v>
      </c>
      <c r="B2318" s="166" t="s">
        <v>370</v>
      </c>
      <c r="C2318" s="132" t="s">
        <v>2968</v>
      </c>
      <c r="D2318" s="550" t="s">
        <v>2179</v>
      </c>
      <c r="E2318" s="550" t="s">
        <v>2176</v>
      </c>
      <c r="F2318" s="551">
        <v>264</v>
      </c>
      <c r="G2318" s="551" t="s">
        <v>605</v>
      </c>
      <c r="H2318" s="551">
        <v>11</v>
      </c>
      <c r="I2318" s="670">
        <v>1200</v>
      </c>
      <c r="J2318" s="670">
        <v>2400</v>
      </c>
      <c r="K2318" s="553">
        <v>0.66666666666666663</v>
      </c>
      <c r="L2318" s="553">
        <v>0.66666666666666663</v>
      </c>
      <c r="M2318" s="553">
        <v>0.66666666666666663</v>
      </c>
      <c r="N2318" s="553">
        <v>2</v>
      </c>
      <c r="O2318" s="670">
        <v>2400</v>
      </c>
      <c r="P2318" s="362" t="s">
        <v>370</v>
      </c>
    </row>
    <row r="2319" spans="1:16" ht="54" customHeight="1" x14ac:dyDescent="0.2">
      <c r="A2319" s="296" t="s">
        <v>1969</v>
      </c>
      <c r="B2319" s="166" t="s">
        <v>370</v>
      </c>
      <c r="C2319" s="132" t="s">
        <v>2968</v>
      </c>
      <c r="D2319" s="550" t="s">
        <v>2180</v>
      </c>
      <c r="E2319" s="550" t="s">
        <v>621</v>
      </c>
      <c r="F2319" s="551">
        <v>267</v>
      </c>
      <c r="G2319" s="551" t="s">
        <v>605</v>
      </c>
      <c r="H2319" s="551">
        <v>11</v>
      </c>
      <c r="I2319" s="670">
        <v>32</v>
      </c>
      <c r="J2319" s="670">
        <v>1248</v>
      </c>
      <c r="K2319" s="553">
        <v>13</v>
      </c>
      <c r="L2319" s="553">
        <v>13</v>
      </c>
      <c r="M2319" s="553">
        <v>13</v>
      </c>
      <c r="N2319" s="553">
        <v>39</v>
      </c>
      <c r="O2319" s="670">
        <v>1248</v>
      </c>
      <c r="P2319" s="362" t="s">
        <v>370</v>
      </c>
    </row>
    <row r="2320" spans="1:16" ht="54" customHeight="1" x14ac:dyDescent="0.2">
      <c r="A2320" s="296" t="s">
        <v>1969</v>
      </c>
      <c r="B2320" s="166" t="s">
        <v>370</v>
      </c>
      <c r="C2320" s="132" t="s">
        <v>2968</v>
      </c>
      <c r="D2320" s="550" t="s">
        <v>2181</v>
      </c>
      <c r="E2320" s="550" t="s">
        <v>773</v>
      </c>
      <c r="F2320" s="551">
        <v>267</v>
      </c>
      <c r="G2320" s="551" t="s">
        <v>605</v>
      </c>
      <c r="H2320" s="551">
        <v>11</v>
      </c>
      <c r="I2320" s="670">
        <v>35</v>
      </c>
      <c r="J2320" s="670">
        <v>1435</v>
      </c>
      <c r="K2320" s="553">
        <v>13.666666666666666</v>
      </c>
      <c r="L2320" s="553">
        <v>13.666666666666666</v>
      </c>
      <c r="M2320" s="553">
        <v>13.666666666666666</v>
      </c>
      <c r="N2320" s="553">
        <v>41</v>
      </c>
      <c r="O2320" s="670">
        <v>1435</v>
      </c>
      <c r="P2320" s="362" t="s">
        <v>370</v>
      </c>
    </row>
    <row r="2321" spans="1:16" ht="54" customHeight="1" x14ac:dyDescent="0.2">
      <c r="A2321" s="296" t="s">
        <v>1969</v>
      </c>
      <c r="B2321" s="166" t="s">
        <v>370</v>
      </c>
      <c r="C2321" s="132" t="s">
        <v>2968</v>
      </c>
      <c r="D2321" s="550" t="s">
        <v>2181</v>
      </c>
      <c r="E2321" s="550" t="s">
        <v>773</v>
      </c>
      <c r="F2321" s="551">
        <v>267</v>
      </c>
      <c r="G2321" s="551" t="s">
        <v>605</v>
      </c>
      <c r="H2321" s="551">
        <v>11</v>
      </c>
      <c r="I2321" s="670">
        <v>35</v>
      </c>
      <c r="J2321" s="670">
        <v>1435</v>
      </c>
      <c r="K2321" s="553">
        <v>13.666666666666666</v>
      </c>
      <c r="L2321" s="553">
        <v>13.666666666666666</v>
      </c>
      <c r="M2321" s="553">
        <v>13.666666666666666</v>
      </c>
      <c r="N2321" s="553">
        <v>41</v>
      </c>
      <c r="O2321" s="670">
        <v>1435</v>
      </c>
      <c r="P2321" s="362" t="s">
        <v>370</v>
      </c>
    </row>
    <row r="2322" spans="1:16" ht="54" customHeight="1" x14ac:dyDescent="0.2">
      <c r="A2322" s="296" t="s">
        <v>1969</v>
      </c>
      <c r="B2322" s="166" t="s">
        <v>370</v>
      </c>
      <c r="C2322" s="132" t="s">
        <v>2968</v>
      </c>
      <c r="D2322" s="550" t="s">
        <v>2181</v>
      </c>
      <c r="E2322" s="550" t="s">
        <v>2182</v>
      </c>
      <c r="F2322" s="551">
        <v>267</v>
      </c>
      <c r="G2322" s="551" t="s">
        <v>605</v>
      </c>
      <c r="H2322" s="551">
        <v>11</v>
      </c>
      <c r="I2322" s="670">
        <v>35</v>
      </c>
      <c r="J2322" s="670">
        <v>1435</v>
      </c>
      <c r="K2322" s="553">
        <v>13.666666666666666</v>
      </c>
      <c r="L2322" s="553">
        <v>13.666666666666666</v>
      </c>
      <c r="M2322" s="553">
        <v>13.666666666666666</v>
      </c>
      <c r="N2322" s="553">
        <v>41</v>
      </c>
      <c r="O2322" s="670">
        <v>1435</v>
      </c>
      <c r="P2322" s="362" t="s">
        <v>370</v>
      </c>
    </row>
    <row r="2323" spans="1:16" ht="54" customHeight="1" x14ac:dyDescent="0.2">
      <c r="A2323" s="296" t="s">
        <v>1969</v>
      </c>
      <c r="B2323" s="166" t="s">
        <v>370</v>
      </c>
      <c r="C2323" s="132" t="s">
        <v>2968</v>
      </c>
      <c r="D2323" s="550" t="s">
        <v>2183</v>
      </c>
      <c r="E2323" s="550" t="s">
        <v>719</v>
      </c>
      <c r="F2323" s="551">
        <v>267</v>
      </c>
      <c r="G2323" s="551" t="s">
        <v>605</v>
      </c>
      <c r="H2323" s="551">
        <v>11</v>
      </c>
      <c r="I2323" s="670">
        <v>166</v>
      </c>
      <c r="J2323" s="670">
        <v>6640</v>
      </c>
      <c r="K2323" s="553">
        <v>13.333333333333334</v>
      </c>
      <c r="L2323" s="553">
        <v>13.333333333333334</v>
      </c>
      <c r="M2323" s="553">
        <v>13.333333333333334</v>
      </c>
      <c r="N2323" s="553">
        <v>40</v>
      </c>
      <c r="O2323" s="670">
        <v>6640</v>
      </c>
      <c r="P2323" s="362" t="s">
        <v>370</v>
      </c>
    </row>
    <row r="2324" spans="1:16" ht="54" customHeight="1" x14ac:dyDescent="0.2">
      <c r="A2324" s="296" t="s">
        <v>1969</v>
      </c>
      <c r="B2324" s="166" t="s">
        <v>370</v>
      </c>
      <c r="C2324" s="132" t="s">
        <v>2968</v>
      </c>
      <c r="D2324" s="550" t="s">
        <v>2184</v>
      </c>
      <c r="E2324" s="550" t="s">
        <v>719</v>
      </c>
      <c r="F2324" s="551">
        <v>267</v>
      </c>
      <c r="G2324" s="551" t="s">
        <v>605</v>
      </c>
      <c r="H2324" s="551">
        <v>11</v>
      </c>
      <c r="I2324" s="670">
        <v>166</v>
      </c>
      <c r="J2324" s="670">
        <v>6640</v>
      </c>
      <c r="K2324" s="553">
        <v>13.333333333333334</v>
      </c>
      <c r="L2324" s="553">
        <v>13.333333333333334</v>
      </c>
      <c r="M2324" s="553">
        <v>13.333333333333334</v>
      </c>
      <c r="N2324" s="553">
        <v>40</v>
      </c>
      <c r="O2324" s="670">
        <v>6640</v>
      </c>
      <c r="P2324" s="362" t="s">
        <v>370</v>
      </c>
    </row>
    <row r="2325" spans="1:16" ht="54" customHeight="1" x14ac:dyDescent="0.2">
      <c r="A2325" s="296" t="s">
        <v>1969</v>
      </c>
      <c r="B2325" s="166" t="s">
        <v>370</v>
      </c>
      <c r="C2325" s="132" t="s">
        <v>2968</v>
      </c>
      <c r="D2325" s="550" t="s">
        <v>2185</v>
      </c>
      <c r="E2325" s="550" t="s">
        <v>204</v>
      </c>
      <c r="F2325" s="551">
        <v>267</v>
      </c>
      <c r="G2325" s="551" t="s">
        <v>605</v>
      </c>
      <c r="H2325" s="551">
        <v>11</v>
      </c>
      <c r="I2325" s="670">
        <v>250</v>
      </c>
      <c r="J2325" s="670">
        <v>1250</v>
      </c>
      <c r="K2325" s="553">
        <v>1.6666666666666667</v>
      </c>
      <c r="L2325" s="553">
        <v>1.6666666666666667</v>
      </c>
      <c r="M2325" s="553">
        <v>1.6666666666666667</v>
      </c>
      <c r="N2325" s="553">
        <v>5</v>
      </c>
      <c r="O2325" s="670">
        <v>1250</v>
      </c>
      <c r="P2325" s="362" t="s">
        <v>370</v>
      </c>
    </row>
    <row r="2326" spans="1:16" ht="54" customHeight="1" x14ac:dyDescent="0.2">
      <c r="A2326" s="296" t="s">
        <v>1969</v>
      </c>
      <c r="B2326" s="166" t="s">
        <v>370</v>
      </c>
      <c r="C2326" s="132" t="s">
        <v>2968</v>
      </c>
      <c r="D2326" s="550" t="s">
        <v>2186</v>
      </c>
      <c r="E2326" s="550" t="s">
        <v>204</v>
      </c>
      <c r="F2326" s="551">
        <v>267</v>
      </c>
      <c r="G2326" s="551" t="s">
        <v>605</v>
      </c>
      <c r="H2326" s="551">
        <v>11</v>
      </c>
      <c r="I2326" s="670">
        <v>150</v>
      </c>
      <c r="J2326" s="670">
        <v>750</v>
      </c>
      <c r="K2326" s="553">
        <v>1.6666666666666667</v>
      </c>
      <c r="L2326" s="553">
        <v>1.6666666666666667</v>
      </c>
      <c r="M2326" s="553">
        <v>1.6666666666666667</v>
      </c>
      <c r="N2326" s="553">
        <v>5</v>
      </c>
      <c r="O2326" s="670">
        <v>750</v>
      </c>
      <c r="P2326" s="362" t="s">
        <v>370</v>
      </c>
    </row>
    <row r="2327" spans="1:16" ht="54" customHeight="1" x14ac:dyDescent="0.2">
      <c r="A2327" s="296" t="s">
        <v>1969</v>
      </c>
      <c r="B2327" s="166" t="s">
        <v>370</v>
      </c>
      <c r="C2327" s="132" t="s">
        <v>2968</v>
      </c>
      <c r="D2327" s="550" t="s">
        <v>966</v>
      </c>
      <c r="E2327" s="550" t="s">
        <v>2096</v>
      </c>
      <c r="F2327" s="551">
        <v>268</v>
      </c>
      <c r="G2327" s="551" t="s">
        <v>605</v>
      </c>
      <c r="H2327" s="551">
        <v>11</v>
      </c>
      <c r="I2327" s="670">
        <v>100</v>
      </c>
      <c r="J2327" s="670">
        <v>500</v>
      </c>
      <c r="K2327" s="553">
        <v>1.6666666666666667</v>
      </c>
      <c r="L2327" s="553">
        <v>1.6666666666666667</v>
      </c>
      <c r="M2327" s="553">
        <v>1.6666666666666667</v>
      </c>
      <c r="N2327" s="553">
        <v>5</v>
      </c>
      <c r="O2327" s="670">
        <v>500</v>
      </c>
      <c r="P2327" s="362" t="s">
        <v>370</v>
      </c>
    </row>
    <row r="2328" spans="1:16" ht="54" customHeight="1" x14ac:dyDescent="0.2">
      <c r="A2328" s="296" t="s">
        <v>1969</v>
      </c>
      <c r="B2328" s="166" t="s">
        <v>370</v>
      </c>
      <c r="C2328" s="132" t="s">
        <v>2968</v>
      </c>
      <c r="D2328" s="550" t="s">
        <v>2187</v>
      </c>
      <c r="E2328" s="550" t="s">
        <v>2096</v>
      </c>
      <c r="F2328" s="551">
        <v>268</v>
      </c>
      <c r="G2328" s="551" t="s">
        <v>605</v>
      </c>
      <c r="H2328" s="551">
        <v>11</v>
      </c>
      <c r="I2328" s="670">
        <v>80</v>
      </c>
      <c r="J2328" s="670">
        <v>640</v>
      </c>
      <c r="K2328" s="553">
        <v>2.6666666666666665</v>
      </c>
      <c r="L2328" s="553">
        <v>2.6666666666666665</v>
      </c>
      <c r="M2328" s="553">
        <v>2.6666666666666665</v>
      </c>
      <c r="N2328" s="553">
        <v>8</v>
      </c>
      <c r="O2328" s="670">
        <v>640</v>
      </c>
      <c r="P2328" s="362" t="s">
        <v>370</v>
      </c>
    </row>
    <row r="2329" spans="1:16" ht="54" customHeight="1" x14ac:dyDescent="0.2">
      <c r="A2329" s="296" t="s">
        <v>1969</v>
      </c>
      <c r="B2329" s="166" t="s">
        <v>370</v>
      </c>
      <c r="C2329" s="132" t="s">
        <v>2968</v>
      </c>
      <c r="D2329" s="550" t="s">
        <v>966</v>
      </c>
      <c r="E2329" s="550" t="s">
        <v>2096</v>
      </c>
      <c r="F2329" s="551">
        <v>268</v>
      </c>
      <c r="G2329" s="551" t="s">
        <v>605</v>
      </c>
      <c r="H2329" s="551">
        <v>11</v>
      </c>
      <c r="I2329" s="670">
        <v>50</v>
      </c>
      <c r="J2329" s="670">
        <v>400</v>
      </c>
      <c r="K2329" s="553">
        <v>2.6666666666666665</v>
      </c>
      <c r="L2329" s="553">
        <v>2.6666666666666665</v>
      </c>
      <c r="M2329" s="553">
        <v>2.6666666666666665</v>
      </c>
      <c r="N2329" s="553">
        <v>8</v>
      </c>
      <c r="O2329" s="670">
        <v>400</v>
      </c>
      <c r="P2329" s="362" t="s">
        <v>370</v>
      </c>
    </row>
    <row r="2330" spans="1:16" ht="54" customHeight="1" x14ac:dyDescent="0.2">
      <c r="A2330" s="296" t="s">
        <v>1969</v>
      </c>
      <c r="B2330" s="166" t="s">
        <v>370</v>
      </c>
      <c r="C2330" s="132" t="s">
        <v>2968</v>
      </c>
      <c r="D2330" s="550" t="s">
        <v>2188</v>
      </c>
      <c r="E2330" s="550" t="s">
        <v>2094</v>
      </c>
      <c r="F2330" s="551">
        <v>268</v>
      </c>
      <c r="G2330" s="551" t="s">
        <v>605</v>
      </c>
      <c r="H2330" s="551">
        <v>11</v>
      </c>
      <c r="I2330" s="670">
        <v>400</v>
      </c>
      <c r="J2330" s="670">
        <v>400</v>
      </c>
      <c r="K2330" s="553">
        <v>1</v>
      </c>
      <c r="L2330" s="553">
        <v>0.33333333333333331</v>
      </c>
      <c r="M2330" s="553">
        <v>0.33333333333333331</v>
      </c>
      <c r="N2330" s="553">
        <v>1</v>
      </c>
      <c r="O2330" s="670">
        <v>400</v>
      </c>
      <c r="P2330" s="362" t="s">
        <v>370</v>
      </c>
    </row>
    <row r="2331" spans="1:16" ht="54" customHeight="1" x14ac:dyDescent="0.2">
      <c r="A2331" s="296" t="s">
        <v>1969</v>
      </c>
      <c r="B2331" s="166" t="s">
        <v>370</v>
      </c>
      <c r="C2331" s="132" t="s">
        <v>2968</v>
      </c>
      <c r="D2331" s="550" t="s">
        <v>2189</v>
      </c>
      <c r="E2331" s="550" t="s">
        <v>2105</v>
      </c>
      <c r="F2331" s="551">
        <v>268</v>
      </c>
      <c r="G2331" s="551" t="s">
        <v>605</v>
      </c>
      <c r="H2331" s="551">
        <v>11</v>
      </c>
      <c r="I2331" s="670">
        <v>150</v>
      </c>
      <c r="J2331" s="670">
        <v>1500</v>
      </c>
      <c r="K2331" s="553">
        <v>3.3333333333333335</v>
      </c>
      <c r="L2331" s="553">
        <v>3.3333333333333335</v>
      </c>
      <c r="M2331" s="553">
        <v>3.3333333333333335</v>
      </c>
      <c r="N2331" s="553">
        <v>10</v>
      </c>
      <c r="O2331" s="670">
        <v>1500</v>
      </c>
      <c r="P2331" s="362" t="s">
        <v>370</v>
      </c>
    </row>
    <row r="2332" spans="1:16" ht="54" customHeight="1" x14ac:dyDescent="0.2">
      <c r="A2332" s="296" t="s">
        <v>1969</v>
      </c>
      <c r="B2332" s="166" t="s">
        <v>370</v>
      </c>
      <c r="C2332" s="132" t="s">
        <v>2968</v>
      </c>
      <c r="D2332" s="550" t="s">
        <v>2190</v>
      </c>
      <c r="E2332" s="550" t="s">
        <v>2105</v>
      </c>
      <c r="F2332" s="551">
        <v>268</v>
      </c>
      <c r="G2332" s="551" t="s">
        <v>605</v>
      </c>
      <c r="H2332" s="551">
        <v>11</v>
      </c>
      <c r="I2332" s="670">
        <v>800</v>
      </c>
      <c r="J2332" s="670">
        <v>4800</v>
      </c>
      <c r="K2332" s="553">
        <v>2</v>
      </c>
      <c r="L2332" s="553">
        <v>2</v>
      </c>
      <c r="M2332" s="553">
        <v>2</v>
      </c>
      <c r="N2332" s="553">
        <v>6</v>
      </c>
      <c r="O2332" s="670">
        <v>4800</v>
      </c>
      <c r="P2332" s="362" t="s">
        <v>370</v>
      </c>
    </row>
    <row r="2333" spans="1:16" ht="54" customHeight="1" x14ac:dyDescent="0.2">
      <c r="A2333" s="296" t="s">
        <v>1969</v>
      </c>
      <c r="B2333" s="166" t="s">
        <v>370</v>
      </c>
      <c r="C2333" s="132" t="s">
        <v>2968</v>
      </c>
      <c r="D2333" s="550" t="s">
        <v>2188</v>
      </c>
      <c r="E2333" s="550" t="s">
        <v>2094</v>
      </c>
      <c r="F2333" s="551">
        <v>268</v>
      </c>
      <c r="G2333" s="551" t="s">
        <v>605</v>
      </c>
      <c r="H2333" s="551">
        <v>11</v>
      </c>
      <c r="I2333" s="670">
        <v>800</v>
      </c>
      <c r="J2333" s="670">
        <v>1600</v>
      </c>
      <c r="K2333" s="553">
        <v>0.66666666666666663</v>
      </c>
      <c r="L2333" s="553">
        <v>0.66666666666666663</v>
      </c>
      <c r="M2333" s="553">
        <v>0.66666666666666663</v>
      </c>
      <c r="N2333" s="553">
        <v>2</v>
      </c>
      <c r="O2333" s="670">
        <v>1600</v>
      </c>
      <c r="P2333" s="362" t="s">
        <v>370</v>
      </c>
    </row>
    <row r="2334" spans="1:16" ht="54" customHeight="1" x14ac:dyDescent="0.2">
      <c r="A2334" s="296" t="s">
        <v>1969</v>
      </c>
      <c r="B2334" s="166" t="s">
        <v>370</v>
      </c>
      <c r="C2334" s="132" t="s">
        <v>2968</v>
      </c>
      <c r="D2334" s="550" t="s">
        <v>2191</v>
      </c>
      <c r="E2334" s="550" t="s">
        <v>2094</v>
      </c>
      <c r="F2334" s="551">
        <v>268</v>
      </c>
      <c r="G2334" s="551" t="s">
        <v>605</v>
      </c>
      <c r="H2334" s="551">
        <v>11</v>
      </c>
      <c r="I2334" s="670">
        <v>120</v>
      </c>
      <c r="J2334" s="670">
        <v>480</v>
      </c>
      <c r="K2334" s="553">
        <v>1.3333333333333333</v>
      </c>
      <c r="L2334" s="553">
        <v>1.3333333333333333</v>
      </c>
      <c r="M2334" s="553">
        <v>1.3333333333333333</v>
      </c>
      <c r="N2334" s="553">
        <v>4</v>
      </c>
      <c r="O2334" s="670">
        <v>480</v>
      </c>
      <c r="P2334" s="362" t="s">
        <v>370</v>
      </c>
    </row>
    <row r="2335" spans="1:16" ht="54" customHeight="1" x14ac:dyDescent="0.2">
      <c r="A2335" s="296" t="s">
        <v>1969</v>
      </c>
      <c r="B2335" s="166" t="s">
        <v>370</v>
      </c>
      <c r="C2335" s="132" t="s">
        <v>2968</v>
      </c>
      <c r="D2335" s="550" t="s">
        <v>2192</v>
      </c>
      <c r="E2335" s="550" t="s">
        <v>2096</v>
      </c>
      <c r="F2335" s="551">
        <v>268</v>
      </c>
      <c r="G2335" s="551" t="s">
        <v>605</v>
      </c>
      <c r="H2335" s="551">
        <v>11</v>
      </c>
      <c r="I2335" s="670">
        <v>40</v>
      </c>
      <c r="J2335" s="670">
        <v>280</v>
      </c>
      <c r="K2335" s="553">
        <v>2.3333333333333335</v>
      </c>
      <c r="L2335" s="553">
        <v>2.3333333333333335</v>
      </c>
      <c r="M2335" s="553">
        <v>2.3333333333333335</v>
      </c>
      <c r="N2335" s="553">
        <v>7</v>
      </c>
      <c r="O2335" s="670">
        <v>280</v>
      </c>
      <c r="P2335" s="362" t="s">
        <v>370</v>
      </c>
    </row>
    <row r="2336" spans="1:16" ht="54" customHeight="1" x14ac:dyDescent="0.2">
      <c r="A2336" s="296" t="s">
        <v>1969</v>
      </c>
      <c r="B2336" s="166" t="s">
        <v>370</v>
      </c>
      <c r="C2336" s="132" t="s">
        <v>2968</v>
      </c>
      <c r="D2336" s="550" t="s">
        <v>2193</v>
      </c>
      <c r="E2336" s="550"/>
      <c r="F2336" s="551">
        <v>268</v>
      </c>
      <c r="G2336" s="551" t="s">
        <v>605</v>
      </c>
      <c r="H2336" s="551">
        <v>11</v>
      </c>
      <c r="I2336" s="670">
        <v>30</v>
      </c>
      <c r="J2336" s="670">
        <v>1200</v>
      </c>
      <c r="K2336" s="553">
        <v>13.333333333333334</v>
      </c>
      <c r="L2336" s="553">
        <v>13.333333333333334</v>
      </c>
      <c r="M2336" s="553">
        <v>13.333333333333334</v>
      </c>
      <c r="N2336" s="553">
        <v>40</v>
      </c>
      <c r="O2336" s="670">
        <v>1200</v>
      </c>
      <c r="P2336" s="362" t="s">
        <v>370</v>
      </c>
    </row>
    <row r="2337" spans="1:16" ht="54" customHeight="1" x14ac:dyDescent="0.2">
      <c r="A2337" s="296" t="s">
        <v>1969</v>
      </c>
      <c r="B2337" s="166" t="s">
        <v>370</v>
      </c>
      <c r="C2337" s="132" t="s">
        <v>2968</v>
      </c>
      <c r="D2337" s="550" t="s">
        <v>2194</v>
      </c>
      <c r="E2337" s="550" t="s">
        <v>2195</v>
      </c>
      <c r="F2337" s="551">
        <v>268</v>
      </c>
      <c r="G2337" s="551" t="s">
        <v>605</v>
      </c>
      <c r="H2337" s="551">
        <v>11</v>
      </c>
      <c r="I2337" s="670">
        <v>200</v>
      </c>
      <c r="J2337" s="670">
        <v>600</v>
      </c>
      <c r="K2337" s="553">
        <v>1</v>
      </c>
      <c r="L2337" s="553">
        <v>1</v>
      </c>
      <c r="M2337" s="553">
        <v>1</v>
      </c>
      <c r="N2337" s="553">
        <v>3</v>
      </c>
      <c r="O2337" s="670">
        <v>600</v>
      </c>
      <c r="P2337" s="362" t="s">
        <v>370</v>
      </c>
    </row>
    <row r="2338" spans="1:16" ht="54" customHeight="1" x14ac:dyDescent="0.2">
      <c r="A2338" s="296" t="s">
        <v>1969</v>
      </c>
      <c r="B2338" s="166" t="s">
        <v>370</v>
      </c>
      <c r="C2338" s="132" t="s">
        <v>2968</v>
      </c>
      <c r="D2338" s="550" t="s">
        <v>2194</v>
      </c>
      <c r="E2338" s="550" t="s">
        <v>2195</v>
      </c>
      <c r="F2338" s="551">
        <v>268</v>
      </c>
      <c r="G2338" s="551" t="s">
        <v>605</v>
      </c>
      <c r="H2338" s="551">
        <v>11</v>
      </c>
      <c r="I2338" s="670">
        <v>250</v>
      </c>
      <c r="J2338" s="670">
        <v>750</v>
      </c>
      <c r="K2338" s="553">
        <v>1</v>
      </c>
      <c r="L2338" s="553">
        <v>1</v>
      </c>
      <c r="M2338" s="553">
        <v>1</v>
      </c>
      <c r="N2338" s="553">
        <v>3</v>
      </c>
      <c r="O2338" s="670">
        <v>750</v>
      </c>
      <c r="P2338" s="362" t="s">
        <v>370</v>
      </c>
    </row>
    <row r="2339" spans="1:16" ht="54" customHeight="1" x14ac:dyDescent="0.2">
      <c r="A2339" s="296" t="s">
        <v>1969</v>
      </c>
      <c r="B2339" s="166" t="s">
        <v>370</v>
      </c>
      <c r="C2339" s="132" t="s">
        <v>2968</v>
      </c>
      <c r="D2339" s="550" t="s">
        <v>2092</v>
      </c>
      <c r="E2339" s="550" t="s">
        <v>2094</v>
      </c>
      <c r="F2339" s="551">
        <v>268</v>
      </c>
      <c r="G2339" s="551" t="s">
        <v>605</v>
      </c>
      <c r="H2339" s="551">
        <v>11</v>
      </c>
      <c r="I2339" s="670">
        <v>1500</v>
      </c>
      <c r="J2339" s="670">
        <v>3000</v>
      </c>
      <c r="K2339" s="553">
        <v>0.66666666666666663</v>
      </c>
      <c r="L2339" s="553">
        <v>0.66666666666666663</v>
      </c>
      <c r="M2339" s="553">
        <v>0.66666666666666663</v>
      </c>
      <c r="N2339" s="553">
        <v>2</v>
      </c>
      <c r="O2339" s="670">
        <v>3000</v>
      </c>
      <c r="P2339" s="362" t="s">
        <v>370</v>
      </c>
    </row>
    <row r="2340" spans="1:16" ht="54" customHeight="1" x14ac:dyDescent="0.2">
      <c r="A2340" s="296" t="s">
        <v>1969</v>
      </c>
      <c r="B2340" s="166" t="s">
        <v>370</v>
      </c>
      <c r="C2340" s="132" t="s">
        <v>2968</v>
      </c>
      <c r="D2340" s="550" t="s">
        <v>2196</v>
      </c>
      <c r="E2340" s="550" t="s">
        <v>2096</v>
      </c>
      <c r="F2340" s="551">
        <v>268</v>
      </c>
      <c r="G2340" s="551" t="s">
        <v>605</v>
      </c>
      <c r="H2340" s="551">
        <v>11</v>
      </c>
      <c r="I2340" s="670">
        <v>150</v>
      </c>
      <c r="J2340" s="670">
        <v>750</v>
      </c>
      <c r="K2340" s="553">
        <v>1.6666666666666667</v>
      </c>
      <c r="L2340" s="553">
        <v>1.6666666666666667</v>
      </c>
      <c r="M2340" s="553">
        <v>1.6666666666666667</v>
      </c>
      <c r="N2340" s="553">
        <v>5</v>
      </c>
      <c r="O2340" s="670">
        <v>750</v>
      </c>
      <c r="P2340" s="362" t="s">
        <v>370</v>
      </c>
    </row>
    <row r="2341" spans="1:16" ht="54" customHeight="1" x14ac:dyDescent="0.2">
      <c r="A2341" s="296" t="s">
        <v>1969</v>
      </c>
      <c r="B2341" s="166" t="s">
        <v>370</v>
      </c>
      <c r="C2341" s="132" t="s">
        <v>2968</v>
      </c>
      <c r="D2341" s="550" t="s">
        <v>2197</v>
      </c>
      <c r="E2341" s="550" t="s">
        <v>2198</v>
      </c>
      <c r="F2341" s="551">
        <v>268</v>
      </c>
      <c r="G2341" s="551" t="s">
        <v>605</v>
      </c>
      <c r="H2341" s="551">
        <v>11</v>
      </c>
      <c r="I2341" s="670">
        <v>75</v>
      </c>
      <c r="J2341" s="670">
        <v>75</v>
      </c>
      <c r="K2341" s="553">
        <v>1</v>
      </c>
      <c r="L2341" s="553">
        <v>0.33333333333333331</v>
      </c>
      <c r="M2341" s="553">
        <v>0.33333333333333331</v>
      </c>
      <c r="N2341" s="553">
        <v>1</v>
      </c>
      <c r="O2341" s="670">
        <v>75</v>
      </c>
      <c r="P2341" s="362" t="s">
        <v>370</v>
      </c>
    </row>
    <row r="2342" spans="1:16" ht="54" customHeight="1" x14ac:dyDescent="0.2">
      <c r="A2342" s="296" t="s">
        <v>1969</v>
      </c>
      <c r="B2342" s="166" t="s">
        <v>370</v>
      </c>
      <c r="C2342" s="132" t="s">
        <v>2968</v>
      </c>
      <c r="D2342" s="550" t="s">
        <v>2199</v>
      </c>
      <c r="E2342" s="550" t="s">
        <v>2200</v>
      </c>
      <c r="F2342" s="551">
        <v>268</v>
      </c>
      <c r="G2342" s="551" t="s">
        <v>605</v>
      </c>
      <c r="H2342" s="551">
        <v>11</v>
      </c>
      <c r="I2342" s="670">
        <v>50</v>
      </c>
      <c r="J2342" s="670">
        <v>150</v>
      </c>
      <c r="K2342" s="553">
        <v>1</v>
      </c>
      <c r="L2342" s="553">
        <v>1</v>
      </c>
      <c r="M2342" s="553">
        <v>1</v>
      </c>
      <c r="N2342" s="553">
        <v>3</v>
      </c>
      <c r="O2342" s="670">
        <v>150</v>
      </c>
      <c r="P2342" s="362" t="s">
        <v>370</v>
      </c>
    </row>
    <row r="2343" spans="1:16" ht="54" customHeight="1" x14ac:dyDescent="0.2">
      <c r="A2343" s="296" t="s">
        <v>1969</v>
      </c>
      <c r="B2343" s="166" t="s">
        <v>370</v>
      </c>
      <c r="C2343" s="132" t="s">
        <v>2968</v>
      </c>
      <c r="D2343" s="550" t="s">
        <v>2201</v>
      </c>
      <c r="E2343" s="550" t="s">
        <v>187</v>
      </c>
      <c r="F2343" s="551">
        <v>268</v>
      </c>
      <c r="G2343" s="551" t="s">
        <v>605</v>
      </c>
      <c r="H2343" s="551">
        <v>11</v>
      </c>
      <c r="I2343" s="670">
        <v>105</v>
      </c>
      <c r="J2343" s="670">
        <v>1365</v>
      </c>
      <c r="K2343" s="553">
        <v>4.333333333333333</v>
      </c>
      <c r="L2343" s="553">
        <v>4.333333333333333</v>
      </c>
      <c r="M2343" s="553">
        <v>4.333333333333333</v>
      </c>
      <c r="N2343" s="553">
        <v>13</v>
      </c>
      <c r="O2343" s="670">
        <v>1365</v>
      </c>
      <c r="P2343" s="362" t="s">
        <v>370</v>
      </c>
    </row>
    <row r="2344" spans="1:16" ht="54" customHeight="1" x14ac:dyDescent="0.2">
      <c r="A2344" s="296" t="s">
        <v>1969</v>
      </c>
      <c r="B2344" s="166" t="s">
        <v>370</v>
      </c>
      <c r="C2344" s="132" t="s">
        <v>2968</v>
      </c>
      <c r="D2344" s="550" t="s">
        <v>2201</v>
      </c>
      <c r="E2344" s="550" t="s">
        <v>187</v>
      </c>
      <c r="F2344" s="551">
        <v>268</v>
      </c>
      <c r="G2344" s="551" t="s">
        <v>605</v>
      </c>
      <c r="H2344" s="551">
        <v>11</v>
      </c>
      <c r="I2344" s="670">
        <v>35</v>
      </c>
      <c r="J2344" s="670">
        <v>420</v>
      </c>
      <c r="K2344" s="553">
        <v>4</v>
      </c>
      <c r="L2344" s="553">
        <v>4</v>
      </c>
      <c r="M2344" s="553">
        <v>4</v>
      </c>
      <c r="N2344" s="553">
        <v>12</v>
      </c>
      <c r="O2344" s="670">
        <v>420</v>
      </c>
      <c r="P2344" s="362" t="s">
        <v>370</v>
      </c>
    </row>
    <row r="2345" spans="1:16" ht="54" customHeight="1" x14ac:dyDescent="0.2">
      <c r="A2345" s="296" t="s">
        <v>1969</v>
      </c>
      <c r="B2345" s="166" t="s">
        <v>370</v>
      </c>
      <c r="C2345" s="132" t="s">
        <v>2968</v>
      </c>
      <c r="D2345" s="550" t="s">
        <v>2199</v>
      </c>
      <c r="E2345" s="550" t="s">
        <v>621</v>
      </c>
      <c r="F2345" s="551">
        <v>268</v>
      </c>
      <c r="G2345" s="551" t="s">
        <v>605</v>
      </c>
      <c r="H2345" s="551">
        <v>11</v>
      </c>
      <c r="I2345" s="670">
        <v>125</v>
      </c>
      <c r="J2345" s="670">
        <v>21875</v>
      </c>
      <c r="K2345" s="553">
        <v>58.333333333333336</v>
      </c>
      <c r="L2345" s="553">
        <v>58.333333333333336</v>
      </c>
      <c r="M2345" s="553">
        <v>58.333333333333336</v>
      </c>
      <c r="N2345" s="553">
        <v>175</v>
      </c>
      <c r="O2345" s="670">
        <v>21875</v>
      </c>
      <c r="P2345" s="362" t="s">
        <v>370</v>
      </c>
    </row>
    <row r="2346" spans="1:16" ht="54" customHeight="1" x14ac:dyDescent="0.2">
      <c r="A2346" s="296" t="s">
        <v>1969</v>
      </c>
      <c r="B2346" s="166" t="s">
        <v>370</v>
      </c>
      <c r="C2346" s="132" t="s">
        <v>2968</v>
      </c>
      <c r="D2346" s="550" t="s">
        <v>2191</v>
      </c>
      <c r="E2346" s="550" t="s">
        <v>187</v>
      </c>
      <c r="F2346" s="551">
        <v>268</v>
      </c>
      <c r="G2346" s="551" t="s">
        <v>605</v>
      </c>
      <c r="H2346" s="551">
        <v>11</v>
      </c>
      <c r="I2346" s="670">
        <v>20</v>
      </c>
      <c r="J2346" s="670">
        <v>700</v>
      </c>
      <c r="K2346" s="553">
        <v>11.666666666666666</v>
      </c>
      <c r="L2346" s="553">
        <v>11.666666666666666</v>
      </c>
      <c r="M2346" s="553">
        <v>11.666666666666666</v>
      </c>
      <c r="N2346" s="553">
        <v>35</v>
      </c>
      <c r="O2346" s="670">
        <v>700</v>
      </c>
      <c r="P2346" s="362" t="s">
        <v>370</v>
      </c>
    </row>
    <row r="2347" spans="1:16" ht="54" customHeight="1" x14ac:dyDescent="0.2">
      <c r="A2347" s="296" t="s">
        <v>1969</v>
      </c>
      <c r="B2347" s="166" t="s">
        <v>370</v>
      </c>
      <c r="C2347" s="132" t="s">
        <v>2968</v>
      </c>
      <c r="D2347" s="550" t="s">
        <v>2202</v>
      </c>
      <c r="E2347" s="550" t="s">
        <v>187</v>
      </c>
      <c r="F2347" s="551">
        <v>268</v>
      </c>
      <c r="G2347" s="551" t="s">
        <v>605</v>
      </c>
      <c r="H2347" s="551">
        <v>11</v>
      </c>
      <c r="I2347" s="670">
        <v>300</v>
      </c>
      <c r="J2347" s="670">
        <v>300</v>
      </c>
      <c r="K2347" s="553">
        <v>1</v>
      </c>
      <c r="L2347" s="553">
        <v>0.33333333333333331</v>
      </c>
      <c r="M2347" s="553">
        <v>0.33333333333333331</v>
      </c>
      <c r="N2347" s="553">
        <v>1</v>
      </c>
      <c r="O2347" s="670">
        <v>300</v>
      </c>
      <c r="P2347" s="362" t="s">
        <v>370</v>
      </c>
    </row>
    <row r="2348" spans="1:16" ht="54" customHeight="1" x14ac:dyDescent="0.2">
      <c r="A2348" s="296" t="s">
        <v>1969</v>
      </c>
      <c r="B2348" s="166" t="s">
        <v>370</v>
      </c>
      <c r="C2348" s="132" t="s">
        <v>2968</v>
      </c>
      <c r="D2348" s="550" t="s">
        <v>2203</v>
      </c>
      <c r="E2348" s="550" t="s">
        <v>187</v>
      </c>
      <c r="F2348" s="551">
        <v>268</v>
      </c>
      <c r="G2348" s="551" t="s">
        <v>605</v>
      </c>
      <c r="H2348" s="551">
        <v>11</v>
      </c>
      <c r="I2348" s="670">
        <v>30</v>
      </c>
      <c r="J2348" s="670">
        <v>900</v>
      </c>
      <c r="K2348" s="553">
        <v>10</v>
      </c>
      <c r="L2348" s="553">
        <v>10</v>
      </c>
      <c r="M2348" s="553">
        <v>10</v>
      </c>
      <c r="N2348" s="553">
        <v>30</v>
      </c>
      <c r="O2348" s="670">
        <v>900</v>
      </c>
      <c r="P2348" s="362" t="s">
        <v>370</v>
      </c>
    </row>
    <row r="2349" spans="1:16" ht="54" customHeight="1" x14ac:dyDescent="0.2">
      <c r="A2349" s="296" t="s">
        <v>1969</v>
      </c>
      <c r="B2349" s="166" t="s">
        <v>370</v>
      </c>
      <c r="C2349" s="132" t="s">
        <v>2968</v>
      </c>
      <c r="D2349" s="550" t="s">
        <v>2203</v>
      </c>
      <c r="E2349" s="550" t="s">
        <v>187</v>
      </c>
      <c r="F2349" s="551">
        <v>268</v>
      </c>
      <c r="G2349" s="551" t="s">
        <v>605</v>
      </c>
      <c r="H2349" s="551">
        <v>11</v>
      </c>
      <c r="I2349" s="670">
        <v>35</v>
      </c>
      <c r="J2349" s="670">
        <v>1050</v>
      </c>
      <c r="K2349" s="553">
        <v>10</v>
      </c>
      <c r="L2349" s="553">
        <v>10</v>
      </c>
      <c r="M2349" s="553">
        <v>10</v>
      </c>
      <c r="N2349" s="553">
        <v>30</v>
      </c>
      <c r="O2349" s="670">
        <v>1050</v>
      </c>
      <c r="P2349" s="362" t="s">
        <v>370</v>
      </c>
    </row>
    <row r="2350" spans="1:16" ht="54" customHeight="1" x14ac:dyDescent="0.2">
      <c r="A2350" s="296" t="s">
        <v>1969</v>
      </c>
      <c r="B2350" s="166" t="s">
        <v>370</v>
      </c>
      <c r="C2350" s="132" t="s">
        <v>2968</v>
      </c>
      <c r="D2350" s="550" t="s">
        <v>2204</v>
      </c>
      <c r="E2350" s="550" t="s">
        <v>187</v>
      </c>
      <c r="F2350" s="551">
        <v>268</v>
      </c>
      <c r="G2350" s="551" t="s">
        <v>605</v>
      </c>
      <c r="H2350" s="551">
        <v>11</v>
      </c>
      <c r="I2350" s="670">
        <v>75</v>
      </c>
      <c r="J2350" s="670">
        <v>1500</v>
      </c>
      <c r="K2350" s="553">
        <v>6.666666666666667</v>
      </c>
      <c r="L2350" s="553">
        <v>6.666666666666667</v>
      </c>
      <c r="M2350" s="553">
        <v>6.666666666666667</v>
      </c>
      <c r="N2350" s="553">
        <v>20</v>
      </c>
      <c r="O2350" s="670">
        <v>1500</v>
      </c>
      <c r="P2350" s="362" t="s">
        <v>370</v>
      </c>
    </row>
    <row r="2351" spans="1:16" ht="54" customHeight="1" x14ac:dyDescent="0.2">
      <c r="A2351" s="296" t="s">
        <v>1969</v>
      </c>
      <c r="B2351" s="166" t="s">
        <v>370</v>
      </c>
      <c r="C2351" s="132" t="s">
        <v>2968</v>
      </c>
      <c r="D2351" s="550" t="s">
        <v>2204</v>
      </c>
      <c r="E2351" s="550" t="s">
        <v>2064</v>
      </c>
      <c r="F2351" s="551">
        <v>268</v>
      </c>
      <c r="G2351" s="551" t="s">
        <v>605</v>
      </c>
      <c r="H2351" s="551">
        <v>11</v>
      </c>
      <c r="I2351" s="670">
        <v>65</v>
      </c>
      <c r="J2351" s="670">
        <v>4875</v>
      </c>
      <c r="K2351" s="553">
        <v>25</v>
      </c>
      <c r="L2351" s="553">
        <v>25</v>
      </c>
      <c r="M2351" s="553">
        <v>25</v>
      </c>
      <c r="N2351" s="553">
        <v>75</v>
      </c>
      <c r="O2351" s="670">
        <v>4875</v>
      </c>
      <c r="P2351" s="362" t="s">
        <v>370</v>
      </c>
    </row>
    <row r="2352" spans="1:16" ht="54" customHeight="1" x14ac:dyDescent="0.2">
      <c r="A2352" s="296" t="s">
        <v>1969</v>
      </c>
      <c r="B2352" s="166" t="s">
        <v>370</v>
      </c>
      <c r="C2352" s="132" t="s">
        <v>2968</v>
      </c>
      <c r="D2352" s="550" t="s">
        <v>2205</v>
      </c>
      <c r="E2352" s="550" t="s">
        <v>2064</v>
      </c>
      <c r="F2352" s="551">
        <v>268</v>
      </c>
      <c r="G2352" s="551" t="s">
        <v>605</v>
      </c>
      <c r="H2352" s="551">
        <v>11</v>
      </c>
      <c r="I2352" s="670">
        <v>3</v>
      </c>
      <c r="J2352" s="670">
        <v>4500</v>
      </c>
      <c r="K2352" s="553">
        <v>500</v>
      </c>
      <c r="L2352" s="553">
        <v>500</v>
      </c>
      <c r="M2352" s="553">
        <v>500</v>
      </c>
      <c r="N2352" s="553">
        <v>1500</v>
      </c>
      <c r="O2352" s="670">
        <v>4500</v>
      </c>
      <c r="P2352" s="362" t="s">
        <v>370</v>
      </c>
    </row>
    <row r="2353" spans="1:16" ht="54" customHeight="1" x14ac:dyDescent="0.2">
      <c r="A2353" s="296" t="s">
        <v>1969</v>
      </c>
      <c r="B2353" s="166" t="s">
        <v>370</v>
      </c>
      <c r="C2353" s="132" t="s">
        <v>2968</v>
      </c>
      <c r="D2353" s="550" t="s">
        <v>2206</v>
      </c>
      <c r="E2353" s="550" t="s">
        <v>2207</v>
      </c>
      <c r="F2353" s="551">
        <v>268</v>
      </c>
      <c r="G2353" s="551" t="s">
        <v>605</v>
      </c>
      <c r="H2353" s="551">
        <v>11</v>
      </c>
      <c r="I2353" s="670">
        <v>5</v>
      </c>
      <c r="J2353" s="670">
        <v>4500</v>
      </c>
      <c r="K2353" s="553">
        <v>300</v>
      </c>
      <c r="L2353" s="553">
        <v>300</v>
      </c>
      <c r="M2353" s="553">
        <v>300</v>
      </c>
      <c r="N2353" s="553">
        <v>900</v>
      </c>
      <c r="O2353" s="670">
        <v>4500</v>
      </c>
      <c r="P2353" s="362" t="s">
        <v>370</v>
      </c>
    </row>
    <row r="2354" spans="1:16" ht="54" customHeight="1" x14ac:dyDescent="0.2">
      <c r="A2354" s="296" t="s">
        <v>1969</v>
      </c>
      <c r="B2354" s="166" t="s">
        <v>370</v>
      </c>
      <c r="C2354" s="132" t="s">
        <v>2968</v>
      </c>
      <c r="D2354" s="550" t="s">
        <v>2208</v>
      </c>
      <c r="E2354" s="550" t="s">
        <v>2064</v>
      </c>
      <c r="F2354" s="551">
        <v>268</v>
      </c>
      <c r="G2354" s="551" t="s">
        <v>605</v>
      </c>
      <c r="H2354" s="551">
        <v>11</v>
      </c>
      <c r="I2354" s="670">
        <v>490</v>
      </c>
      <c r="J2354" s="670">
        <v>7350</v>
      </c>
      <c r="K2354" s="553">
        <v>5</v>
      </c>
      <c r="L2354" s="553">
        <v>5</v>
      </c>
      <c r="M2354" s="553">
        <v>5</v>
      </c>
      <c r="N2354" s="553">
        <v>15</v>
      </c>
      <c r="O2354" s="670">
        <v>7350</v>
      </c>
      <c r="P2354" s="362" t="s">
        <v>370</v>
      </c>
    </row>
    <row r="2355" spans="1:16" ht="54" customHeight="1" x14ac:dyDescent="0.2">
      <c r="A2355" s="296" t="s">
        <v>1969</v>
      </c>
      <c r="B2355" s="166" t="s">
        <v>370</v>
      </c>
      <c r="C2355" s="132" t="s">
        <v>2968</v>
      </c>
      <c r="D2355" s="550" t="s">
        <v>2203</v>
      </c>
      <c r="E2355" s="550" t="s">
        <v>2064</v>
      </c>
      <c r="F2355" s="551">
        <v>268</v>
      </c>
      <c r="G2355" s="551" t="s">
        <v>605</v>
      </c>
      <c r="H2355" s="551">
        <v>11</v>
      </c>
      <c r="I2355" s="670">
        <v>65</v>
      </c>
      <c r="J2355" s="670">
        <v>4875</v>
      </c>
      <c r="K2355" s="553">
        <v>25</v>
      </c>
      <c r="L2355" s="553">
        <v>25</v>
      </c>
      <c r="M2355" s="553">
        <v>25</v>
      </c>
      <c r="N2355" s="553">
        <v>75</v>
      </c>
      <c r="O2355" s="670">
        <v>4875</v>
      </c>
      <c r="P2355" s="362" t="s">
        <v>370</v>
      </c>
    </row>
    <row r="2356" spans="1:16" ht="54" customHeight="1" x14ac:dyDescent="0.2">
      <c r="A2356" s="296" t="s">
        <v>1969</v>
      </c>
      <c r="B2356" s="166" t="s">
        <v>370</v>
      </c>
      <c r="C2356" s="132" t="s">
        <v>2968</v>
      </c>
      <c r="D2356" s="550" t="s">
        <v>2209</v>
      </c>
      <c r="E2356" s="550" t="s">
        <v>2210</v>
      </c>
      <c r="F2356" s="551">
        <v>268</v>
      </c>
      <c r="G2356" s="551" t="s">
        <v>605</v>
      </c>
      <c r="H2356" s="551">
        <v>11</v>
      </c>
      <c r="I2356" s="670">
        <v>6</v>
      </c>
      <c r="J2356" s="670">
        <v>1800</v>
      </c>
      <c r="K2356" s="553">
        <v>100</v>
      </c>
      <c r="L2356" s="553">
        <v>100</v>
      </c>
      <c r="M2356" s="553">
        <v>100</v>
      </c>
      <c r="N2356" s="553">
        <v>300</v>
      </c>
      <c r="O2356" s="670">
        <v>1800</v>
      </c>
      <c r="P2356" s="362" t="s">
        <v>370</v>
      </c>
    </row>
    <row r="2357" spans="1:16" ht="54" customHeight="1" x14ac:dyDescent="0.2">
      <c r="A2357" s="296" t="s">
        <v>1969</v>
      </c>
      <c r="B2357" s="166" t="s">
        <v>370</v>
      </c>
      <c r="C2357" s="132" t="s">
        <v>2968</v>
      </c>
      <c r="D2357" s="550" t="s">
        <v>2211</v>
      </c>
      <c r="E2357" s="550" t="s">
        <v>187</v>
      </c>
      <c r="F2357" s="551">
        <v>268</v>
      </c>
      <c r="G2357" s="551" t="s">
        <v>605</v>
      </c>
      <c r="H2357" s="551">
        <v>11</v>
      </c>
      <c r="I2357" s="670">
        <v>150</v>
      </c>
      <c r="J2357" s="670">
        <v>450</v>
      </c>
      <c r="K2357" s="553">
        <v>1</v>
      </c>
      <c r="L2357" s="553">
        <v>1</v>
      </c>
      <c r="M2357" s="553">
        <v>1</v>
      </c>
      <c r="N2357" s="553">
        <v>3</v>
      </c>
      <c r="O2357" s="670">
        <v>450</v>
      </c>
      <c r="P2357" s="362" t="s">
        <v>370</v>
      </c>
    </row>
    <row r="2358" spans="1:16" ht="54" customHeight="1" x14ac:dyDescent="0.2">
      <c r="A2358" s="296" t="s">
        <v>1969</v>
      </c>
      <c r="B2358" s="166" t="s">
        <v>370</v>
      </c>
      <c r="C2358" s="132" t="s">
        <v>2968</v>
      </c>
      <c r="D2358" s="550" t="s">
        <v>1127</v>
      </c>
      <c r="E2358" s="550" t="s">
        <v>2064</v>
      </c>
      <c r="F2358" s="551">
        <v>268</v>
      </c>
      <c r="G2358" s="551" t="s">
        <v>605</v>
      </c>
      <c r="H2358" s="551">
        <v>11</v>
      </c>
      <c r="I2358" s="670">
        <v>25</v>
      </c>
      <c r="J2358" s="670">
        <v>3750</v>
      </c>
      <c r="K2358" s="553">
        <v>50</v>
      </c>
      <c r="L2358" s="553">
        <v>50</v>
      </c>
      <c r="M2358" s="553">
        <v>50</v>
      </c>
      <c r="N2358" s="553">
        <v>150</v>
      </c>
      <c r="O2358" s="670">
        <v>3750</v>
      </c>
      <c r="P2358" s="362" t="s">
        <v>370</v>
      </c>
    </row>
    <row r="2359" spans="1:16" ht="54" customHeight="1" x14ac:dyDescent="0.2">
      <c r="A2359" s="296" t="s">
        <v>1969</v>
      </c>
      <c r="B2359" s="166" t="s">
        <v>370</v>
      </c>
      <c r="C2359" s="132" t="s">
        <v>2968</v>
      </c>
      <c r="D2359" s="550" t="s">
        <v>2212</v>
      </c>
      <c r="E2359" s="550" t="s">
        <v>2210</v>
      </c>
      <c r="F2359" s="551">
        <v>268</v>
      </c>
      <c r="G2359" s="551" t="s">
        <v>605</v>
      </c>
      <c r="H2359" s="551">
        <v>11</v>
      </c>
      <c r="I2359" s="670">
        <v>15</v>
      </c>
      <c r="J2359" s="670">
        <v>4500</v>
      </c>
      <c r="K2359" s="553">
        <v>100</v>
      </c>
      <c r="L2359" s="553">
        <v>100</v>
      </c>
      <c r="M2359" s="553">
        <v>100</v>
      </c>
      <c r="N2359" s="553">
        <v>300</v>
      </c>
      <c r="O2359" s="670">
        <v>4500</v>
      </c>
      <c r="P2359" s="362" t="s">
        <v>370</v>
      </c>
    </row>
    <row r="2360" spans="1:16" ht="54" customHeight="1" x14ac:dyDescent="0.2">
      <c r="A2360" s="296" t="s">
        <v>1969</v>
      </c>
      <c r="B2360" s="166" t="s">
        <v>370</v>
      </c>
      <c r="C2360" s="132" t="s">
        <v>2968</v>
      </c>
      <c r="D2360" s="550" t="s">
        <v>2213</v>
      </c>
      <c r="E2360" s="550" t="s">
        <v>2207</v>
      </c>
      <c r="F2360" s="551">
        <v>268</v>
      </c>
      <c r="G2360" s="551" t="s">
        <v>605</v>
      </c>
      <c r="H2360" s="551">
        <v>11</v>
      </c>
      <c r="I2360" s="670">
        <v>5</v>
      </c>
      <c r="J2360" s="670">
        <v>450</v>
      </c>
      <c r="K2360" s="553">
        <v>30</v>
      </c>
      <c r="L2360" s="553">
        <v>30</v>
      </c>
      <c r="M2360" s="553">
        <v>30</v>
      </c>
      <c r="N2360" s="553">
        <v>90</v>
      </c>
      <c r="O2360" s="670">
        <v>450</v>
      </c>
      <c r="P2360" s="362" t="s">
        <v>370</v>
      </c>
    </row>
    <row r="2361" spans="1:16" ht="54" customHeight="1" x14ac:dyDescent="0.2">
      <c r="A2361" s="296" t="s">
        <v>1969</v>
      </c>
      <c r="B2361" s="166" t="s">
        <v>370</v>
      </c>
      <c r="C2361" s="132" t="s">
        <v>2968</v>
      </c>
      <c r="D2361" s="550" t="s">
        <v>2204</v>
      </c>
      <c r="E2361" s="550" t="s">
        <v>187</v>
      </c>
      <c r="F2361" s="551">
        <v>268</v>
      </c>
      <c r="G2361" s="551" t="s">
        <v>605</v>
      </c>
      <c r="H2361" s="551">
        <v>11</v>
      </c>
      <c r="I2361" s="670">
        <v>64</v>
      </c>
      <c r="J2361" s="670">
        <v>6400</v>
      </c>
      <c r="K2361" s="553">
        <v>33.333333333333336</v>
      </c>
      <c r="L2361" s="553">
        <v>33.333333333333336</v>
      </c>
      <c r="M2361" s="553">
        <v>33.333333333333336</v>
      </c>
      <c r="N2361" s="553">
        <v>100</v>
      </c>
      <c r="O2361" s="670">
        <v>6400</v>
      </c>
      <c r="P2361" s="362" t="s">
        <v>370</v>
      </c>
    </row>
    <row r="2362" spans="1:16" ht="54" customHeight="1" x14ac:dyDescent="0.2">
      <c r="A2362" s="296" t="s">
        <v>1969</v>
      </c>
      <c r="B2362" s="166" t="s">
        <v>370</v>
      </c>
      <c r="C2362" s="132" t="s">
        <v>2968</v>
      </c>
      <c r="D2362" s="550" t="s">
        <v>2203</v>
      </c>
      <c r="E2362" s="550" t="s">
        <v>187</v>
      </c>
      <c r="F2362" s="551">
        <v>268</v>
      </c>
      <c r="G2362" s="551" t="s">
        <v>605</v>
      </c>
      <c r="H2362" s="551">
        <v>11</v>
      </c>
      <c r="I2362" s="670">
        <v>53</v>
      </c>
      <c r="J2362" s="670">
        <v>5300</v>
      </c>
      <c r="K2362" s="553">
        <v>33.333333333333336</v>
      </c>
      <c r="L2362" s="553">
        <v>33.333333333333336</v>
      </c>
      <c r="M2362" s="553">
        <v>33.333333333333336</v>
      </c>
      <c r="N2362" s="553">
        <v>100</v>
      </c>
      <c r="O2362" s="670">
        <v>5300</v>
      </c>
      <c r="P2362" s="362" t="s">
        <v>370</v>
      </c>
    </row>
    <row r="2363" spans="1:16" ht="54" customHeight="1" x14ac:dyDescent="0.2">
      <c r="A2363" s="296" t="s">
        <v>1969</v>
      </c>
      <c r="B2363" s="166" t="s">
        <v>370</v>
      </c>
      <c r="C2363" s="132" t="s">
        <v>2968</v>
      </c>
      <c r="D2363" s="550" t="s">
        <v>2214</v>
      </c>
      <c r="E2363" s="550" t="s">
        <v>187</v>
      </c>
      <c r="F2363" s="551">
        <v>268</v>
      </c>
      <c r="G2363" s="551" t="s">
        <v>605</v>
      </c>
      <c r="H2363" s="551">
        <v>11</v>
      </c>
      <c r="I2363" s="670">
        <v>403</v>
      </c>
      <c r="J2363" s="670">
        <v>1612</v>
      </c>
      <c r="K2363" s="553">
        <v>1.3333333333333333</v>
      </c>
      <c r="L2363" s="553">
        <v>1.3333333333333333</v>
      </c>
      <c r="M2363" s="553">
        <v>1.3333333333333333</v>
      </c>
      <c r="N2363" s="553">
        <v>4</v>
      </c>
      <c r="O2363" s="670">
        <v>1612</v>
      </c>
      <c r="P2363" s="362" t="s">
        <v>370</v>
      </c>
    </row>
    <row r="2364" spans="1:16" ht="54" customHeight="1" x14ac:dyDescent="0.2">
      <c r="A2364" s="296" t="s">
        <v>1969</v>
      </c>
      <c r="B2364" s="166" t="s">
        <v>370</v>
      </c>
      <c r="C2364" s="132" t="s">
        <v>2968</v>
      </c>
      <c r="D2364" s="550" t="s">
        <v>966</v>
      </c>
      <c r="E2364" s="550" t="s">
        <v>187</v>
      </c>
      <c r="F2364" s="551">
        <v>268</v>
      </c>
      <c r="G2364" s="551" t="s">
        <v>605</v>
      </c>
      <c r="H2364" s="551">
        <v>11</v>
      </c>
      <c r="I2364" s="670">
        <v>40</v>
      </c>
      <c r="J2364" s="670">
        <v>800</v>
      </c>
      <c r="K2364" s="553">
        <v>6.666666666666667</v>
      </c>
      <c r="L2364" s="553">
        <v>6.666666666666667</v>
      </c>
      <c r="M2364" s="553">
        <v>6.666666666666667</v>
      </c>
      <c r="N2364" s="553">
        <v>20</v>
      </c>
      <c r="O2364" s="670">
        <v>800</v>
      </c>
      <c r="P2364" s="362" t="s">
        <v>370</v>
      </c>
    </row>
    <row r="2365" spans="1:16" ht="54" customHeight="1" x14ac:dyDescent="0.2">
      <c r="A2365" s="296" t="s">
        <v>1969</v>
      </c>
      <c r="B2365" s="166" t="s">
        <v>370</v>
      </c>
      <c r="C2365" s="132" t="s">
        <v>2968</v>
      </c>
      <c r="D2365" s="550" t="s">
        <v>2203</v>
      </c>
      <c r="E2365" s="550" t="s">
        <v>187</v>
      </c>
      <c r="F2365" s="551">
        <v>268</v>
      </c>
      <c r="G2365" s="551" t="s">
        <v>605</v>
      </c>
      <c r="H2365" s="551">
        <v>11</v>
      </c>
      <c r="I2365" s="670">
        <v>80</v>
      </c>
      <c r="J2365" s="670">
        <v>2400</v>
      </c>
      <c r="K2365" s="553">
        <v>10</v>
      </c>
      <c r="L2365" s="553">
        <v>10</v>
      </c>
      <c r="M2365" s="553">
        <v>10</v>
      </c>
      <c r="N2365" s="553">
        <v>30</v>
      </c>
      <c r="O2365" s="670">
        <v>2400</v>
      </c>
      <c r="P2365" s="362" t="s">
        <v>370</v>
      </c>
    </row>
    <row r="2366" spans="1:16" ht="54" customHeight="1" x14ac:dyDescent="0.2">
      <c r="A2366" s="296" t="s">
        <v>1969</v>
      </c>
      <c r="B2366" s="166" t="s">
        <v>370</v>
      </c>
      <c r="C2366" s="132" t="s">
        <v>2968</v>
      </c>
      <c r="D2366" s="550" t="s">
        <v>2204</v>
      </c>
      <c r="E2366" s="550" t="s">
        <v>187</v>
      </c>
      <c r="F2366" s="551">
        <v>268</v>
      </c>
      <c r="G2366" s="551" t="s">
        <v>605</v>
      </c>
      <c r="H2366" s="551">
        <v>11</v>
      </c>
      <c r="I2366" s="670">
        <v>55</v>
      </c>
      <c r="J2366" s="670">
        <v>1100</v>
      </c>
      <c r="K2366" s="553">
        <v>6.666666666666667</v>
      </c>
      <c r="L2366" s="553">
        <v>6.666666666666667</v>
      </c>
      <c r="M2366" s="553">
        <v>6.666666666666667</v>
      </c>
      <c r="N2366" s="553">
        <v>20</v>
      </c>
      <c r="O2366" s="670">
        <v>1100</v>
      </c>
      <c r="P2366" s="362" t="s">
        <v>370</v>
      </c>
    </row>
    <row r="2367" spans="1:16" ht="54" customHeight="1" x14ac:dyDescent="0.2">
      <c r="A2367" s="296" t="s">
        <v>1969</v>
      </c>
      <c r="B2367" s="166" t="s">
        <v>370</v>
      </c>
      <c r="C2367" s="132" t="s">
        <v>2968</v>
      </c>
      <c r="D2367" s="550" t="s">
        <v>2204</v>
      </c>
      <c r="E2367" s="550" t="s">
        <v>187</v>
      </c>
      <c r="F2367" s="551">
        <v>268</v>
      </c>
      <c r="G2367" s="551" t="s">
        <v>605</v>
      </c>
      <c r="H2367" s="551">
        <v>11</v>
      </c>
      <c r="I2367" s="670">
        <v>200</v>
      </c>
      <c r="J2367" s="670">
        <v>10000</v>
      </c>
      <c r="K2367" s="553">
        <v>16.666666666666668</v>
      </c>
      <c r="L2367" s="553">
        <v>16.666666666666668</v>
      </c>
      <c r="M2367" s="553">
        <v>16.666666666666668</v>
      </c>
      <c r="N2367" s="553">
        <v>50</v>
      </c>
      <c r="O2367" s="670">
        <v>10000</v>
      </c>
      <c r="P2367" s="362" t="s">
        <v>370</v>
      </c>
    </row>
    <row r="2368" spans="1:16" ht="54" customHeight="1" x14ac:dyDescent="0.2">
      <c r="A2368" s="296" t="s">
        <v>1969</v>
      </c>
      <c r="B2368" s="166" t="s">
        <v>370</v>
      </c>
      <c r="C2368" s="132" t="s">
        <v>2968</v>
      </c>
      <c r="D2368" s="550" t="s">
        <v>2203</v>
      </c>
      <c r="E2368" s="550" t="s">
        <v>187</v>
      </c>
      <c r="F2368" s="551">
        <v>268</v>
      </c>
      <c r="G2368" s="551" t="s">
        <v>605</v>
      </c>
      <c r="H2368" s="551">
        <v>11</v>
      </c>
      <c r="I2368" s="670">
        <v>100</v>
      </c>
      <c r="J2368" s="670">
        <v>5000</v>
      </c>
      <c r="K2368" s="553">
        <v>16.666666666666668</v>
      </c>
      <c r="L2368" s="553">
        <v>16.666666666666668</v>
      </c>
      <c r="M2368" s="553">
        <v>16.666666666666668</v>
      </c>
      <c r="N2368" s="553">
        <v>50</v>
      </c>
      <c r="O2368" s="670">
        <v>5000</v>
      </c>
      <c r="P2368" s="362" t="s">
        <v>370</v>
      </c>
    </row>
    <row r="2369" spans="1:16" ht="54" customHeight="1" x14ac:dyDescent="0.2">
      <c r="A2369" s="296" t="s">
        <v>1969</v>
      </c>
      <c r="B2369" s="166" t="s">
        <v>370</v>
      </c>
      <c r="C2369" s="132" t="s">
        <v>2968</v>
      </c>
      <c r="D2369" s="550" t="s">
        <v>2215</v>
      </c>
      <c r="E2369" s="550" t="s">
        <v>2216</v>
      </c>
      <c r="F2369" s="551">
        <v>269</v>
      </c>
      <c r="G2369" s="551" t="s">
        <v>605</v>
      </c>
      <c r="H2369" s="551">
        <v>11</v>
      </c>
      <c r="I2369" s="670">
        <v>155</v>
      </c>
      <c r="J2369" s="670">
        <v>2945</v>
      </c>
      <c r="K2369" s="553">
        <v>6.333333333333333</v>
      </c>
      <c r="L2369" s="553">
        <v>6.333333333333333</v>
      </c>
      <c r="M2369" s="553">
        <v>6.333333333333333</v>
      </c>
      <c r="N2369" s="553">
        <v>19</v>
      </c>
      <c r="O2369" s="670">
        <v>2945</v>
      </c>
      <c r="P2369" s="362" t="s">
        <v>370</v>
      </c>
    </row>
    <row r="2370" spans="1:16" ht="54" customHeight="1" x14ac:dyDescent="0.2">
      <c r="A2370" s="296" t="s">
        <v>1969</v>
      </c>
      <c r="B2370" s="166" t="s">
        <v>370</v>
      </c>
      <c r="C2370" s="132" t="s">
        <v>2968</v>
      </c>
      <c r="D2370" s="550" t="s">
        <v>2215</v>
      </c>
      <c r="E2370" s="550" t="s">
        <v>719</v>
      </c>
      <c r="F2370" s="551">
        <v>269</v>
      </c>
      <c r="G2370" s="551" t="s">
        <v>605</v>
      </c>
      <c r="H2370" s="551">
        <v>11</v>
      </c>
      <c r="I2370" s="670">
        <v>26</v>
      </c>
      <c r="J2370" s="670">
        <v>2600</v>
      </c>
      <c r="K2370" s="553">
        <v>33.333333333333336</v>
      </c>
      <c r="L2370" s="553">
        <v>33.333333333333336</v>
      </c>
      <c r="M2370" s="553">
        <v>33.333333333333336</v>
      </c>
      <c r="N2370" s="553">
        <v>100</v>
      </c>
      <c r="O2370" s="670">
        <v>2600</v>
      </c>
      <c r="P2370" s="362" t="s">
        <v>370</v>
      </c>
    </row>
    <row r="2371" spans="1:16" ht="54" customHeight="1" x14ac:dyDescent="0.2">
      <c r="A2371" s="296" t="s">
        <v>1969</v>
      </c>
      <c r="B2371" s="166" t="s">
        <v>370</v>
      </c>
      <c r="C2371" s="132" t="s">
        <v>2968</v>
      </c>
      <c r="D2371" s="550" t="s">
        <v>2217</v>
      </c>
      <c r="E2371" s="550" t="s">
        <v>2218</v>
      </c>
      <c r="F2371" s="551">
        <v>269</v>
      </c>
      <c r="G2371" s="551" t="s">
        <v>605</v>
      </c>
      <c r="H2371" s="551">
        <v>11</v>
      </c>
      <c r="I2371" s="670">
        <v>140</v>
      </c>
      <c r="J2371" s="670">
        <v>1400</v>
      </c>
      <c r="K2371" s="553">
        <v>3.3333333333333335</v>
      </c>
      <c r="L2371" s="553">
        <v>3.3333333333333335</v>
      </c>
      <c r="M2371" s="553">
        <v>3.3333333333333335</v>
      </c>
      <c r="N2371" s="553">
        <v>10</v>
      </c>
      <c r="O2371" s="670">
        <v>1400</v>
      </c>
      <c r="P2371" s="362" t="s">
        <v>370</v>
      </c>
    </row>
    <row r="2372" spans="1:16" ht="54" customHeight="1" x14ac:dyDescent="0.2">
      <c r="A2372" s="296" t="s">
        <v>1969</v>
      </c>
      <c r="B2372" s="166" t="s">
        <v>370</v>
      </c>
      <c r="C2372" s="132" t="s">
        <v>2968</v>
      </c>
      <c r="D2372" s="550" t="s">
        <v>2219</v>
      </c>
      <c r="E2372" s="550" t="s">
        <v>187</v>
      </c>
      <c r="F2372" s="551">
        <v>269</v>
      </c>
      <c r="G2372" s="551" t="s">
        <v>605</v>
      </c>
      <c r="H2372" s="551">
        <v>11</v>
      </c>
      <c r="I2372" s="670">
        <v>90</v>
      </c>
      <c r="J2372" s="670">
        <v>810</v>
      </c>
      <c r="K2372" s="553">
        <v>3</v>
      </c>
      <c r="L2372" s="553">
        <v>3</v>
      </c>
      <c r="M2372" s="553">
        <v>3</v>
      </c>
      <c r="N2372" s="553">
        <v>9</v>
      </c>
      <c r="O2372" s="670">
        <v>810</v>
      </c>
      <c r="P2372" s="362" t="s">
        <v>370</v>
      </c>
    </row>
    <row r="2373" spans="1:16" ht="54" customHeight="1" x14ac:dyDescent="0.2">
      <c r="A2373" s="296" t="s">
        <v>1969</v>
      </c>
      <c r="B2373" s="166" t="s">
        <v>370</v>
      </c>
      <c r="C2373" s="132" t="s">
        <v>2968</v>
      </c>
      <c r="D2373" s="550" t="s">
        <v>2220</v>
      </c>
      <c r="E2373" s="550" t="s">
        <v>1021</v>
      </c>
      <c r="F2373" s="551">
        <v>269</v>
      </c>
      <c r="G2373" s="551" t="s">
        <v>605</v>
      </c>
      <c r="H2373" s="551">
        <v>11</v>
      </c>
      <c r="I2373" s="670">
        <v>250</v>
      </c>
      <c r="J2373" s="670">
        <v>5000</v>
      </c>
      <c r="K2373" s="553">
        <v>6.666666666666667</v>
      </c>
      <c r="L2373" s="553">
        <v>6.666666666666667</v>
      </c>
      <c r="M2373" s="553">
        <v>6.666666666666667</v>
      </c>
      <c r="N2373" s="553">
        <v>20</v>
      </c>
      <c r="O2373" s="670">
        <v>5000</v>
      </c>
      <c r="P2373" s="362" t="s">
        <v>370</v>
      </c>
    </row>
    <row r="2374" spans="1:16" ht="54" customHeight="1" x14ac:dyDescent="0.2">
      <c r="A2374" s="296" t="s">
        <v>1969</v>
      </c>
      <c r="B2374" s="166" t="s">
        <v>370</v>
      </c>
      <c r="C2374" s="132" t="s">
        <v>2968</v>
      </c>
      <c r="D2374" s="550" t="s">
        <v>2221</v>
      </c>
      <c r="E2374" s="550" t="s">
        <v>2083</v>
      </c>
      <c r="F2374" s="551">
        <v>274</v>
      </c>
      <c r="G2374" s="551" t="s">
        <v>605</v>
      </c>
      <c r="H2374" s="551">
        <v>11</v>
      </c>
      <c r="I2374" s="670">
        <v>75</v>
      </c>
      <c r="J2374" s="670">
        <v>375</v>
      </c>
      <c r="K2374" s="553">
        <v>1.6666666666666667</v>
      </c>
      <c r="L2374" s="553">
        <v>1.6666666666666667</v>
      </c>
      <c r="M2374" s="553">
        <v>1.6666666666666667</v>
      </c>
      <c r="N2374" s="553">
        <v>5</v>
      </c>
      <c r="O2374" s="670">
        <v>375</v>
      </c>
      <c r="P2374" s="362" t="s">
        <v>370</v>
      </c>
    </row>
    <row r="2375" spans="1:16" ht="54" customHeight="1" x14ac:dyDescent="0.2">
      <c r="A2375" s="296" t="s">
        <v>1969</v>
      </c>
      <c r="B2375" s="166" t="s">
        <v>370</v>
      </c>
      <c r="C2375" s="132" t="s">
        <v>2968</v>
      </c>
      <c r="D2375" s="550" t="s">
        <v>2221</v>
      </c>
      <c r="E2375" s="550" t="s">
        <v>2083</v>
      </c>
      <c r="F2375" s="551">
        <v>274</v>
      </c>
      <c r="G2375" s="551" t="s">
        <v>605</v>
      </c>
      <c r="H2375" s="551">
        <v>11</v>
      </c>
      <c r="I2375" s="670">
        <v>150</v>
      </c>
      <c r="J2375" s="670">
        <v>6000</v>
      </c>
      <c r="K2375" s="553">
        <v>13.333333333333334</v>
      </c>
      <c r="L2375" s="553">
        <v>13.333333333333334</v>
      </c>
      <c r="M2375" s="553">
        <v>13.333333333333334</v>
      </c>
      <c r="N2375" s="553">
        <v>40</v>
      </c>
      <c r="O2375" s="670">
        <v>6000</v>
      </c>
      <c r="P2375" s="362" t="s">
        <v>370</v>
      </c>
    </row>
    <row r="2376" spans="1:16" ht="54" customHeight="1" x14ac:dyDescent="0.2">
      <c r="A2376" s="296" t="s">
        <v>1969</v>
      </c>
      <c r="B2376" s="166" t="s">
        <v>370</v>
      </c>
      <c r="C2376" s="132" t="s">
        <v>2968</v>
      </c>
      <c r="D2376" s="550" t="s">
        <v>2222</v>
      </c>
      <c r="E2376" s="550" t="s">
        <v>2223</v>
      </c>
      <c r="F2376" s="551">
        <v>274</v>
      </c>
      <c r="G2376" s="551" t="s">
        <v>605</v>
      </c>
      <c r="H2376" s="551">
        <v>11</v>
      </c>
      <c r="I2376" s="670">
        <v>240</v>
      </c>
      <c r="J2376" s="670">
        <v>4800</v>
      </c>
      <c r="K2376" s="553">
        <v>6.666666666666667</v>
      </c>
      <c r="L2376" s="553">
        <v>6.666666666666667</v>
      </c>
      <c r="M2376" s="553">
        <v>6.666666666666667</v>
      </c>
      <c r="N2376" s="553">
        <v>20</v>
      </c>
      <c r="O2376" s="670">
        <v>4800</v>
      </c>
      <c r="P2376" s="362" t="s">
        <v>370</v>
      </c>
    </row>
    <row r="2377" spans="1:16" ht="54" customHeight="1" x14ac:dyDescent="0.2">
      <c r="A2377" s="296" t="s">
        <v>1969</v>
      </c>
      <c r="B2377" s="166" t="s">
        <v>370</v>
      </c>
      <c r="C2377" s="132" t="s">
        <v>2968</v>
      </c>
      <c r="D2377" s="550" t="s">
        <v>2224</v>
      </c>
      <c r="E2377" s="550" t="s">
        <v>187</v>
      </c>
      <c r="F2377" s="551">
        <v>275</v>
      </c>
      <c r="G2377" s="551" t="s">
        <v>605</v>
      </c>
      <c r="H2377" s="551">
        <v>11</v>
      </c>
      <c r="I2377" s="670">
        <v>15</v>
      </c>
      <c r="J2377" s="670">
        <v>4500</v>
      </c>
      <c r="K2377" s="553">
        <v>100</v>
      </c>
      <c r="L2377" s="553">
        <v>100</v>
      </c>
      <c r="M2377" s="553">
        <v>100</v>
      </c>
      <c r="N2377" s="553">
        <v>300</v>
      </c>
      <c r="O2377" s="670">
        <v>4500</v>
      </c>
      <c r="P2377" s="362" t="s">
        <v>370</v>
      </c>
    </row>
    <row r="2378" spans="1:16" ht="54" customHeight="1" x14ac:dyDescent="0.2">
      <c r="A2378" s="296" t="s">
        <v>1969</v>
      </c>
      <c r="B2378" s="166" t="s">
        <v>370</v>
      </c>
      <c r="C2378" s="132" t="s">
        <v>2968</v>
      </c>
      <c r="D2378" s="550" t="s">
        <v>2225</v>
      </c>
      <c r="E2378" s="550" t="s">
        <v>187</v>
      </c>
      <c r="F2378" s="551">
        <v>279</v>
      </c>
      <c r="G2378" s="551" t="s">
        <v>605</v>
      </c>
      <c r="H2378" s="551">
        <v>11</v>
      </c>
      <c r="I2378" s="670">
        <v>100</v>
      </c>
      <c r="J2378" s="670">
        <v>2500</v>
      </c>
      <c r="K2378" s="553">
        <v>8.3333333333333339</v>
      </c>
      <c r="L2378" s="553">
        <v>8.3333333333333339</v>
      </c>
      <c r="M2378" s="553">
        <v>8.3333333333333339</v>
      </c>
      <c r="N2378" s="553">
        <v>25</v>
      </c>
      <c r="O2378" s="670">
        <v>2500</v>
      </c>
      <c r="P2378" s="362" t="s">
        <v>370</v>
      </c>
    </row>
    <row r="2379" spans="1:16" ht="54" customHeight="1" x14ac:dyDescent="0.2">
      <c r="A2379" s="296" t="s">
        <v>1969</v>
      </c>
      <c r="B2379" s="166" t="s">
        <v>370</v>
      </c>
      <c r="C2379" s="132" t="s">
        <v>2968</v>
      </c>
      <c r="D2379" s="550" t="s">
        <v>1127</v>
      </c>
      <c r="E2379" s="550" t="s">
        <v>2210</v>
      </c>
      <c r="F2379" s="551">
        <v>281</v>
      </c>
      <c r="G2379" s="551" t="s">
        <v>605</v>
      </c>
      <c r="H2379" s="551">
        <v>11</v>
      </c>
      <c r="I2379" s="670">
        <v>260</v>
      </c>
      <c r="J2379" s="670">
        <v>2340</v>
      </c>
      <c r="K2379" s="553">
        <v>3</v>
      </c>
      <c r="L2379" s="553">
        <v>3</v>
      </c>
      <c r="M2379" s="553">
        <v>3</v>
      </c>
      <c r="N2379" s="553">
        <v>9</v>
      </c>
      <c r="O2379" s="670">
        <v>2340</v>
      </c>
      <c r="P2379" s="362" t="s">
        <v>370</v>
      </c>
    </row>
    <row r="2380" spans="1:16" ht="54" customHeight="1" x14ac:dyDescent="0.2">
      <c r="A2380" s="296" t="s">
        <v>1969</v>
      </c>
      <c r="B2380" s="166" t="s">
        <v>370</v>
      </c>
      <c r="C2380" s="132" t="s">
        <v>2968</v>
      </c>
      <c r="D2380" s="550" t="s">
        <v>2226</v>
      </c>
      <c r="E2380" s="550" t="s">
        <v>1781</v>
      </c>
      <c r="F2380" s="551">
        <v>281</v>
      </c>
      <c r="G2380" s="551" t="s">
        <v>605</v>
      </c>
      <c r="H2380" s="551">
        <v>11</v>
      </c>
      <c r="I2380" s="670">
        <v>48</v>
      </c>
      <c r="J2380" s="670">
        <v>384</v>
      </c>
      <c r="K2380" s="553">
        <v>2.6666666666666665</v>
      </c>
      <c r="L2380" s="553">
        <v>2.6666666666666665</v>
      </c>
      <c r="M2380" s="553">
        <v>2.6666666666666665</v>
      </c>
      <c r="N2380" s="553">
        <v>8</v>
      </c>
      <c r="O2380" s="670">
        <v>384</v>
      </c>
      <c r="P2380" s="362" t="s">
        <v>370</v>
      </c>
    </row>
    <row r="2381" spans="1:16" ht="54" customHeight="1" x14ac:dyDescent="0.2">
      <c r="A2381" s="296" t="s">
        <v>1969</v>
      </c>
      <c r="B2381" s="166" t="s">
        <v>370</v>
      </c>
      <c r="C2381" s="132" t="s">
        <v>2968</v>
      </c>
      <c r="D2381" s="550" t="s">
        <v>2226</v>
      </c>
      <c r="E2381" s="550" t="s">
        <v>1781</v>
      </c>
      <c r="F2381" s="551">
        <v>281</v>
      </c>
      <c r="G2381" s="551" t="s">
        <v>605</v>
      </c>
      <c r="H2381" s="551">
        <v>11</v>
      </c>
      <c r="I2381" s="670">
        <v>92</v>
      </c>
      <c r="J2381" s="670">
        <v>1472</v>
      </c>
      <c r="K2381" s="553">
        <v>5.333333333333333</v>
      </c>
      <c r="L2381" s="553">
        <v>5.333333333333333</v>
      </c>
      <c r="M2381" s="553">
        <v>5.333333333333333</v>
      </c>
      <c r="N2381" s="553">
        <v>16</v>
      </c>
      <c r="O2381" s="670">
        <v>1472</v>
      </c>
      <c r="P2381" s="362" t="s">
        <v>370</v>
      </c>
    </row>
    <row r="2382" spans="1:16" ht="54" customHeight="1" x14ac:dyDescent="0.2">
      <c r="A2382" s="296" t="s">
        <v>1969</v>
      </c>
      <c r="B2382" s="166" t="s">
        <v>370</v>
      </c>
      <c r="C2382" s="132" t="s">
        <v>2968</v>
      </c>
      <c r="D2382" s="550" t="s">
        <v>2227</v>
      </c>
      <c r="E2382" s="550" t="s">
        <v>1781</v>
      </c>
      <c r="F2382" s="551">
        <v>281</v>
      </c>
      <c r="G2382" s="551" t="s">
        <v>605</v>
      </c>
      <c r="H2382" s="551">
        <v>11</v>
      </c>
      <c r="I2382" s="670">
        <v>591</v>
      </c>
      <c r="J2382" s="670">
        <v>9456</v>
      </c>
      <c r="K2382" s="553">
        <v>5.333333333333333</v>
      </c>
      <c r="L2382" s="553">
        <v>5.333333333333333</v>
      </c>
      <c r="M2382" s="553">
        <v>5.333333333333333</v>
      </c>
      <c r="N2382" s="553">
        <v>16</v>
      </c>
      <c r="O2382" s="670">
        <v>9456</v>
      </c>
      <c r="P2382" s="362" t="s">
        <v>370</v>
      </c>
    </row>
    <row r="2383" spans="1:16" ht="54" customHeight="1" x14ac:dyDescent="0.2">
      <c r="A2383" s="296" t="s">
        <v>1969</v>
      </c>
      <c r="B2383" s="166" t="s">
        <v>370</v>
      </c>
      <c r="C2383" s="132" t="s">
        <v>2968</v>
      </c>
      <c r="D2383" s="550" t="s">
        <v>2228</v>
      </c>
      <c r="E2383" s="550" t="s">
        <v>187</v>
      </c>
      <c r="F2383" s="551">
        <v>281</v>
      </c>
      <c r="G2383" s="551" t="s">
        <v>605</v>
      </c>
      <c r="H2383" s="551">
        <v>11</v>
      </c>
      <c r="I2383" s="670">
        <v>83</v>
      </c>
      <c r="J2383" s="670">
        <v>8300</v>
      </c>
      <c r="K2383" s="553">
        <v>33.333333333333336</v>
      </c>
      <c r="L2383" s="553">
        <v>33.333333333333336</v>
      </c>
      <c r="M2383" s="553">
        <v>33.333333333333336</v>
      </c>
      <c r="N2383" s="553">
        <v>100</v>
      </c>
      <c r="O2383" s="670">
        <v>8300</v>
      </c>
      <c r="P2383" s="362" t="s">
        <v>370</v>
      </c>
    </row>
    <row r="2384" spans="1:16" ht="54" customHeight="1" x14ac:dyDescent="0.2">
      <c r="A2384" s="296" t="s">
        <v>1969</v>
      </c>
      <c r="B2384" s="166" t="s">
        <v>370</v>
      </c>
      <c r="C2384" s="132" t="s">
        <v>2968</v>
      </c>
      <c r="D2384" s="550" t="s">
        <v>2229</v>
      </c>
      <c r="E2384" s="550" t="s">
        <v>2063</v>
      </c>
      <c r="F2384" s="551">
        <v>281</v>
      </c>
      <c r="G2384" s="551" t="s">
        <v>605</v>
      </c>
      <c r="H2384" s="551">
        <v>11</v>
      </c>
      <c r="I2384" s="670">
        <v>497.37499999999994</v>
      </c>
      <c r="J2384" s="670">
        <v>39789.999999999993</v>
      </c>
      <c r="K2384" s="553">
        <v>26.666666666666668</v>
      </c>
      <c r="L2384" s="553">
        <v>26.666666666666668</v>
      </c>
      <c r="M2384" s="553">
        <v>26.666666666666668</v>
      </c>
      <c r="N2384" s="553">
        <v>80</v>
      </c>
      <c r="O2384" s="670">
        <v>39789.999999999993</v>
      </c>
      <c r="P2384" s="362" t="s">
        <v>370</v>
      </c>
    </row>
    <row r="2385" spans="1:16" ht="54" customHeight="1" x14ac:dyDescent="0.2">
      <c r="A2385" s="296" t="s">
        <v>1969</v>
      </c>
      <c r="B2385" s="166" t="s">
        <v>370</v>
      </c>
      <c r="C2385" s="132" t="s">
        <v>2968</v>
      </c>
      <c r="D2385" s="550" t="s">
        <v>1127</v>
      </c>
      <c r="E2385" s="550" t="s">
        <v>187</v>
      </c>
      <c r="F2385" s="551">
        <v>281</v>
      </c>
      <c r="G2385" s="551" t="s">
        <v>605</v>
      </c>
      <c r="H2385" s="551">
        <v>11</v>
      </c>
      <c r="I2385" s="670">
        <v>66</v>
      </c>
      <c r="J2385" s="670">
        <v>13200</v>
      </c>
      <c r="K2385" s="553">
        <v>66.666666666666671</v>
      </c>
      <c r="L2385" s="553">
        <v>66.666666666666671</v>
      </c>
      <c r="M2385" s="553">
        <v>66.666666666666671</v>
      </c>
      <c r="N2385" s="553">
        <v>200</v>
      </c>
      <c r="O2385" s="670">
        <v>13200</v>
      </c>
      <c r="P2385" s="362" t="s">
        <v>370</v>
      </c>
    </row>
    <row r="2386" spans="1:16" ht="54" customHeight="1" x14ac:dyDescent="0.2">
      <c r="A2386" s="296" t="s">
        <v>1969</v>
      </c>
      <c r="B2386" s="166" t="s">
        <v>370</v>
      </c>
      <c r="C2386" s="132" t="s">
        <v>2968</v>
      </c>
      <c r="D2386" s="550" t="s">
        <v>1127</v>
      </c>
      <c r="E2386" s="550" t="s">
        <v>187</v>
      </c>
      <c r="F2386" s="551">
        <v>281</v>
      </c>
      <c r="G2386" s="551" t="s">
        <v>605</v>
      </c>
      <c r="H2386" s="551">
        <v>11</v>
      </c>
      <c r="I2386" s="670">
        <v>104</v>
      </c>
      <c r="J2386" s="670">
        <v>16640</v>
      </c>
      <c r="K2386" s="553">
        <v>53.333333333333336</v>
      </c>
      <c r="L2386" s="553">
        <v>53.333333333333336</v>
      </c>
      <c r="M2386" s="553">
        <v>53.333333333333336</v>
      </c>
      <c r="N2386" s="553">
        <v>160</v>
      </c>
      <c r="O2386" s="670">
        <v>16640</v>
      </c>
      <c r="P2386" s="362" t="s">
        <v>370</v>
      </c>
    </row>
    <row r="2387" spans="1:16" ht="54" customHeight="1" x14ac:dyDescent="0.2">
      <c r="A2387" s="296" t="s">
        <v>1969</v>
      </c>
      <c r="B2387" s="166" t="s">
        <v>370</v>
      </c>
      <c r="C2387" s="132" t="s">
        <v>2968</v>
      </c>
      <c r="D2387" s="550" t="s">
        <v>1127</v>
      </c>
      <c r="E2387" s="550" t="s">
        <v>187</v>
      </c>
      <c r="F2387" s="551">
        <v>281</v>
      </c>
      <c r="G2387" s="551" t="s">
        <v>605</v>
      </c>
      <c r="H2387" s="551">
        <v>11</v>
      </c>
      <c r="I2387" s="670">
        <v>156</v>
      </c>
      <c r="J2387" s="670">
        <v>18720</v>
      </c>
      <c r="K2387" s="553">
        <v>40</v>
      </c>
      <c r="L2387" s="553">
        <v>40</v>
      </c>
      <c r="M2387" s="553">
        <v>40</v>
      </c>
      <c r="N2387" s="553">
        <v>120</v>
      </c>
      <c r="O2387" s="670">
        <v>18720</v>
      </c>
      <c r="P2387" s="362" t="s">
        <v>370</v>
      </c>
    </row>
    <row r="2388" spans="1:16" ht="54" customHeight="1" x14ac:dyDescent="0.2">
      <c r="A2388" s="296" t="s">
        <v>1969</v>
      </c>
      <c r="B2388" s="166" t="s">
        <v>370</v>
      </c>
      <c r="C2388" s="132" t="s">
        <v>2968</v>
      </c>
      <c r="D2388" s="550" t="s">
        <v>2228</v>
      </c>
      <c r="E2388" s="550" t="s">
        <v>187</v>
      </c>
      <c r="F2388" s="551">
        <v>281</v>
      </c>
      <c r="G2388" s="551" t="s">
        <v>605</v>
      </c>
      <c r="H2388" s="551">
        <v>11</v>
      </c>
      <c r="I2388" s="670">
        <v>80</v>
      </c>
      <c r="J2388" s="670">
        <v>4000</v>
      </c>
      <c r="K2388" s="553">
        <v>16.666666666666668</v>
      </c>
      <c r="L2388" s="553">
        <v>16.666666666666668</v>
      </c>
      <c r="M2388" s="553">
        <v>16.666666666666668</v>
      </c>
      <c r="N2388" s="553">
        <v>50</v>
      </c>
      <c r="O2388" s="670">
        <v>4000</v>
      </c>
      <c r="P2388" s="362" t="s">
        <v>370</v>
      </c>
    </row>
    <row r="2389" spans="1:16" ht="54" customHeight="1" x14ac:dyDescent="0.2">
      <c r="A2389" s="296" t="s">
        <v>1969</v>
      </c>
      <c r="B2389" s="166" t="s">
        <v>370</v>
      </c>
      <c r="C2389" s="132" t="s">
        <v>2968</v>
      </c>
      <c r="D2389" s="550" t="s">
        <v>2228</v>
      </c>
      <c r="E2389" s="550" t="s">
        <v>187</v>
      </c>
      <c r="F2389" s="551">
        <v>281</v>
      </c>
      <c r="G2389" s="551" t="s">
        <v>605</v>
      </c>
      <c r="H2389" s="551">
        <v>11</v>
      </c>
      <c r="I2389" s="670">
        <v>55</v>
      </c>
      <c r="J2389" s="670">
        <v>4400</v>
      </c>
      <c r="K2389" s="553">
        <v>26.666666666666668</v>
      </c>
      <c r="L2389" s="553">
        <v>26.666666666666668</v>
      </c>
      <c r="M2389" s="553">
        <v>26.666666666666668</v>
      </c>
      <c r="N2389" s="553">
        <v>80</v>
      </c>
      <c r="O2389" s="670">
        <v>4400</v>
      </c>
      <c r="P2389" s="362" t="s">
        <v>370</v>
      </c>
    </row>
    <row r="2390" spans="1:16" ht="54" customHeight="1" x14ac:dyDescent="0.2">
      <c r="A2390" s="296" t="s">
        <v>1969</v>
      </c>
      <c r="B2390" s="166" t="s">
        <v>370</v>
      </c>
      <c r="C2390" s="132" t="s">
        <v>2968</v>
      </c>
      <c r="D2390" s="550" t="s">
        <v>2228</v>
      </c>
      <c r="E2390" s="550" t="s">
        <v>187</v>
      </c>
      <c r="F2390" s="551">
        <v>281</v>
      </c>
      <c r="G2390" s="551" t="s">
        <v>605</v>
      </c>
      <c r="H2390" s="551">
        <v>11</v>
      </c>
      <c r="I2390" s="670">
        <v>30</v>
      </c>
      <c r="J2390" s="670">
        <v>3000</v>
      </c>
      <c r="K2390" s="553">
        <v>33.333333333333336</v>
      </c>
      <c r="L2390" s="553">
        <v>33.333333333333336</v>
      </c>
      <c r="M2390" s="553">
        <v>33.333333333333336</v>
      </c>
      <c r="N2390" s="553">
        <v>100</v>
      </c>
      <c r="O2390" s="670">
        <v>3000</v>
      </c>
      <c r="P2390" s="362" t="s">
        <v>370</v>
      </c>
    </row>
    <row r="2391" spans="1:16" ht="54" customHeight="1" x14ac:dyDescent="0.2">
      <c r="A2391" s="296" t="s">
        <v>1969</v>
      </c>
      <c r="B2391" s="166" t="s">
        <v>370</v>
      </c>
      <c r="C2391" s="132" t="s">
        <v>2968</v>
      </c>
      <c r="D2391" s="550" t="s">
        <v>2230</v>
      </c>
      <c r="E2391" s="550" t="s">
        <v>2231</v>
      </c>
      <c r="F2391" s="551">
        <v>281</v>
      </c>
      <c r="G2391" s="551" t="s">
        <v>605</v>
      </c>
      <c r="H2391" s="551">
        <v>11</v>
      </c>
      <c r="I2391" s="670">
        <v>18</v>
      </c>
      <c r="J2391" s="670">
        <v>1800</v>
      </c>
      <c r="K2391" s="553">
        <v>33.333333333333336</v>
      </c>
      <c r="L2391" s="553">
        <v>33.333333333333336</v>
      </c>
      <c r="M2391" s="553">
        <v>33.333333333333336</v>
      </c>
      <c r="N2391" s="553">
        <v>100</v>
      </c>
      <c r="O2391" s="670">
        <v>1800</v>
      </c>
      <c r="P2391" s="362" t="s">
        <v>370</v>
      </c>
    </row>
    <row r="2392" spans="1:16" ht="54" customHeight="1" x14ac:dyDescent="0.2">
      <c r="A2392" s="296" t="s">
        <v>1969</v>
      </c>
      <c r="B2392" s="166" t="s">
        <v>370</v>
      </c>
      <c r="C2392" s="132" t="s">
        <v>2968</v>
      </c>
      <c r="D2392" s="550" t="s">
        <v>2230</v>
      </c>
      <c r="E2392" s="550" t="s">
        <v>2232</v>
      </c>
      <c r="F2392" s="551">
        <v>282</v>
      </c>
      <c r="G2392" s="551" t="s">
        <v>605</v>
      </c>
      <c r="H2392" s="551">
        <v>11</v>
      </c>
      <c r="I2392" s="670">
        <v>1500</v>
      </c>
      <c r="J2392" s="670">
        <v>1500</v>
      </c>
      <c r="K2392" s="553">
        <v>1</v>
      </c>
      <c r="L2392" s="553">
        <v>0.33333333333333331</v>
      </c>
      <c r="M2392" s="553">
        <v>0.33333333333333331</v>
      </c>
      <c r="N2392" s="553">
        <v>1</v>
      </c>
      <c r="O2392" s="670">
        <v>1500</v>
      </c>
      <c r="P2392" s="362" t="s">
        <v>370</v>
      </c>
    </row>
    <row r="2393" spans="1:16" ht="54" customHeight="1" x14ac:dyDescent="0.2">
      <c r="A2393" s="296" t="s">
        <v>1969</v>
      </c>
      <c r="B2393" s="166" t="s">
        <v>370</v>
      </c>
      <c r="C2393" s="132" t="s">
        <v>2968</v>
      </c>
      <c r="D2393" s="550" t="s">
        <v>2233</v>
      </c>
      <c r="E2393" s="550" t="s">
        <v>187</v>
      </c>
      <c r="F2393" s="551">
        <v>283</v>
      </c>
      <c r="G2393" s="551" t="s">
        <v>605</v>
      </c>
      <c r="H2393" s="551">
        <v>11</v>
      </c>
      <c r="I2393" s="670">
        <v>3.5</v>
      </c>
      <c r="J2393" s="670">
        <v>2625</v>
      </c>
      <c r="K2393" s="553">
        <v>250</v>
      </c>
      <c r="L2393" s="553">
        <v>250</v>
      </c>
      <c r="M2393" s="553">
        <v>250</v>
      </c>
      <c r="N2393" s="553">
        <v>750</v>
      </c>
      <c r="O2393" s="670">
        <v>2625</v>
      </c>
      <c r="P2393" s="362" t="s">
        <v>370</v>
      </c>
    </row>
    <row r="2394" spans="1:16" ht="54" customHeight="1" x14ac:dyDescent="0.2">
      <c r="A2394" s="296" t="s">
        <v>1969</v>
      </c>
      <c r="B2394" s="166" t="s">
        <v>370</v>
      </c>
      <c r="C2394" s="132" t="s">
        <v>2968</v>
      </c>
      <c r="D2394" s="550" t="s">
        <v>2234</v>
      </c>
      <c r="E2394" s="550" t="s">
        <v>2210</v>
      </c>
      <c r="F2394" s="551">
        <v>283</v>
      </c>
      <c r="G2394" s="551" t="s">
        <v>605</v>
      </c>
      <c r="H2394" s="551">
        <v>11</v>
      </c>
      <c r="I2394" s="670">
        <v>35</v>
      </c>
      <c r="J2394" s="670">
        <v>1050</v>
      </c>
      <c r="K2394" s="553">
        <v>10</v>
      </c>
      <c r="L2394" s="553">
        <v>10</v>
      </c>
      <c r="M2394" s="553">
        <v>10</v>
      </c>
      <c r="N2394" s="553">
        <v>30</v>
      </c>
      <c r="O2394" s="670">
        <v>1050</v>
      </c>
      <c r="P2394" s="362" t="s">
        <v>370</v>
      </c>
    </row>
    <row r="2395" spans="1:16" ht="54" customHeight="1" x14ac:dyDescent="0.2">
      <c r="A2395" s="296" t="s">
        <v>1969</v>
      </c>
      <c r="B2395" s="166" t="s">
        <v>370</v>
      </c>
      <c r="C2395" s="132" t="s">
        <v>2968</v>
      </c>
      <c r="D2395" s="550" t="s">
        <v>2235</v>
      </c>
      <c r="E2395" s="550" t="s">
        <v>2077</v>
      </c>
      <c r="F2395" s="551">
        <v>283</v>
      </c>
      <c r="G2395" s="551" t="s">
        <v>605</v>
      </c>
      <c r="H2395" s="551">
        <v>11</v>
      </c>
      <c r="I2395" s="670">
        <v>500</v>
      </c>
      <c r="J2395" s="670">
        <v>12000</v>
      </c>
      <c r="K2395" s="553">
        <v>8</v>
      </c>
      <c r="L2395" s="553">
        <v>8</v>
      </c>
      <c r="M2395" s="553">
        <v>8</v>
      </c>
      <c r="N2395" s="553">
        <v>24</v>
      </c>
      <c r="O2395" s="670">
        <v>12000</v>
      </c>
      <c r="P2395" s="362" t="s">
        <v>370</v>
      </c>
    </row>
    <row r="2396" spans="1:16" ht="54" customHeight="1" x14ac:dyDescent="0.2">
      <c r="A2396" s="296" t="s">
        <v>1969</v>
      </c>
      <c r="B2396" s="166" t="s">
        <v>370</v>
      </c>
      <c r="C2396" s="132" t="s">
        <v>2968</v>
      </c>
      <c r="D2396" s="550" t="s">
        <v>2236</v>
      </c>
      <c r="E2396" s="550" t="s">
        <v>2064</v>
      </c>
      <c r="F2396" s="551">
        <v>283</v>
      </c>
      <c r="G2396" s="551" t="s">
        <v>605</v>
      </c>
      <c r="H2396" s="551">
        <v>11</v>
      </c>
      <c r="I2396" s="670">
        <v>15</v>
      </c>
      <c r="J2396" s="670">
        <v>225</v>
      </c>
      <c r="K2396" s="553">
        <v>5</v>
      </c>
      <c r="L2396" s="553">
        <v>5</v>
      </c>
      <c r="M2396" s="553">
        <v>5</v>
      </c>
      <c r="N2396" s="553">
        <v>15</v>
      </c>
      <c r="O2396" s="670">
        <v>225</v>
      </c>
      <c r="P2396" s="362" t="s">
        <v>370</v>
      </c>
    </row>
    <row r="2397" spans="1:16" ht="54" customHeight="1" x14ac:dyDescent="0.2">
      <c r="A2397" s="296" t="s">
        <v>1969</v>
      </c>
      <c r="B2397" s="166" t="s">
        <v>370</v>
      </c>
      <c r="C2397" s="132" t="s">
        <v>2968</v>
      </c>
      <c r="D2397" s="550" t="s">
        <v>2237</v>
      </c>
      <c r="E2397" s="550" t="s">
        <v>2126</v>
      </c>
      <c r="F2397" s="551">
        <v>283</v>
      </c>
      <c r="G2397" s="551" t="s">
        <v>605</v>
      </c>
      <c r="H2397" s="551">
        <v>11</v>
      </c>
      <c r="I2397" s="670">
        <v>1.5</v>
      </c>
      <c r="J2397" s="670">
        <v>4500</v>
      </c>
      <c r="K2397" s="553">
        <v>1000</v>
      </c>
      <c r="L2397" s="553">
        <v>1000</v>
      </c>
      <c r="M2397" s="553">
        <v>1000</v>
      </c>
      <c r="N2397" s="553">
        <v>3000</v>
      </c>
      <c r="O2397" s="670">
        <v>4500</v>
      </c>
      <c r="P2397" s="362" t="s">
        <v>370</v>
      </c>
    </row>
    <row r="2398" spans="1:16" ht="54" customHeight="1" x14ac:dyDescent="0.2">
      <c r="A2398" s="296" t="s">
        <v>1969</v>
      </c>
      <c r="B2398" s="166" t="s">
        <v>370</v>
      </c>
      <c r="C2398" s="132" t="s">
        <v>2968</v>
      </c>
      <c r="D2398" s="550" t="s">
        <v>2238</v>
      </c>
      <c r="E2398" s="550" t="s">
        <v>617</v>
      </c>
      <c r="F2398" s="551">
        <v>283</v>
      </c>
      <c r="G2398" s="551" t="s">
        <v>605</v>
      </c>
      <c r="H2398" s="551">
        <v>11</v>
      </c>
      <c r="I2398" s="670">
        <v>50</v>
      </c>
      <c r="J2398" s="670">
        <v>2500</v>
      </c>
      <c r="K2398" s="553">
        <v>16.666666666666668</v>
      </c>
      <c r="L2398" s="553">
        <v>16.666666666666668</v>
      </c>
      <c r="M2398" s="553">
        <v>16.666666666666668</v>
      </c>
      <c r="N2398" s="553">
        <v>50</v>
      </c>
      <c r="O2398" s="670">
        <v>2500</v>
      </c>
      <c r="P2398" s="362" t="s">
        <v>370</v>
      </c>
    </row>
    <row r="2399" spans="1:16" ht="54" customHeight="1" x14ac:dyDescent="0.2">
      <c r="A2399" s="296" t="s">
        <v>1969</v>
      </c>
      <c r="B2399" s="166" t="s">
        <v>370</v>
      </c>
      <c r="C2399" s="132" t="s">
        <v>2968</v>
      </c>
      <c r="D2399" s="550" t="s">
        <v>2238</v>
      </c>
      <c r="E2399" s="550" t="s">
        <v>617</v>
      </c>
      <c r="F2399" s="551">
        <v>283</v>
      </c>
      <c r="G2399" s="551" t="s">
        <v>605</v>
      </c>
      <c r="H2399" s="551">
        <v>11</v>
      </c>
      <c r="I2399" s="670">
        <v>50</v>
      </c>
      <c r="J2399" s="670">
        <v>2500</v>
      </c>
      <c r="K2399" s="553">
        <v>16.666666666666668</v>
      </c>
      <c r="L2399" s="553">
        <v>16.666666666666668</v>
      </c>
      <c r="M2399" s="553">
        <v>16.666666666666668</v>
      </c>
      <c r="N2399" s="553">
        <v>50</v>
      </c>
      <c r="O2399" s="670">
        <v>2500</v>
      </c>
      <c r="P2399" s="362" t="s">
        <v>370</v>
      </c>
    </row>
    <row r="2400" spans="1:16" ht="54" customHeight="1" x14ac:dyDescent="0.2">
      <c r="A2400" s="296" t="s">
        <v>1969</v>
      </c>
      <c r="B2400" s="166" t="s">
        <v>370</v>
      </c>
      <c r="C2400" s="132" t="s">
        <v>2968</v>
      </c>
      <c r="D2400" s="550" t="s">
        <v>2238</v>
      </c>
      <c r="E2400" s="550" t="s">
        <v>617</v>
      </c>
      <c r="F2400" s="551">
        <v>283</v>
      </c>
      <c r="G2400" s="551" t="s">
        <v>605</v>
      </c>
      <c r="H2400" s="551">
        <v>11</v>
      </c>
      <c r="I2400" s="670">
        <v>50</v>
      </c>
      <c r="J2400" s="670">
        <v>2500</v>
      </c>
      <c r="K2400" s="553">
        <v>16.666666666666668</v>
      </c>
      <c r="L2400" s="553">
        <v>16.666666666666668</v>
      </c>
      <c r="M2400" s="553">
        <v>16.666666666666668</v>
      </c>
      <c r="N2400" s="553">
        <v>50</v>
      </c>
      <c r="O2400" s="670">
        <v>2500</v>
      </c>
      <c r="P2400" s="362" t="s">
        <v>370</v>
      </c>
    </row>
    <row r="2401" spans="1:16" ht="54" customHeight="1" x14ac:dyDescent="0.2">
      <c r="A2401" s="296" t="s">
        <v>1969</v>
      </c>
      <c r="B2401" s="166" t="s">
        <v>370</v>
      </c>
      <c r="C2401" s="132" t="s">
        <v>2968</v>
      </c>
      <c r="D2401" s="550" t="s">
        <v>2238</v>
      </c>
      <c r="E2401" s="550" t="s">
        <v>2223</v>
      </c>
      <c r="F2401" s="551">
        <v>283</v>
      </c>
      <c r="G2401" s="551" t="s">
        <v>605</v>
      </c>
      <c r="H2401" s="551">
        <v>11</v>
      </c>
      <c r="I2401" s="670">
        <v>50</v>
      </c>
      <c r="J2401" s="670">
        <v>750</v>
      </c>
      <c r="K2401" s="553">
        <v>5</v>
      </c>
      <c r="L2401" s="553">
        <v>5</v>
      </c>
      <c r="M2401" s="553">
        <v>5</v>
      </c>
      <c r="N2401" s="553">
        <v>15</v>
      </c>
      <c r="O2401" s="670">
        <v>750</v>
      </c>
      <c r="P2401" s="362" t="s">
        <v>370</v>
      </c>
    </row>
    <row r="2402" spans="1:16" ht="54" customHeight="1" x14ac:dyDescent="0.2">
      <c r="A2402" s="296" t="s">
        <v>1969</v>
      </c>
      <c r="B2402" s="166" t="s">
        <v>370</v>
      </c>
      <c r="C2402" s="132" t="s">
        <v>2968</v>
      </c>
      <c r="D2402" s="550" t="s">
        <v>2239</v>
      </c>
      <c r="E2402" s="550" t="s">
        <v>2240</v>
      </c>
      <c r="F2402" s="551">
        <v>284</v>
      </c>
      <c r="G2402" s="551" t="s">
        <v>605</v>
      </c>
      <c r="H2402" s="551">
        <v>11</v>
      </c>
      <c r="I2402" s="670">
        <v>2475</v>
      </c>
      <c r="J2402" s="670">
        <v>39600</v>
      </c>
      <c r="K2402" s="553">
        <v>5.333333333333333</v>
      </c>
      <c r="L2402" s="553">
        <v>5.333333333333333</v>
      </c>
      <c r="M2402" s="553">
        <v>5.333333333333333</v>
      </c>
      <c r="N2402" s="553">
        <v>16</v>
      </c>
      <c r="O2402" s="670">
        <v>39600</v>
      </c>
      <c r="P2402" s="362" t="s">
        <v>370</v>
      </c>
    </row>
    <row r="2403" spans="1:16" ht="54" customHeight="1" x14ac:dyDescent="0.2">
      <c r="A2403" s="296" t="s">
        <v>1969</v>
      </c>
      <c r="B2403" s="166" t="s">
        <v>370</v>
      </c>
      <c r="C2403" s="132" t="s">
        <v>2968</v>
      </c>
      <c r="D2403" s="550" t="s">
        <v>2241</v>
      </c>
      <c r="E2403" s="550" t="s">
        <v>2105</v>
      </c>
      <c r="F2403" s="551">
        <v>286</v>
      </c>
      <c r="G2403" s="551" t="s">
        <v>605</v>
      </c>
      <c r="H2403" s="551">
        <v>11</v>
      </c>
      <c r="I2403" s="670">
        <v>100</v>
      </c>
      <c r="J2403" s="670">
        <v>1000</v>
      </c>
      <c r="K2403" s="553">
        <v>3.3333333333333335</v>
      </c>
      <c r="L2403" s="553">
        <v>3.3333333333333335</v>
      </c>
      <c r="M2403" s="553">
        <v>3.3333333333333335</v>
      </c>
      <c r="N2403" s="553">
        <v>10</v>
      </c>
      <c r="O2403" s="670">
        <v>1000</v>
      </c>
      <c r="P2403" s="362" t="s">
        <v>370</v>
      </c>
    </row>
    <row r="2404" spans="1:16" ht="54" customHeight="1" x14ac:dyDescent="0.2">
      <c r="A2404" s="296" t="s">
        <v>1969</v>
      </c>
      <c r="B2404" s="166" t="s">
        <v>370</v>
      </c>
      <c r="C2404" s="132" t="s">
        <v>2968</v>
      </c>
      <c r="D2404" s="550" t="s">
        <v>2242</v>
      </c>
      <c r="E2404" s="550" t="s">
        <v>2105</v>
      </c>
      <c r="F2404" s="551">
        <v>286</v>
      </c>
      <c r="G2404" s="551" t="s">
        <v>605</v>
      </c>
      <c r="H2404" s="551">
        <v>11</v>
      </c>
      <c r="I2404" s="670">
        <v>100</v>
      </c>
      <c r="J2404" s="670">
        <v>1000</v>
      </c>
      <c r="K2404" s="553">
        <v>3.3333333333333335</v>
      </c>
      <c r="L2404" s="553">
        <v>3.3333333333333335</v>
      </c>
      <c r="M2404" s="553">
        <v>3.3333333333333335</v>
      </c>
      <c r="N2404" s="553">
        <v>10</v>
      </c>
      <c r="O2404" s="670">
        <v>1000</v>
      </c>
      <c r="P2404" s="362" t="s">
        <v>370</v>
      </c>
    </row>
    <row r="2405" spans="1:16" ht="54" customHeight="1" x14ac:dyDescent="0.2">
      <c r="A2405" s="296" t="s">
        <v>1969</v>
      </c>
      <c r="B2405" s="166" t="s">
        <v>370</v>
      </c>
      <c r="C2405" s="132" t="s">
        <v>2968</v>
      </c>
      <c r="D2405" s="550" t="s">
        <v>2243</v>
      </c>
      <c r="E2405" s="550" t="s">
        <v>2096</v>
      </c>
      <c r="F2405" s="551">
        <v>286</v>
      </c>
      <c r="G2405" s="551" t="s">
        <v>605</v>
      </c>
      <c r="H2405" s="551">
        <v>11</v>
      </c>
      <c r="I2405" s="670">
        <v>90</v>
      </c>
      <c r="J2405" s="670">
        <v>900</v>
      </c>
      <c r="K2405" s="553">
        <v>3.3333333333333335</v>
      </c>
      <c r="L2405" s="553">
        <v>3.3333333333333335</v>
      </c>
      <c r="M2405" s="553">
        <v>3.3333333333333335</v>
      </c>
      <c r="N2405" s="553">
        <v>10</v>
      </c>
      <c r="O2405" s="670">
        <v>900</v>
      </c>
      <c r="P2405" s="362" t="s">
        <v>370</v>
      </c>
    </row>
    <row r="2406" spans="1:16" ht="54" customHeight="1" x14ac:dyDescent="0.2">
      <c r="A2406" s="296" t="s">
        <v>1969</v>
      </c>
      <c r="B2406" s="166" t="s">
        <v>370</v>
      </c>
      <c r="C2406" s="132" t="s">
        <v>2968</v>
      </c>
      <c r="D2406" s="550" t="s">
        <v>1820</v>
      </c>
      <c r="E2406" s="550" t="s">
        <v>2096</v>
      </c>
      <c r="F2406" s="551">
        <v>286</v>
      </c>
      <c r="G2406" s="551" t="s">
        <v>605</v>
      </c>
      <c r="H2406" s="551">
        <v>11</v>
      </c>
      <c r="I2406" s="670">
        <v>90</v>
      </c>
      <c r="J2406" s="670">
        <v>900</v>
      </c>
      <c r="K2406" s="553">
        <v>3.3333333333333335</v>
      </c>
      <c r="L2406" s="553">
        <v>3.3333333333333335</v>
      </c>
      <c r="M2406" s="553">
        <v>3.3333333333333335</v>
      </c>
      <c r="N2406" s="553">
        <v>10</v>
      </c>
      <c r="O2406" s="670">
        <v>900</v>
      </c>
      <c r="P2406" s="362" t="s">
        <v>370</v>
      </c>
    </row>
    <row r="2407" spans="1:16" ht="54" customHeight="1" x14ac:dyDescent="0.2">
      <c r="A2407" s="296" t="s">
        <v>1969</v>
      </c>
      <c r="B2407" s="166" t="s">
        <v>370</v>
      </c>
      <c r="C2407" s="132" t="s">
        <v>2968</v>
      </c>
      <c r="D2407" s="550" t="s">
        <v>1820</v>
      </c>
      <c r="E2407" s="550" t="s">
        <v>2096</v>
      </c>
      <c r="F2407" s="551">
        <v>286</v>
      </c>
      <c r="G2407" s="551" t="s">
        <v>605</v>
      </c>
      <c r="H2407" s="551">
        <v>11</v>
      </c>
      <c r="I2407" s="670">
        <v>200</v>
      </c>
      <c r="J2407" s="670">
        <v>1000</v>
      </c>
      <c r="K2407" s="553">
        <v>1.6666666666666667</v>
      </c>
      <c r="L2407" s="553">
        <v>1.6666666666666667</v>
      </c>
      <c r="M2407" s="553">
        <v>1.6666666666666667</v>
      </c>
      <c r="N2407" s="553">
        <v>5</v>
      </c>
      <c r="O2407" s="670">
        <v>1000</v>
      </c>
      <c r="P2407" s="362" t="s">
        <v>370</v>
      </c>
    </row>
    <row r="2408" spans="1:16" ht="54" customHeight="1" x14ac:dyDescent="0.2">
      <c r="A2408" s="296" t="s">
        <v>1969</v>
      </c>
      <c r="B2408" s="166" t="s">
        <v>370</v>
      </c>
      <c r="C2408" s="132" t="s">
        <v>2968</v>
      </c>
      <c r="D2408" s="550" t="s">
        <v>2244</v>
      </c>
      <c r="E2408" s="550" t="s">
        <v>2218</v>
      </c>
      <c r="F2408" s="551">
        <v>286</v>
      </c>
      <c r="G2408" s="551" t="s">
        <v>605</v>
      </c>
      <c r="H2408" s="551">
        <v>11</v>
      </c>
      <c r="I2408" s="670">
        <v>80</v>
      </c>
      <c r="J2408" s="670">
        <v>2320</v>
      </c>
      <c r="K2408" s="553">
        <v>9.6666666666666661</v>
      </c>
      <c r="L2408" s="553">
        <v>9.6666666666666661</v>
      </c>
      <c r="M2408" s="553">
        <v>9.6666666666666661</v>
      </c>
      <c r="N2408" s="553">
        <v>29</v>
      </c>
      <c r="O2408" s="670">
        <v>2320</v>
      </c>
      <c r="P2408" s="362" t="s">
        <v>370</v>
      </c>
    </row>
    <row r="2409" spans="1:16" ht="54" customHeight="1" x14ac:dyDescent="0.2">
      <c r="A2409" s="296" t="s">
        <v>1969</v>
      </c>
      <c r="B2409" s="166" t="s">
        <v>370</v>
      </c>
      <c r="C2409" s="132" t="s">
        <v>2968</v>
      </c>
      <c r="D2409" s="550" t="s">
        <v>2245</v>
      </c>
      <c r="E2409" s="550" t="s">
        <v>634</v>
      </c>
      <c r="F2409" s="551">
        <v>286</v>
      </c>
      <c r="G2409" s="551" t="s">
        <v>605</v>
      </c>
      <c r="H2409" s="551">
        <v>11</v>
      </c>
      <c r="I2409" s="670">
        <v>300</v>
      </c>
      <c r="J2409" s="670">
        <v>4200</v>
      </c>
      <c r="K2409" s="553">
        <v>4.666666666666667</v>
      </c>
      <c r="L2409" s="553">
        <v>4.666666666666667</v>
      </c>
      <c r="M2409" s="553">
        <v>4.666666666666667</v>
      </c>
      <c r="N2409" s="553">
        <v>14</v>
      </c>
      <c r="O2409" s="670">
        <v>4200</v>
      </c>
      <c r="P2409" s="362" t="s">
        <v>370</v>
      </c>
    </row>
    <row r="2410" spans="1:16" ht="54" customHeight="1" x14ac:dyDescent="0.2">
      <c r="A2410" s="296" t="s">
        <v>1969</v>
      </c>
      <c r="B2410" s="166" t="s">
        <v>370</v>
      </c>
      <c r="C2410" s="132" t="s">
        <v>2968</v>
      </c>
      <c r="D2410" s="550" t="s">
        <v>2246</v>
      </c>
      <c r="E2410" s="550" t="s">
        <v>187</v>
      </c>
      <c r="F2410" s="551">
        <v>286</v>
      </c>
      <c r="G2410" s="551" t="s">
        <v>605</v>
      </c>
      <c r="H2410" s="551">
        <v>11</v>
      </c>
      <c r="I2410" s="670">
        <v>75</v>
      </c>
      <c r="J2410" s="670">
        <v>1800</v>
      </c>
      <c r="K2410" s="553">
        <v>8</v>
      </c>
      <c r="L2410" s="553">
        <v>8</v>
      </c>
      <c r="M2410" s="553">
        <v>8</v>
      </c>
      <c r="N2410" s="553">
        <v>24</v>
      </c>
      <c r="O2410" s="670">
        <v>1800</v>
      </c>
      <c r="P2410" s="362" t="s">
        <v>370</v>
      </c>
    </row>
    <row r="2411" spans="1:16" ht="54" customHeight="1" x14ac:dyDescent="0.2">
      <c r="A2411" s="296" t="s">
        <v>1969</v>
      </c>
      <c r="B2411" s="166" t="s">
        <v>370</v>
      </c>
      <c r="C2411" s="132" t="s">
        <v>2968</v>
      </c>
      <c r="D2411" s="550" t="s">
        <v>2246</v>
      </c>
      <c r="E2411" s="550" t="s">
        <v>187</v>
      </c>
      <c r="F2411" s="551">
        <v>286</v>
      </c>
      <c r="G2411" s="551" t="s">
        <v>605</v>
      </c>
      <c r="H2411" s="551">
        <v>11</v>
      </c>
      <c r="I2411" s="670">
        <v>100</v>
      </c>
      <c r="J2411" s="670">
        <v>2400</v>
      </c>
      <c r="K2411" s="553">
        <v>8</v>
      </c>
      <c r="L2411" s="553">
        <v>8</v>
      </c>
      <c r="M2411" s="553">
        <v>8</v>
      </c>
      <c r="N2411" s="553">
        <v>24</v>
      </c>
      <c r="O2411" s="670">
        <v>2400</v>
      </c>
      <c r="P2411" s="362" t="s">
        <v>370</v>
      </c>
    </row>
    <row r="2412" spans="1:16" ht="54" customHeight="1" x14ac:dyDescent="0.2">
      <c r="A2412" s="296" t="s">
        <v>1969</v>
      </c>
      <c r="B2412" s="166" t="s">
        <v>370</v>
      </c>
      <c r="C2412" s="132" t="s">
        <v>2968</v>
      </c>
      <c r="D2412" s="550" t="s">
        <v>2247</v>
      </c>
      <c r="E2412" s="550" t="s">
        <v>1711</v>
      </c>
      <c r="F2412" s="551">
        <v>286</v>
      </c>
      <c r="G2412" s="551" t="s">
        <v>605</v>
      </c>
      <c r="H2412" s="551">
        <v>11</v>
      </c>
      <c r="I2412" s="670">
        <v>75</v>
      </c>
      <c r="J2412" s="670">
        <v>900</v>
      </c>
      <c r="K2412" s="553">
        <v>4</v>
      </c>
      <c r="L2412" s="553">
        <v>4</v>
      </c>
      <c r="M2412" s="553">
        <v>4</v>
      </c>
      <c r="N2412" s="553">
        <v>12</v>
      </c>
      <c r="O2412" s="670">
        <v>900</v>
      </c>
      <c r="P2412" s="362" t="s">
        <v>370</v>
      </c>
    </row>
    <row r="2413" spans="1:16" ht="54" customHeight="1" x14ac:dyDescent="0.2">
      <c r="A2413" s="296" t="s">
        <v>1969</v>
      </c>
      <c r="B2413" s="166" t="s">
        <v>370</v>
      </c>
      <c r="C2413" s="132" t="s">
        <v>2968</v>
      </c>
      <c r="D2413" s="550" t="s">
        <v>2247</v>
      </c>
      <c r="E2413" s="550" t="s">
        <v>1711</v>
      </c>
      <c r="F2413" s="551">
        <v>286</v>
      </c>
      <c r="G2413" s="551" t="s">
        <v>605</v>
      </c>
      <c r="H2413" s="551">
        <v>11</v>
      </c>
      <c r="I2413" s="670">
        <v>75</v>
      </c>
      <c r="J2413" s="670">
        <v>900</v>
      </c>
      <c r="K2413" s="553">
        <v>4</v>
      </c>
      <c r="L2413" s="553">
        <v>4</v>
      </c>
      <c r="M2413" s="553">
        <v>4</v>
      </c>
      <c r="N2413" s="553">
        <v>12</v>
      </c>
      <c r="O2413" s="670">
        <v>900</v>
      </c>
      <c r="P2413" s="362" t="s">
        <v>370</v>
      </c>
    </row>
    <row r="2414" spans="1:16" ht="54" customHeight="1" x14ac:dyDescent="0.2">
      <c r="A2414" s="296" t="s">
        <v>1969</v>
      </c>
      <c r="B2414" s="166" t="s">
        <v>370</v>
      </c>
      <c r="C2414" s="132" t="s">
        <v>2968</v>
      </c>
      <c r="D2414" s="550" t="s">
        <v>2247</v>
      </c>
      <c r="E2414" s="550" t="s">
        <v>187</v>
      </c>
      <c r="F2414" s="551">
        <v>286</v>
      </c>
      <c r="G2414" s="551" t="s">
        <v>605</v>
      </c>
      <c r="H2414" s="551">
        <v>11</v>
      </c>
      <c r="I2414" s="670">
        <v>100</v>
      </c>
      <c r="J2414" s="670">
        <v>1200</v>
      </c>
      <c r="K2414" s="553">
        <v>4</v>
      </c>
      <c r="L2414" s="553">
        <v>4</v>
      </c>
      <c r="M2414" s="553">
        <v>4</v>
      </c>
      <c r="N2414" s="553">
        <v>12</v>
      </c>
      <c r="O2414" s="670">
        <v>1200</v>
      </c>
      <c r="P2414" s="362" t="s">
        <v>370</v>
      </c>
    </row>
    <row r="2415" spans="1:16" ht="54" customHeight="1" x14ac:dyDescent="0.2">
      <c r="A2415" s="296" t="s">
        <v>1969</v>
      </c>
      <c r="B2415" s="166" t="s">
        <v>370</v>
      </c>
      <c r="C2415" s="132" t="s">
        <v>2968</v>
      </c>
      <c r="D2415" s="550" t="s">
        <v>2248</v>
      </c>
      <c r="E2415" s="550" t="s">
        <v>187</v>
      </c>
      <c r="F2415" s="551">
        <v>286</v>
      </c>
      <c r="G2415" s="551" t="s">
        <v>605</v>
      </c>
      <c r="H2415" s="551">
        <v>11</v>
      </c>
      <c r="I2415" s="670">
        <v>95</v>
      </c>
      <c r="J2415" s="670">
        <v>950</v>
      </c>
      <c r="K2415" s="553">
        <v>3.3333333333333335</v>
      </c>
      <c r="L2415" s="553">
        <v>3.3333333333333335</v>
      </c>
      <c r="M2415" s="553">
        <v>3.3333333333333335</v>
      </c>
      <c r="N2415" s="553">
        <v>10</v>
      </c>
      <c r="O2415" s="670">
        <v>950</v>
      </c>
      <c r="P2415" s="362" t="s">
        <v>370</v>
      </c>
    </row>
    <row r="2416" spans="1:16" ht="54" customHeight="1" x14ac:dyDescent="0.2">
      <c r="A2416" s="296" t="s">
        <v>1969</v>
      </c>
      <c r="B2416" s="166" t="s">
        <v>370</v>
      </c>
      <c r="C2416" s="132" t="s">
        <v>2968</v>
      </c>
      <c r="D2416" s="550" t="s">
        <v>2249</v>
      </c>
      <c r="E2416" s="550" t="s">
        <v>187</v>
      </c>
      <c r="F2416" s="551">
        <v>286</v>
      </c>
      <c r="G2416" s="551" t="s">
        <v>605</v>
      </c>
      <c r="H2416" s="551">
        <v>11</v>
      </c>
      <c r="I2416" s="670">
        <v>225</v>
      </c>
      <c r="J2416" s="670">
        <v>2250</v>
      </c>
      <c r="K2416" s="553">
        <v>3.3333333333333335</v>
      </c>
      <c r="L2416" s="553">
        <v>3.3333333333333335</v>
      </c>
      <c r="M2416" s="553">
        <v>3.3333333333333335</v>
      </c>
      <c r="N2416" s="553">
        <v>10</v>
      </c>
      <c r="O2416" s="670">
        <v>2250</v>
      </c>
      <c r="P2416" s="362" t="s">
        <v>370</v>
      </c>
    </row>
    <row r="2417" spans="1:16" ht="54" customHeight="1" x14ac:dyDescent="0.2">
      <c r="A2417" s="296" t="s">
        <v>1969</v>
      </c>
      <c r="B2417" s="166" t="s">
        <v>370</v>
      </c>
      <c r="C2417" s="132" t="s">
        <v>2968</v>
      </c>
      <c r="D2417" s="550" t="s">
        <v>2248</v>
      </c>
      <c r="E2417" s="550" t="s">
        <v>187</v>
      </c>
      <c r="F2417" s="551">
        <v>286</v>
      </c>
      <c r="G2417" s="551" t="s">
        <v>605</v>
      </c>
      <c r="H2417" s="551">
        <v>11</v>
      </c>
      <c r="I2417" s="670">
        <v>360</v>
      </c>
      <c r="J2417" s="670">
        <v>720</v>
      </c>
      <c r="K2417" s="553">
        <v>0.66666666666666663</v>
      </c>
      <c r="L2417" s="553">
        <v>0.66666666666666663</v>
      </c>
      <c r="M2417" s="553">
        <v>0.66666666666666663</v>
      </c>
      <c r="N2417" s="553">
        <v>2</v>
      </c>
      <c r="O2417" s="670">
        <v>720</v>
      </c>
      <c r="P2417" s="362" t="s">
        <v>370</v>
      </c>
    </row>
    <row r="2418" spans="1:16" ht="54" customHeight="1" x14ac:dyDescent="0.2">
      <c r="A2418" s="296" t="s">
        <v>1969</v>
      </c>
      <c r="B2418" s="166" t="s">
        <v>370</v>
      </c>
      <c r="C2418" s="132" t="s">
        <v>2968</v>
      </c>
      <c r="D2418" s="550" t="s">
        <v>2250</v>
      </c>
      <c r="E2418" s="550" t="s">
        <v>187</v>
      </c>
      <c r="F2418" s="551">
        <v>286</v>
      </c>
      <c r="G2418" s="551" t="s">
        <v>605</v>
      </c>
      <c r="H2418" s="551">
        <v>11</v>
      </c>
      <c r="I2418" s="670">
        <v>25</v>
      </c>
      <c r="J2418" s="670">
        <v>250</v>
      </c>
      <c r="K2418" s="553">
        <v>3.3333333333333335</v>
      </c>
      <c r="L2418" s="553">
        <v>3.3333333333333335</v>
      </c>
      <c r="M2418" s="553">
        <v>3.3333333333333335</v>
      </c>
      <c r="N2418" s="553">
        <v>10</v>
      </c>
      <c r="O2418" s="670">
        <v>250</v>
      </c>
      <c r="P2418" s="362" t="s">
        <v>370</v>
      </c>
    </row>
    <row r="2419" spans="1:16" ht="54" customHeight="1" x14ac:dyDescent="0.2">
      <c r="A2419" s="296" t="s">
        <v>1969</v>
      </c>
      <c r="B2419" s="166" t="s">
        <v>370</v>
      </c>
      <c r="C2419" s="132" t="s">
        <v>2968</v>
      </c>
      <c r="D2419" s="550" t="s">
        <v>2251</v>
      </c>
      <c r="E2419" s="550" t="s">
        <v>187</v>
      </c>
      <c r="F2419" s="551">
        <v>286</v>
      </c>
      <c r="G2419" s="551" t="s">
        <v>605</v>
      </c>
      <c r="H2419" s="551">
        <v>11</v>
      </c>
      <c r="I2419" s="670">
        <v>220</v>
      </c>
      <c r="J2419" s="670">
        <v>1100</v>
      </c>
      <c r="K2419" s="553">
        <v>1.6666666666666667</v>
      </c>
      <c r="L2419" s="553">
        <v>1.6666666666666667</v>
      </c>
      <c r="M2419" s="553">
        <v>1.6666666666666667</v>
      </c>
      <c r="N2419" s="553">
        <v>5</v>
      </c>
      <c r="O2419" s="670">
        <v>1100</v>
      </c>
      <c r="P2419" s="362" t="s">
        <v>370</v>
      </c>
    </row>
    <row r="2420" spans="1:16" ht="54" customHeight="1" x14ac:dyDescent="0.2">
      <c r="A2420" s="296" t="s">
        <v>1969</v>
      </c>
      <c r="B2420" s="166" t="s">
        <v>370</v>
      </c>
      <c r="C2420" s="132" t="s">
        <v>2968</v>
      </c>
      <c r="D2420" s="550" t="s">
        <v>2252</v>
      </c>
      <c r="E2420" s="550" t="s">
        <v>187</v>
      </c>
      <c r="F2420" s="551">
        <v>286</v>
      </c>
      <c r="G2420" s="551" t="s">
        <v>605</v>
      </c>
      <c r="H2420" s="551">
        <v>11</v>
      </c>
      <c r="I2420" s="670">
        <v>45</v>
      </c>
      <c r="J2420" s="670">
        <v>450</v>
      </c>
      <c r="K2420" s="553">
        <v>3.3333333333333335</v>
      </c>
      <c r="L2420" s="553">
        <v>3.3333333333333335</v>
      </c>
      <c r="M2420" s="553">
        <v>3.3333333333333335</v>
      </c>
      <c r="N2420" s="553">
        <v>10</v>
      </c>
      <c r="O2420" s="670">
        <v>450</v>
      </c>
      <c r="P2420" s="362" t="s">
        <v>370</v>
      </c>
    </row>
    <row r="2421" spans="1:16" ht="54" customHeight="1" x14ac:dyDescent="0.2">
      <c r="A2421" s="296" t="s">
        <v>1969</v>
      </c>
      <c r="B2421" s="166" t="s">
        <v>370</v>
      </c>
      <c r="C2421" s="132" t="s">
        <v>2968</v>
      </c>
      <c r="D2421" s="550" t="s">
        <v>45</v>
      </c>
      <c r="E2421" s="550" t="s">
        <v>187</v>
      </c>
      <c r="F2421" s="551">
        <v>286</v>
      </c>
      <c r="G2421" s="551" t="s">
        <v>605</v>
      </c>
      <c r="H2421" s="551">
        <v>11</v>
      </c>
      <c r="I2421" s="670">
        <v>45</v>
      </c>
      <c r="J2421" s="670">
        <v>135</v>
      </c>
      <c r="K2421" s="553">
        <v>1</v>
      </c>
      <c r="L2421" s="553">
        <v>1</v>
      </c>
      <c r="M2421" s="553">
        <v>1</v>
      </c>
      <c r="N2421" s="553">
        <v>3</v>
      </c>
      <c r="O2421" s="670">
        <v>135</v>
      </c>
      <c r="P2421" s="362" t="s">
        <v>370</v>
      </c>
    </row>
    <row r="2422" spans="1:16" ht="54" customHeight="1" x14ac:dyDescent="0.2">
      <c r="A2422" s="296" t="s">
        <v>1969</v>
      </c>
      <c r="B2422" s="166" t="s">
        <v>370</v>
      </c>
      <c r="C2422" s="132" t="s">
        <v>2968</v>
      </c>
      <c r="D2422" s="550" t="s">
        <v>45</v>
      </c>
      <c r="E2422" s="550" t="s">
        <v>187</v>
      </c>
      <c r="F2422" s="551">
        <v>286</v>
      </c>
      <c r="G2422" s="551" t="s">
        <v>605</v>
      </c>
      <c r="H2422" s="551">
        <v>11</v>
      </c>
      <c r="I2422" s="670">
        <v>210</v>
      </c>
      <c r="J2422" s="670">
        <v>630</v>
      </c>
      <c r="K2422" s="553">
        <v>1</v>
      </c>
      <c r="L2422" s="553">
        <v>1</v>
      </c>
      <c r="M2422" s="553">
        <v>1</v>
      </c>
      <c r="N2422" s="553">
        <v>3</v>
      </c>
      <c r="O2422" s="670">
        <v>630</v>
      </c>
      <c r="P2422" s="362" t="s">
        <v>370</v>
      </c>
    </row>
    <row r="2423" spans="1:16" ht="54" customHeight="1" x14ac:dyDescent="0.2">
      <c r="A2423" s="296" t="s">
        <v>1969</v>
      </c>
      <c r="B2423" s="166" t="s">
        <v>370</v>
      </c>
      <c r="C2423" s="132" t="s">
        <v>2968</v>
      </c>
      <c r="D2423" s="550" t="s">
        <v>2253</v>
      </c>
      <c r="E2423" s="550" t="s">
        <v>187</v>
      </c>
      <c r="F2423" s="551">
        <v>286</v>
      </c>
      <c r="G2423" s="551" t="s">
        <v>605</v>
      </c>
      <c r="H2423" s="551">
        <v>11</v>
      </c>
      <c r="I2423" s="670">
        <v>60</v>
      </c>
      <c r="J2423" s="670">
        <v>300</v>
      </c>
      <c r="K2423" s="553">
        <v>1.6666666666666667</v>
      </c>
      <c r="L2423" s="553">
        <v>1.6666666666666667</v>
      </c>
      <c r="M2423" s="553">
        <v>1.6666666666666667</v>
      </c>
      <c r="N2423" s="553">
        <v>5</v>
      </c>
      <c r="O2423" s="670">
        <v>300</v>
      </c>
      <c r="P2423" s="362" t="s">
        <v>370</v>
      </c>
    </row>
    <row r="2424" spans="1:16" ht="54" customHeight="1" x14ac:dyDescent="0.2">
      <c r="A2424" s="296" t="s">
        <v>1969</v>
      </c>
      <c r="B2424" s="166" t="s">
        <v>370</v>
      </c>
      <c r="C2424" s="132" t="s">
        <v>2968</v>
      </c>
      <c r="D2424" s="550" t="s">
        <v>2254</v>
      </c>
      <c r="E2424" s="550" t="s">
        <v>187</v>
      </c>
      <c r="F2424" s="551">
        <v>286</v>
      </c>
      <c r="G2424" s="551" t="s">
        <v>605</v>
      </c>
      <c r="H2424" s="551">
        <v>11</v>
      </c>
      <c r="I2424" s="670">
        <v>80</v>
      </c>
      <c r="J2424" s="670">
        <v>400</v>
      </c>
      <c r="K2424" s="553">
        <v>1.6666666666666667</v>
      </c>
      <c r="L2424" s="553">
        <v>1.6666666666666667</v>
      </c>
      <c r="M2424" s="553">
        <v>1.6666666666666667</v>
      </c>
      <c r="N2424" s="553">
        <v>5</v>
      </c>
      <c r="O2424" s="670">
        <v>400</v>
      </c>
      <c r="P2424" s="362" t="s">
        <v>370</v>
      </c>
    </row>
    <row r="2425" spans="1:16" ht="54" customHeight="1" x14ac:dyDescent="0.2">
      <c r="A2425" s="296" t="s">
        <v>1969</v>
      </c>
      <c r="B2425" s="166" t="s">
        <v>370</v>
      </c>
      <c r="C2425" s="132" t="s">
        <v>2968</v>
      </c>
      <c r="D2425" s="550" t="s">
        <v>2255</v>
      </c>
      <c r="E2425" s="550" t="s">
        <v>187</v>
      </c>
      <c r="F2425" s="551">
        <v>286</v>
      </c>
      <c r="G2425" s="551" t="s">
        <v>605</v>
      </c>
      <c r="H2425" s="551">
        <v>11</v>
      </c>
      <c r="I2425" s="670">
        <v>110</v>
      </c>
      <c r="J2425" s="670">
        <v>550</v>
      </c>
      <c r="K2425" s="553">
        <v>1.6666666666666667</v>
      </c>
      <c r="L2425" s="553">
        <v>1.6666666666666667</v>
      </c>
      <c r="M2425" s="553">
        <v>1.6666666666666667</v>
      </c>
      <c r="N2425" s="553">
        <v>5</v>
      </c>
      <c r="O2425" s="670">
        <v>550</v>
      </c>
      <c r="P2425" s="362" t="s">
        <v>370</v>
      </c>
    </row>
    <row r="2426" spans="1:16" ht="54" customHeight="1" x14ac:dyDescent="0.2">
      <c r="A2426" s="296" t="s">
        <v>1969</v>
      </c>
      <c r="B2426" s="166" t="s">
        <v>370</v>
      </c>
      <c r="C2426" s="132" t="s">
        <v>2968</v>
      </c>
      <c r="D2426" s="550" t="s">
        <v>1817</v>
      </c>
      <c r="E2426" s="550" t="s">
        <v>187</v>
      </c>
      <c r="F2426" s="551">
        <v>286</v>
      </c>
      <c r="G2426" s="551" t="s">
        <v>605</v>
      </c>
      <c r="H2426" s="551">
        <v>11</v>
      </c>
      <c r="I2426" s="670">
        <v>40</v>
      </c>
      <c r="J2426" s="670">
        <v>200</v>
      </c>
      <c r="K2426" s="553">
        <v>1.6666666666666667</v>
      </c>
      <c r="L2426" s="553">
        <v>1.6666666666666667</v>
      </c>
      <c r="M2426" s="553">
        <v>1.6666666666666667</v>
      </c>
      <c r="N2426" s="553">
        <v>5</v>
      </c>
      <c r="O2426" s="670">
        <v>200</v>
      </c>
      <c r="P2426" s="362" t="s">
        <v>370</v>
      </c>
    </row>
    <row r="2427" spans="1:16" ht="54" customHeight="1" x14ac:dyDescent="0.2">
      <c r="A2427" s="296" t="s">
        <v>1969</v>
      </c>
      <c r="B2427" s="166" t="s">
        <v>370</v>
      </c>
      <c r="C2427" s="132" t="s">
        <v>2968</v>
      </c>
      <c r="D2427" s="550" t="s">
        <v>2256</v>
      </c>
      <c r="E2427" s="550" t="s">
        <v>187</v>
      </c>
      <c r="F2427" s="551">
        <v>286</v>
      </c>
      <c r="G2427" s="551" t="s">
        <v>605</v>
      </c>
      <c r="H2427" s="551">
        <v>11</v>
      </c>
      <c r="I2427" s="670">
        <v>115</v>
      </c>
      <c r="J2427" s="670">
        <v>575</v>
      </c>
      <c r="K2427" s="553">
        <v>1.6666666666666667</v>
      </c>
      <c r="L2427" s="553">
        <v>1.6666666666666667</v>
      </c>
      <c r="M2427" s="553">
        <v>1.6666666666666667</v>
      </c>
      <c r="N2427" s="553">
        <v>5</v>
      </c>
      <c r="O2427" s="670">
        <v>575</v>
      </c>
      <c r="P2427" s="362" t="s">
        <v>370</v>
      </c>
    </row>
    <row r="2428" spans="1:16" ht="54" customHeight="1" x14ac:dyDescent="0.2">
      <c r="A2428" s="296" t="s">
        <v>1969</v>
      </c>
      <c r="B2428" s="166" t="s">
        <v>370</v>
      </c>
      <c r="C2428" s="132" t="s">
        <v>2968</v>
      </c>
      <c r="D2428" s="550" t="s">
        <v>2257</v>
      </c>
      <c r="E2428" s="550" t="s">
        <v>634</v>
      </c>
      <c r="F2428" s="551">
        <v>286</v>
      </c>
      <c r="G2428" s="551" t="s">
        <v>605</v>
      </c>
      <c r="H2428" s="551">
        <v>11</v>
      </c>
      <c r="I2428" s="670">
        <v>140</v>
      </c>
      <c r="J2428" s="670">
        <v>1680</v>
      </c>
      <c r="K2428" s="553">
        <v>4</v>
      </c>
      <c r="L2428" s="553">
        <v>4</v>
      </c>
      <c r="M2428" s="553">
        <v>4</v>
      </c>
      <c r="N2428" s="553">
        <v>12</v>
      </c>
      <c r="O2428" s="670">
        <v>1680</v>
      </c>
      <c r="P2428" s="362" t="s">
        <v>370</v>
      </c>
    </row>
    <row r="2429" spans="1:16" ht="54" customHeight="1" x14ac:dyDescent="0.2">
      <c r="A2429" s="296" t="s">
        <v>1969</v>
      </c>
      <c r="B2429" s="166" t="s">
        <v>370</v>
      </c>
      <c r="C2429" s="132" t="s">
        <v>2968</v>
      </c>
      <c r="D2429" s="550" t="s">
        <v>2258</v>
      </c>
      <c r="E2429" s="550" t="s">
        <v>187</v>
      </c>
      <c r="F2429" s="551">
        <v>286</v>
      </c>
      <c r="G2429" s="551" t="s">
        <v>605</v>
      </c>
      <c r="H2429" s="551">
        <v>11</v>
      </c>
      <c r="I2429" s="670">
        <v>30</v>
      </c>
      <c r="J2429" s="670">
        <v>720</v>
      </c>
      <c r="K2429" s="553">
        <v>8</v>
      </c>
      <c r="L2429" s="553">
        <v>8</v>
      </c>
      <c r="M2429" s="553">
        <v>8</v>
      </c>
      <c r="N2429" s="553">
        <v>24</v>
      </c>
      <c r="O2429" s="670">
        <v>720</v>
      </c>
      <c r="P2429" s="362" t="s">
        <v>370</v>
      </c>
    </row>
    <row r="2430" spans="1:16" ht="54" customHeight="1" x14ac:dyDescent="0.2">
      <c r="A2430" s="296" t="s">
        <v>1969</v>
      </c>
      <c r="B2430" s="166" t="s">
        <v>370</v>
      </c>
      <c r="C2430" s="132" t="s">
        <v>2968</v>
      </c>
      <c r="D2430" s="550" t="s">
        <v>2254</v>
      </c>
      <c r="E2430" s="550" t="s">
        <v>2064</v>
      </c>
      <c r="F2430" s="551">
        <v>286</v>
      </c>
      <c r="G2430" s="551" t="s">
        <v>605</v>
      </c>
      <c r="H2430" s="551">
        <v>11</v>
      </c>
      <c r="I2430" s="670">
        <v>220</v>
      </c>
      <c r="J2430" s="670">
        <v>16500</v>
      </c>
      <c r="K2430" s="553">
        <v>25</v>
      </c>
      <c r="L2430" s="553">
        <v>25</v>
      </c>
      <c r="M2430" s="553">
        <v>25</v>
      </c>
      <c r="N2430" s="553">
        <v>75</v>
      </c>
      <c r="O2430" s="670">
        <v>16500</v>
      </c>
      <c r="P2430" s="362" t="s">
        <v>370</v>
      </c>
    </row>
    <row r="2431" spans="1:16" ht="54" customHeight="1" x14ac:dyDescent="0.2">
      <c r="A2431" s="296" t="s">
        <v>1969</v>
      </c>
      <c r="B2431" s="166" t="s">
        <v>370</v>
      </c>
      <c r="C2431" s="132" t="s">
        <v>2968</v>
      </c>
      <c r="D2431" s="550" t="s">
        <v>2259</v>
      </c>
      <c r="E2431" s="550" t="s">
        <v>187</v>
      </c>
      <c r="F2431" s="551">
        <v>286</v>
      </c>
      <c r="G2431" s="551" t="s">
        <v>605</v>
      </c>
      <c r="H2431" s="551">
        <v>11</v>
      </c>
      <c r="I2431" s="670">
        <v>80</v>
      </c>
      <c r="J2431" s="670">
        <v>6000</v>
      </c>
      <c r="K2431" s="553">
        <v>25</v>
      </c>
      <c r="L2431" s="553">
        <v>25</v>
      </c>
      <c r="M2431" s="553">
        <v>25</v>
      </c>
      <c r="N2431" s="553">
        <v>75</v>
      </c>
      <c r="O2431" s="670">
        <v>6000</v>
      </c>
      <c r="P2431" s="362" t="s">
        <v>370</v>
      </c>
    </row>
    <row r="2432" spans="1:16" ht="54" customHeight="1" x14ac:dyDescent="0.2">
      <c r="A2432" s="296" t="s">
        <v>1969</v>
      </c>
      <c r="B2432" s="166" t="s">
        <v>370</v>
      </c>
      <c r="C2432" s="132" t="s">
        <v>2968</v>
      </c>
      <c r="D2432" s="550" t="s">
        <v>2255</v>
      </c>
      <c r="E2432" s="550" t="s">
        <v>187</v>
      </c>
      <c r="F2432" s="551">
        <v>286</v>
      </c>
      <c r="G2432" s="551" t="s">
        <v>605</v>
      </c>
      <c r="H2432" s="551">
        <v>11</v>
      </c>
      <c r="I2432" s="670">
        <v>105</v>
      </c>
      <c r="J2432" s="670">
        <v>1575</v>
      </c>
      <c r="K2432" s="553">
        <v>5</v>
      </c>
      <c r="L2432" s="553">
        <v>5</v>
      </c>
      <c r="M2432" s="553">
        <v>5</v>
      </c>
      <c r="N2432" s="553">
        <v>15</v>
      </c>
      <c r="O2432" s="670">
        <v>1575</v>
      </c>
      <c r="P2432" s="362" t="s">
        <v>370</v>
      </c>
    </row>
    <row r="2433" spans="1:16" ht="54" customHeight="1" x14ac:dyDescent="0.2">
      <c r="A2433" s="296" t="s">
        <v>1969</v>
      </c>
      <c r="B2433" s="166" t="s">
        <v>370</v>
      </c>
      <c r="C2433" s="132" t="s">
        <v>2968</v>
      </c>
      <c r="D2433" s="550" t="s">
        <v>2250</v>
      </c>
      <c r="E2433" s="550" t="s">
        <v>187</v>
      </c>
      <c r="F2433" s="551">
        <v>286</v>
      </c>
      <c r="G2433" s="551" t="s">
        <v>605</v>
      </c>
      <c r="H2433" s="551">
        <v>11</v>
      </c>
      <c r="I2433" s="670">
        <v>71</v>
      </c>
      <c r="J2433" s="670">
        <v>3195</v>
      </c>
      <c r="K2433" s="553">
        <v>15</v>
      </c>
      <c r="L2433" s="553">
        <v>15</v>
      </c>
      <c r="M2433" s="553">
        <v>15</v>
      </c>
      <c r="N2433" s="553">
        <v>45</v>
      </c>
      <c r="O2433" s="670">
        <v>3195</v>
      </c>
      <c r="P2433" s="362" t="s">
        <v>370</v>
      </c>
    </row>
    <row r="2434" spans="1:16" ht="54" customHeight="1" x14ac:dyDescent="0.2">
      <c r="A2434" s="296" t="s">
        <v>1969</v>
      </c>
      <c r="B2434" s="166" t="s">
        <v>370</v>
      </c>
      <c r="C2434" s="132" t="s">
        <v>2968</v>
      </c>
      <c r="D2434" s="550" t="s">
        <v>2260</v>
      </c>
      <c r="E2434" s="550" t="s">
        <v>2261</v>
      </c>
      <c r="F2434" s="551">
        <v>286</v>
      </c>
      <c r="G2434" s="551" t="s">
        <v>605</v>
      </c>
      <c r="H2434" s="551">
        <v>11</v>
      </c>
      <c r="I2434" s="670">
        <v>65</v>
      </c>
      <c r="J2434" s="670">
        <v>3900</v>
      </c>
      <c r="K2434" s="553">
        <v>20</v>
      </c>
      <c r="L2434" s="553">
        <v>20</v>
      </c>
      <c r="M2434" s="553">
        <v>20</v>
      </c>
      <c r="N2434" s="553">
        <v>60</v>
      </c>
      <c r="O2434" s="670">
        <v>3900</v>
      </c>
      <c r="P2434" s="362" t="s">
        <v>370</v>
      </c>
    </row>
    <row r="2435" spans="1:16" ht="54" customHeight="1" x14ac:dyDescent="0.2">
      <c r="A2435" s="296" t="s">
        <v>1969</v>
      </c>
      <c r="B2435" s="166" t="s">
        <v>370</v>
      </c>
      <c r="C2435" s="132" t="s">
        <v>2968</v>
      </c>
      <c r="D2435" s="550" t="s">
        <v>1866</v>
      </c>
      <c r="E2435" s="550" t="s">
        <v>187</v>
      </c>
      <c r="F2435" s="551">
        <v>286</v>
      </c>
      <c r="G2435" s="551" t="s">
        <v>605</v>
      </c>
      <c r="H2435" s="551">
        <v>11</v>
      </c>
      <c r="I2435" s="670">
        <v>300</v>
      </c>
      <c r="J2435" s="670">
        <v>22500</v>
      </c>
      <c r="K2435" s="553">
        <v>25</v>
      </c>
      <c r="L2435" s="553">
        <v>25</v>
      </c>
      <c r="M2435" s="553">
        <v>25</v>
      </c>
      <c r="N2435" s="553">
        <v>75</v>
      </c>
      <c r="O2435" s="670">
        <v>22500</v>
      </c>
      <c r="P2435" s="362" t="s">
        <v>370</v>
      </c>
    </row>
    <row r="2436" spans="1:16" ht="54" customHeight="1" x14ac:dyDescent="0.2">
      <c r="A2436" s="296" t="s">
        <v>1969</v>
      </c>
      <c r="B2436" s="166" t="s">
        <v>370</v>
      </c>
      <c r="C2436" s="132" t="s">
        <v>2968</v>
      </c>
      <c r="D2436" s="550" t="s">
        <v>2262</v>
      </c>
      <c r="E2436" s="550" t="s">
        <v>187</v>
      </c>
      <c r="F2436" s="551">
        <v>286</v>
      </c>
      <c r="G2436" s="551" t="s">
        <v>605</v>
      </c>
      <c r="H2436" s="551">
        <v>11</v>
      </c>
      <c r="I2436" s="670">
        <v>800</v>
      </c>
      <c r="J2436" s="670">
        <v>12000</v>
      </c>
      <c r="K2436" s="553">
        <v>5</v>
      </c>
      <c r="L2436" s="553">
        <v>5</v>
      </c>
      <c r="M2436" s="553">
        <v>5</v>
      </c>
      <c r="N2436" s="553">
        <v>15</v>
      </c>
      <c r="O2436" s="670">
        <v>12000</v>
      </c>
      <c r="P2436" s="362" t="s">
        <v>370</v>
      </c>
    </row>
    <row r="2437" spans="1:16" ht="54" customHeight="1" x14ac:dyDescent="0.2">
      <c r="A2437" s="296" t="s">
        <v>1969</v>
      </c>
      <c r="B2437" s="166" t="s">
        <v>370</v>
      </c>
      <c r="C2437" s="132" t="s">
        <v>2968</v>
      </c>
      <c r="D2437" s="550" t="s">
        <v>1814</v>
      </c>
      <c r="E2437" s="550" t="s">
        <v>187</v>
      </c>
      <c r="F2437" s="551">
        <v>286</v>
      </c>
      <c r="G2437" s="551" t="s">
        <v>605</v>
      </c>
      <c r="H2437" s="551">
        <v>11</v>
      </c>
      <c r="I2437" s="670">
        <v>100</v>
      </c>
      <c r="J2437" s="670">
        <v>3000</v>
      </c>
      <c r="K2437" s="553">
        <v>10</v>
      </c>
      <c r="L2437" s="553">
        <v>10</v>
      </c>
      <c r="M2437" s="553">
        <v>10</v>
      </c>
      <c r="N2437" s="553">
        <v>30</v>
      </c>
      <c r="O2437" s="670">
        <v>3000</v>
      </c>
      <c r="P2437" s="362" t="s">
        <v>370</v>
      </c>
    </row>
    <row r="2438" spans="1:16" ht="54" customHeight="1" x14ac:dyDescent="0.2">
      <c r="A2438" s="296" t="s">
        <v>1969</v>
      </c>
      <c r="B2438" s="166" t="s">
        <v>370</v>
      </c>
      <c r="C2438" s="132" t="s">
        <v>2968</v>
      </c>
      <c r="D2438" s="550" t="s">
        <v>2263</v>
      </c>
      <c r="E2438" s="550" t="s">
        <v>2126</v>
      </c>
      <c r="F2438" s="551">
        <v>286</v>
      </c>
      <c r="G2438" s="551" t="s">
        <v>605</v>
      </c>
      <c r="H2438" s="551">
        <v>11</v>
      </c>
      <c r="I2438" s="670">
        <v>95</v>
      </c>
      <c r="J2438" s="670">
        <v>7125</v>
      </c>
      <c r="K2438" s="553">
        <v>25</v>
      </c>
      <c r="L2438" s="553">
        <v>25</v>
      </c>
      <c r="M2438" s="553">
        <v>25</v>
      </c>
      <c r="N2438" s="553">
        <v>75</v>
      </c>
      <c r="O2438" s="670">
        <v>7125</v>
      </c>
      <c r="P2438" s="362" t="s">
        <v>370</v>
      </c>
    </row>
    <row r="2439" spans="1:16" ht="54" customHeight="1" x14ac:dyDescent="0.2">
      <c r="A2439" s="296" t="s">
        <v>1969</v>
      </c>
      <c r="B2439" s="166" t="s">
        <v>370</v>
      </c>
      <c r="C2439" s="132" t="s">
        <v>2968</v>
      </c>
      <c r="D2439" s="550" t="s">
        <v>2264</v>
      </c>
      <c r="E2439" s="550" t="s">
        <v>2265</v>
      </c>
      <c r="F2439" s="551">
        <v>286</v>
      </c>
      <c r="G2439" s="551" t="s">
        <v>605</v>
      </c>
      <c r="H2439" s="551">
        <v>11</v>
      </c>
      <c r="I2439" s="670">
        <v>98</v>
      </c>
      <c r="J2439" s="670">
        <v>3920</v>
      </c>
      <c r="K2439" s="553">
        <v>13.333333333333334</v>
      </c>
      <c r="L2439" s="553">
        <v>13.333333333333334</v>
      </c>
      <c r="M2439" s="553">
        <v>13.333333333333334</v>
      </c>
      <c r="N2439" s="553">
        <v>40</v>
      </c>
      <c r="O2439" s="670">
        <v>3920</v>
      </c>
      <c r="P2439" s="362" t="s">
        <v>370</v>
      </c>
    </row>
    <row r="2440" spans="1:16" ht="54" customHeight="1" x14ac:dyDescent="0.2">
      <c r="A2440" s="296" t="s">
        <v>1969</v>
      </c>
      <c r="B2440" s="166" t="s">
        <v>370</v>
      </c>
      <c r="C2440" s="132" t="s">
        <v>2968</v>
      </c>
      <c r="D2440" s="550" t="s">
        <v>2266</v>
      </c>
      <c r="E2440" s="550" t="s">
        <v>2240</v>
      </c>
      <c r="F2440" s="551">
        <v>286</v>
      </c>
      <c r="G2440" s="551" t="s">
        <v>605</v>
      </c>
      <c r="H2440" s="551">
        <v>11</v>
      </c>
      <c r="I2440" s="670">
        <v>138</v>
      </c>
      <c r="J2440" s="670">
        <v>5520</v>
      </c>
      <c r="K2440" s="553">
        <v>13.333333333333334</v>
      </c>
      <c r="L2440" s="553">
        <v>13.333333333333334</v>
      </c>
      <c r="M2440" s="553">
        <v>13.333333333333334</v>
      </c>
      <c r="N2440" s="553">
        <v>40</v>
      </c>
      <c r="O2440" s="670">
        <v>5520</v>
      </c>
      <c r="P2440" s="362" t="s">
        <v>370</v>
      </c>
    </row>
    <row r="2441" spans="1:16" ht="54" customHeight="1" x14ac:dyDescent="0.2">
      <c r="A2441" s="296" t="s">
        <v>1969</v>
      </c>
      <c r="B2441" s="166" t="s">
        <v>370</v>
      </c>
      <c r="C2441" s="132" t="s">
        <v>2968</v>
      </c>
      <c r="D2441" s="550" t="s">
        <v>2267</v>
      </c>
      <c r="E2441" s="550" t="s">
        <v>2240</v>
      </c>
      <c r="F2441" s="551">
        <v>286</v>
      </c>
      <c r="G2441" s="551" t="s">
        <v>605</v>
      </c>
      <c r="H2441" s="551">
        <v>11</v>
      </c>
      <c r="I2441" s="670">
        <v>80</v>
      </c>
      <c r="J2441" s="670">
        <v>3200</v>
      </c>
      <c r="K2441" s="553">
        <v>13.333333333333334</v>
      </c>
      <c r="L2441" s="553">
        <v>13.333333333333334</v>
      </c>
      <c r="M2441" s="553">
        <v>13.333333333333334</v>
      </c>
      <c r="N2441" s="553">
        <v>40</v>
      </c>
      <c r="O2441" s="670">
        <v>3200</v>
      </c>
      <c r="P2441" s="362" t="s">
        <v>370</v>
      </c>
    </row>
    <row r="2442" spans="1:16" ht="54" customHeight="1" x14ac:dyDescent="0.2">
      <c r="A2442" s="296" t="s">
        <v>1969</v>
      </c>
      <c r="B2442" s="166" t="s">
        <v>370</v>
      </c>
      <c r="C2442" s="132" t="s">
        <v>2968</v>
      </c>
      <c r="D2442" s="550" t="s">
        <v>2248</v>
      </c>
      <c r="E2442" s="550" t="s">
        <v>2240</v>
      </c>
      <c r="F2442" s="551">
        <v>286</v>
      </c>
      <c r="G2442" s="551" t="s">
        <v>605</v>
      </c>
      <c r="H2442" s="551">
        <v>11</v>
      </c>
      <c r="I2442" s="670">
        <v>144</v>
      </c>
      <c r="J2442" s="670">
        <v>3456</v>
      </c>
      <c r="K2442" s="553">
        <v>8</v>
      </c>
      <c r="L2442" s="553">
        <v>8</v>
      </c>
      <c r="M2442" s="553">
        <v>8</v>
      </c>
      <c r="N2442" s="553">
        <v>24</v>
      </c>
      <c r="O2442" s="670">
        <v>3456</v>
      </c>
      <c r="P2442" s="362" t="s">
        <v>370</v>
      </c>
    </row>
    <row r="2443" spans="1:16" ht="54" customHeight="1" x14ac:dyDescent="0.2">
      <c r="A2443" s="296" t="s">
        <v>1969</v>
      </c>
      <c r="B2443" s="166" t="s">
        <v>370</v>
      </c>
      <c r="C2443" s="132" t="s">
        <v>2968</v>
      </c>
      <c r="D2443" s="550" t="s">
        <v>2255</v>
      </c>
      <c r="E2443" s="550" t="s">
        <v>2240</v>
      </c>
      <c r="F2443" s="551">
        <v>286</v>
      </c>
      <c r="G2443" s="551" t="s">
        <v>605</v>
      </c>
      <c r="H2443" s="551">
        <v>11</v>
      </c>
      <c r="I2443" s="670">
        <v>102</v>
      </c>
      <c r="J2443" s="670">
        <v>4080</v>
      </c>
      <c r="K2443" s="553">
        <v>13.333333333333334</v>
      </c>
      <c r="L2443" s="553">
        <v>13.333333333333334</v>
      </c>
      <c r="M2443" s="553">
        <v>13.333333333333334</v>
      </c>
      <c r="N2443" s="553">
        <v>40</v>
      </c>
      <c r="O2443" s="670">
        <v>4080</v>
      </c>
      <c r="P2443" s="362" t="s">
        <v>370</v>
      </c>
    </row>
    <row r="2444" spans="1:16" ht="54" customHeight="1" x14ac:dyDescent="0.2">
      <c r="A2444" s="296" t="s">
        <v>1969</v>
      </c>
      <c r="B2444" s="166" t="s">
        <v>370</v>
      </c>
      <c r="C2444" s="132" t="s">
        <v>2968</v>
      </c>
      <c r="D2444" s="550" t="s">
        <v>2268</v>
      </c>
      <c r="E2444" s="550" t="s">
        <v>2240</v>
      </c>
      <c r="F2444" s="551">
        <v>286</v>
      </c>
      <c r="G2444" s="551" t="s">
        <v>605</v>
      </c>
      <c r="H2444" s="551">
        <v>11</v>
      </c>
      <c r="I2444" s="670">
        <v>156</v>
      </c>
      <c r="J2444" s="670">
        <v>6240</v>
      </c>
      <c r="K2444" s="553">
        <v>13.333333333333334</v>
      </c>
      <c r="L2444" s="553">
        <v>13.333333333333334</v>
      </c>
      <c r="M2444" s="553">
        <v>13.333333333333334</v>
      </c>
      <c r="N2444" s="553">
        <v>40</v>
      </c>
      <c r="O2444" s="670">
        <v>6240</v>
      </c>
      <c r="P2444" s="362" t="s">
        <v>370</v>
      </c>
    </row>
    <row r="2445" spans="1:16" ht="54" customHeight="1" x14ac:dyDescent="0.2">
      <c r="A2445" s="296" t="s">
        <v>1969</v>
      </c>
      <c r="B2445" s="166" t="s">
        <v>370</v>
      </c>
      <c r="C2445" s="132" t="s">
        <v>2968</v>
      </c>
      <c r="D2445" s="550" t="s">
        <v>1866</v>
      </c>
      <c r="E2445" s="550" t="s">
        <v>187</v>
      </c>
      <c r="F2445" s="551">
        <v>286</v>
      </c>
      <c r="G2445" s="551" t="s">
        <v>605</v>
      </c>
      <c r="H2445" s="551">
        <v>11</v>
      </c>
      <c r="I2445" s="670">
        <v>297.84999999999997</v>
      </c>
      <c r="J2445" s="670">
        <v>11913.999999999998</v>
      </c>
      <c r="K2445" s="553">
        <v>13.333333333333334</v>
      </c>
      <c r="L2445" s="553">
        <v>13.333333333333334</v>
      </c>
      <c r="M2445" s="553">
        <v>13.333333333333334</v>
      </c>
      <c r="N2445" s="553">
        <v>40</v>
      </c>
      <c r="O2445" s="670">
        <v>11913.999999999998</v>
      </c>
      <c r="P2445" s="362" t="s">
        <v>370</v>
      </c>
    </row>
    <row r="2446" spans="1:16" ht="54" customHeight="1" x14ac:dyDescent="0.2">
      <c r="A2446" s="296" t="s">
        <v>1969</v>
      </c>
      <c r="B2446" s="166" t="s">
        <v>370</v>
      </c>
      <c r="C2446" s="132" t="s">
        <v>2968</v>
      </c>
      <c r="D2446" s="550" t="s">
        <v>2269</v>
      </c>
      <c r="E2446" s="550" t="s">
        <v>2240</v>
      </c>
      <c r="F2446" s="551">
        <v>286</v>
      </c>
      <c r="G2446" s="551" t="s">
        <v>605</v>
      </c>
      <c r="H2446" s="551">
        <v>11</v>
      </c>
      <c r="I2446" s="670">
        <v>80</v>
      </c>
      <c r="J2446" s="670">
        <v>3840</v>
      </c>
      <c r="K2446" s="553">
        <v>16</v>
      </c>
      <c r="L2446" s="553">
        <v>16</v>
      </c>
      <c r="M2446" s="553">
        <v>16</v>
      </c>
      <c r="N2446" s="553">
        <v>48</v>
      </c>
      <c r="O2446" s="670">
        <v>3840</v>
      </c>
      <c r="P2446" s="362" t="s">
        <v>370</v>
      </c>
    </row>
    <row r="2447" spans="1:16" ht="54" customHeight="1" x14ac:dyDescent="0.2">
      <c r="A2447" s="296" t="s">
        <v>1969</v>
      </c>
      <c r="B2447" s="166" t="s">
        <v>370</v>
      </c>
      <c r="C2447" s="132" t="s">
        <v>2968</v>
      </c>
      <c r="D2447" s="550" t="s">
        <v>2270</v>
      </c>
      <c r="E2447" s="550" t="s">
        <v>2240</v>
      </c>
      <c r="F2447" s="551">
        <v>286</v>
      </c>
      <c r="G2447" s="551" t="s">
        <v>605</v>
      </c>
      <c r="H2447" s="551">
        <v>11</v>
      </c>
      <c r="I2447" s="670">
        <v>69</v>
      </c>
      <c r="J2447" s="670">
        <v>3312</v>
      </c>
      <c r="K2447" s="553">
        <v>16</v>
      </c>
      <c r="L2447" s="553">
        <v>16</v>
      </c>
      <c r="M2447" s="553">
        <v>16</v>
      </c>
      <c r="N2447" s="553">
        <v>48</v>
      </c>
      <c r="O2447" s="670">
        <v>3312</v>
      </c>
      <c r="P2447" s="362" t="s">
        <v>370</v>
      </c>
    </row>
    <row r="2448" spans="1:16" ht="54" customHeight="1" x14ac:dyDescent="0.2">
      <c r="A2448" s="296" t="s">
        <v>1969</v>
      </c>
      <c r="B2448" s="166" t="s">
        <v>370</v>
      </c>
      <c r="C2448" s="132" t="s">
        <v>2968</v>
      </c>
      <c r="D2448" s="550" t="s">
        <v>2271</v>
      </c>
      <c r="E2448" s="550" t="s">
        <v>2240</v>
      </c>
      <c r="F2448" s="551">
        <v>286</v>
      </c>
      <c r="G2448" s="551" t="s">
        <v>605</v>
      </c>
      <c r="H2448" s="551">
        <v>11</v>
      </c>
      <c r="I2448" s="670">
        <v>113</v>
      </c>
      <c r="J2448" s="670">
        <v>4520</v>
      </c>
      <c r="K2448" s="553">
        <v>13.333333333333334</v>
      </c>
      <c r="L2448" s="553">
        <v>13.333333333333334</v>
      </c>
      <c r="M2448" s="553">
        <v>13.333333333333334</v>
      </c>
      <c r="N2448" s="553">
        <v>40</v>
      </c>
      <c r="O2448" s="670">
        <v>4520</v>
      </c>
      <c r="P2448" s="362" t="s">
        <v>370</v>
      </c>
    </row>
    <row r="2449" spans="1:16" ht="54" customHeight="1" x14ac:dyDescent="0.2">
      <c r="A2449" s="296" t="s">
        <v>1969</v>
      </c>
      <c r="B2449" s="166" t="s">
        <v>370</v>
      </c>
      <c r="C2449" s="132" t="s">
        <v>2968</v>
      </c>
      <c r="D2449" s="550" t="s">
        <v>2250</v>
      </c>
      <c r="E2449" s="550" t="s">
        <v>187</v>
      </c>
      <c r="F2449" s="551">
        <v>286</v>
      </c>
      <c r="G2449" s="551" t="s">
        <v>605</v>
      </c>
      <c r="H2449" s="551">
        <v>11</v>
      </c>
      <c r="I2449" s="670">
        <v>100</v>
      </c>
      <c r="J2449" s="670">
        <v>2000</v>
      </c>
      <c r="K2449" s="553">
        <v>6.666666666666667</v>
      </c>
      <c r="L2449" s="553">
        <v>6.666666666666667</v>
      </c>
      <c r="M2449" s="553">
        <v>6.666666666666667</v>
      </c>
      <c r="N2449" s="553">
        <v>20</v>
      </c>
      <c r="O2449" s="670">
        <v>2000</v>
      </c>
      <c r="P2449" s="362" t="s">
        <v>370</v>
      </c>
    </row>
    <row r="2450" spans="1:16" ht="54" customHeight="1" x14ac:dyDescent="0.2">
      <c r="A2450" s="296" t="s">
        <v>1969</v>
      </c>
      <c r="B2450" s="166" t="s">
        <v>370</v>
      </c>
      <c r="C2450" s="132" t="s">
        <v>2968</v>
      </c>
      <c r="D2450" s="550" t="s">
        <v>2250</v>
      </c>
      <c r="E2450" s="550" t="s">
        <v>187</v>
      </c>
      <c r="F2450" s="551">
        <v>286</v>
      </c>
      <c r="G2450" s="551" t="s">
        <v>605</v>
      </c>
      <c r="H2450" s="551">
        <v>11</v>
      </c>
      <c r="I2450" s="670">
        <v>150</v>
      </c>
      <c r="J2450" s="670">
        <v>3000</v>
      </c>
      <c r="K2450" s="553">
        <v>6.666666666666667</v>
      </c>
      <c r="L2450" s="553">
        <v>6.666666666666667</v>
      </c>
      <c r="M2450" s="553">
        <v>6.666666666666667</v>
      </c>
      <c r="N2450" s="553">
        <v>20</v>
      </c>
      <c r="O2450" s="670">
        <v>3000</v>
      </c>
      <c r="P2450" s="362" t="s">
        <v>370</v>
      </c>
    </row>
    <row r="2451" spans="1:16" ht="54" customHeight="1" x14ac:dyDescent="0.2">
      <c r="A2451" s="296" t="s">
        <v>1969</v>
      </c>
      <c r="B2451" s="166" t="s">
        <v>370</v>
      </c>
      <c r="C2451" s="132" t="s">
        <v>2968</v>
      </c>
      <c r="D2451" s="550" t="s">
        <v>2257</v>
      </c>
      <c r="E2451" s="550" t="s">
        <v>634</v>
      </c>
      <c r="F2451" s="551">
        <v>286</v>
      </c>
      <c r="G2451" s="551" t="s">
        <v>605</v>
      </c>
      <c r="H2451" s="551">
        <v>11</v>
      </c>
      <c r="I2451" s="670">
        <v>300</v>
      </c>
      <c r="J2451" s="670">
        <v>6000</v>
      </c>
      <c r="K2451" s="553">
        <v>6.666666666666667</v>
      </c>
      <c r="L2451" s="553">
        <v>6.666666666666667</v>
      </c>
      <c r="M2451" s="553">
        <v>6.666666666666667</v>
      </c>
      <c r="N2451" s="553">
        <v>20</v>
      </c>
      <c r="O2451" s="670">
        <v>6000</v>
      </c>
      <c r="P2451" s="362" t="s">
        <v>370</v>
      </c>
    </row>
    <row r="2452" spans="1:16" ht="54" customHeight="1" x14ac:dyDescent="0.2">
      <c r="A2452" s="296" t="s">
        <v>1969</v>
      </c>
      <c r="B2452" s="166" t="s">
        <v>370</v>
      </c>
      <c r="C2452" s="132" t="s">
        <v>2968</v>
      </c>
      <c r="D2452" s="550" t="s">
        <v>2272</v>
      </c>
      <c r="E2452" s="550" t="s">
        <v>187</v>
      </c>
      <c r="F2452" s="551">
        <v>286</v>
      </c>
      <c r="G2452" s="551" t="s">
        <v>605</v>
      </c>
      <c r="H2452" s="551">
        <v>11</v>
      </c>
      <c r="I2452" s="670">
        <v>200</v>
      </c>
      <c r="J2452" s="670">
        <v>1200</v>
      </c>
      <c r="K2452" s="553">
        <v>2</v>
      </c>
      <c r="L2452" s="553">
        <v>2</v>
      </c>
      <c r="M2452" s="553">
        <v>2</v>
      </c>
      <c r="N2452" s="553">
        <v>6</v>
      </c>
      <c r="O2452" s="670">
        <v>1200</v>
      </c>
      <c r="P2452" s="362" t="s">
        <v>370</v>
      </c>
    </row>
    <row r="2453" spans="1:16" ht="54" customHeight="1" x14ac:dyDescent="0.2">
      <c r="A2453" s="296" t="s">
        <v>1969</v>
      </c>
      <c r="B2453" s="166" t="s">
        <v>370</v>
      </c>
      <c r="C2453" s="132" t="s">
        <v>2968</v>
      </c>
      <c r="D2453" s="550" t="s">
        <v>2273</v>
      </c>
      <c r="E2453" s="550" t="s">
        <v>187</v>
      </c>
      <c r="F2453" s="551">
        <v>286</v>
      </c>
      <c r="G2453" s="551" t="s">
        <v>605</v>
      </c>
      <c r="H2453" s="551">
        <v>11</v>
      </c>
      <c r="I2453" s="670">
        <v>325</v>
      </c>
      <c r="J2453" s="670">
        <v>1950</v>
      </c>
      <c r="K2453" s="553">
        <v>2</v>
      </c>
      <c r="L2453" s="553">
        <v>2</v>
      </c>
      <c r="M2453" s="553">
        <v>2</v>
      </c>
      <c r="N2453" s="553">
        <v>6</v>
      </c>
      <c r="O2453" s="670">
        <v>1950</v>
      </c>
      <c r="P2453" s="362" t="s">
        <v>370</v>
      </c>
    </row>
    <row r="2454" spans="1:16" ht="54" customHeight="1" x14ac:dyDescent="0.2">
      <c r="A2454" s="296" t="s">
        <v>1969</v>
      </c>
      <c r="B2454" s="166" t="s">
        <v>370</v>
      </c>
      <c r="C2454" s="132" t="s">
        <v>2968</v>
      </c>
      <c r="D2454" s="550" t="s">
        <v>2253</v>
      </c>
      <c r="E2454" s="550" t="s">
        <v>187</v>
      </c>
      <c r="F2454" s="551">
        <v>286</v>
      </c>
      <c r="G2454" s="551" t="s">
        <v>605</v>
      </c>
      <c r="H2454" s="551">
        <v>11</v>
      </c>
      <c r="I2454" s="670">
        <v>160</v>
      </c>
      <c r="J2454" s="670">
        <v>1600</v>
      </c>
      <c r="K2454" s="553">
        <v>3.3333333333333335</v>
      </c>
      <c r="L2454" s="553">
        <v>3.3333333333333335</v>
      </c>
      <c r="M2454" s="553">
        <v>3.3333333333333335</v>
      </c>
      <c r="N2454" s="553">
        <v>10</v>
      </c>
      <c r="O2454" s="670">
        <v>1600</v>
      </c>
      <c r="P2454" s="362" t="s">
        <v>370</v>
      </c>
    </row>
    <row r="2455" spans="1:16" ht="54" customHeight="1" x14ac:dyDescent="0.2">
      <c r="A2455" s="296" t="s">
        <v>1969</v>
      </c>
      <c r="B2455" s="166" t="s">
        <v>370</v>
      </c>
      <c r="C2455" s="132" t="s">
        <v>2968</v>
      </c>
      <c r="D2455" s="550" t="s">
        <v>2246</v>
      </c>
      <c r="E2455" s="550" t="s">
        <v>187</v>
      </c>
      <c r="F2455" s="551">
        <v>286</v>
      </c>
      <c r="G2455" s="551" t="s">
        <v>605</v>
      </c>
      <c r="H2455" s="551">
        <v>11</v>
      </c>
      <c r="I2455" s="670">
        <v>100</v>
      </c>
      <c r="J2455" s="670">
        <v>1200</v>
      </c>
      <c r="K2455" s="553">
        <v>4</v>
      </c>
      <c r="L2455" s="553">
        <v>4</v>
      </c>
      <c r="M2455" s="553">
        <v>4</v>
      </c>
      <c r="N2455" s="553">
        <v>12</v>
      </c>
      <c r="O2455" s="670">
        <v>1200</v>
      </c>
      <c r="P2455" s="362" t="s">
        <v>370</v>
      </c>
    </row>
    <row r="2456" spans="1:16" ht="54" customHeight="1" x14ac:dyDescent="0.2">
      <c r="A2456" s="296" t="s">
        <v>1969</v>
      </c>
      <c r="B2456" s="166" t="s">
        <v>370</v>
      </c>
      <c r="C2456" s="132" t="s">
        <v>2968</v>
      </c>
      <c r="D2456" s="550" t="s">
        <v>2274</v>
      </c>
      <c r="E2456" s="550" t="s">
        <v>187</v>
      </c>
      <c r="F2456" s="551">
        <v>286</v>
      </c>
      <c r="G2456" s="551" t="s">
        <v>605</v>
      </c>
      <c r="H2456" s="551">
        <v>11</v>
      </c>
      <c r="I2456" s="670">
        <v>100</v>
      </c>
      <c r="J2456" s="670">
        <v>1000</v>
      </c>
      <c r="K2456" s="553">
        <v>3.3333333333333335</v>
      </c>
      <c r="L2456" s="553">
        <v>3.3333333333333335</v>
      </c>
      <c r="M2456" s="553">
        <v>3.3333333333333335</v>
      </c>
      <c r="N2456" s="553">
        <v>10</v>
      </c>
      <c r="O2456" s="670">
        <v>1000</v>
      </c>
      <c r="P2456" s="362" t="s">
        <v>370</v>
      </c>
    </row>
    <row r="2457" spans="1:16" ht="54" customHeight="1" x14ac:dyDescent="0.2">
      <c r="A2457" s="296" t="s">
        <v>1969</v>
      </c>
      <c r="B2457" s="166" t="s">
        <v>370</v>
      </c>
      <c r="C2457" s="132" t="s">
        <v>2968</v>
      </c>
      <c r="D2457" s="550" t="s">
        <v>2275</v>
      </c>
      <c r="E2457" s="550" t="s">
        <v>187</v>
      </c>
      <c r="F2457" s="551">
        <v>286</v>
      </c>
      <c r="G2457" s="551" t="s">
        <v>605</v>
      </c>
      <c r="H2457" s="551">
        <v>11</v>
      </c>
      <c r="I2457" s="670">
        <v>70</v>
      </c>
      <c r="J2457" s="670">
        <v>1400</v>
      </c>
      <c r="K2457" s="553">
        <v>6.666666666666667</v>
      </c>
      <c r="L2457" s="553">
        <v>6.666666666666667</v>
      </c>
      <c r="M2457" s="553">
        <v>6.666666666666667</v>
      </c>
      <c r="N2457" s="553">
        <v>20</v>
      </c>
      <c r="O2457" s="670">
        <v>1400</v>
      </c>
      <c r="P2457" s="362" t="s">
        <v>370</v>
      </c>
    </row>
    <row r="2458" spans="1:16" ht="54" customHeight="1" x14ac:dyDescent="0.2">
      <c r="A2458" s="296" t="s">
        <v>1969</v>
      </c>
      <c r="B2458" s="166" t="s">
        <v>370</v>
      </c>
      <c r="C2458" s="132" t="s">
        <v>2968</v>
      </c>
      <c r="D2458" s="550" t="s">
        <v>2276</v>
      </c>
      <c r="E2458" s="550" t="s">
        <v>187</v>
      </c>
      <c r="F2458" s="551">
        <v>286</v>
      </c>
      <c r="G2458" s="551" t="s">
        <v>605</v>
      </c>
      <c r="H2458" s="551">
        <v>11</v>
      </c>
      <c r="I2458" s="670">
        <v>40</v>
      </c>
      <c r="J2458" s="670">
        <v>800</v>
      </c>
      <c r="K2458" s="553">
        <v>6.666666666666667</v>
      </c>
      <c r="L2458" s="553">
        <v>6.666666666666667</v>
      </c>
      <c r="M2458" s="553">
        <v>6.666666666666667</v>
      </c>
      <c r="N2458" s="553">
        <v>20</v>
      </c>
      <c r="O2458" s="670">
        <v>800</v>
      </c>
      <c r="P2458" s="362" t="s">
        <v>370</v>
      </c>
    </row>
    <row r="2459" spans="1:16" ht="54" customHeight="1" x14ac:dyDescent="0.2">
      <c r="A2459" s="296" t="s">
        <v>1969</v>
      </c>
      <c r="B2459" s="166" t="s">
        <v>370</v>
      </c>
      <c r="C2459" s="132" t="s">
        <v>2968</v>
      </c>
      <c r="D2459" s="550" t="s">
        <v>2277</v>
      </c>
      <c r="E2459" s="550" t="s">
        <v>187</v>
      </c>
      <c r="F2459" s="551">
        <v>286</v>
      </c>
      <c r="G2459" s="551" t="s">
        <v>605</v>
      </c>
      <c r="H2459" s="551">
        <v>11</v>
      </c>
      <c r="I2459" s="670">
        <v>60</v>
      </c>
      <c r="J2459" s="670">
        <v>600</v>
      </c>
      <c r="K2459" s="553">
        <v>3.3333333333333335</v>
      </c>
      <c r="L2459" s="553">
        <v>3.3333333333333335</v>
      </c>
      <c r="M2459" s="553">
        <v>3.3333333333333335</v>
      </c>
      <c r="N2459" s="553">
        <v>10</v>
      </c>
      <c r="O2459" s="670">
        <v>600</v>
      </c>
      <c r="P2459" s="362" t="s">
        <v>370</v>
      </c>
    </row>
    <row r="2460" spans="1:16" ht="54" customHeight="1" x14ac:dyDescent="0.2">
      <c r="A2460" s="296" t="s">
        <v>1969</v>
      </c>
      <c r="B2460" s="166" t="s">
        <v>370</v>
      </c>
      <c r="C2460" s="132" t="s">
        <v>2968</v>
      </c>
      <c r="D2460" s="550" t="s">
        <v>2278</v>
      </c>
      <c r="E2460" s="550" t="s">
        <v>187</v>
      </c>
      <c r="F2460" s="551">
        <v>286</v>
      </c>
      <c r="G2460" s="551" t="s">
        <v>605</v>
      </c>
      <c r="H2460" s="551">
        <v>11</v>
      </c>
      <c r="I2460" s="670">
        <v>150</v>
      </c>
      <c r="J2460" s="670">
        <v>1500</v>
      </c>
      <c r="K2460" s="553">
        <v>3.3333333333333335</v>
      </c>
      <c r="L2460" s="553">
        <v>3.3333333333333335</v>
      </c>
      <c r="M2460" s="553">
        <v>3.3333333333333335</v>
      </c>
      <c r="N2460" s="553">
        <v>10</v>
      </c>
      <c r="O2460" s="670">
        <v>1500</v>
      </c>
      <c r="P2460" s="362" t="s">
        <v>370</v>
      </c>
    </row>
    <row r="2461" spans="1:16" ht="54" customHeight="1" x14ac:dyDescent="0.2">
      <c r="A2461" s="296" t="s">
        <v>1969</v>
      </c>
      <c r="B2461" s="166" t="s">
        <v>370</v>
      </c>
      <c r="C2461" s="132" t="s">
        <v>2968</v>
      </c>
      <c r="D2461" s="550" t="s">
        <v>2279</v>
      </c>
      <c r="E2461" s="550" t="s">
        <v>187</v>
      </c>
      <c r="F2461" s="551">
        <v>286</v>
      </c>
      <c r="G2461" s="551" t="s">
        <v>605</v>
      </c>
      <c r="H2461" s="551">
        <v>11</v>
      </c>
      <c r="I2461" s="670">
        <v>80</v>
      </c>
      <c r="J2461" s="670">
        <v>800</v>
      </c>
      <c r="K2461" s="553">
        <v>3.3333333333333335</v>
      </c>
      <c r="L2461" s="553">
        <v>3.3333333333333335</v>
      </c>
      <c r="M2461" s="553">
        <v>3.3333333333333335</v>
      </c>
      <c r="N2461" s="553">
        <v>10</v>
      </c>
      <c r="O2461" s="670">
        <v>800</v>
      </c>
      <c r="P2461" s="362" t="s">
        <v>370</v>
      </c>
    </row>
    <row r="2462" spans="1:16" ht="54" customHeight="1" x14ac:dyDescent="0.2">
      <c r="A2462" s="296" t="s">
        <v>1969</v>
      </c>
      <c r="B2462" s="166" t="s">
        <v>370</v>
      </c>
      <c r="C2462" s="132" t="s">
        <v>2968</v>
      </c>
      <c r="D2462" s="550" t="s">
        <v>2254</v>
      </c>
      <c r="E2462" s="550" t="s">
        <v>1711</v>
      </c>
      <c r="F2462" s="551">
        <v>286</v>
      </c>
      <c r="G2462" s="551" t="s">
        <v>605</v>
      </c>
      <c r="H2462" s="551">
        <v>11</v>
      </c>
      <c r="I2462" s="670">
        <v>75</v>
      </c>
      <c r="J2462" s="670">
        <v>1875</v>
      </c>
      <c r="K2462" s="553">
        <v>8.3333333333333339</v>
      </c>
      <c r="L2462" s="553">
        <v>8.3333333333333339</v>
      </c>
      <c r="M2462" s="553">
        <v>8.3333333333333339</v>
      </c>
      <c r="N2462" s="553">
        <v>25</v>
      </c>
      <c r="O2462" s="670">
        <v>1875</v>
      </c>
      <c r="P2462" s="362" t="s">
        <v>370</v>
      </c>
    </row>
    <row r="2463" spans="1:16" ht="54" customHeight="1" x14ac:dyDescent="0.2">
      <c r="A2463" s="296" t="s">
        <v>1969</v>
      </c>
      <c r="B2463" s="166" t="s">
        <v>370</v>
      </c>
      <c r="C2463" s="132" t="s">
        <v>2968</v>
      </c>
      <c r="D2463" s="550" t="s">
        <v>2266</v>
      </c>
      <c r="E2463" s="550" t="s">
        <v>1711</v>
      </c>
      <c r="F2463" s="551">
        <v>286</v>
      </c>
      <c r="G2463" s="551" t="s">
        <v>605</v>
      </c>
      <c r="H2463" s="551">
        <v>11</v>
      </c>
      <c r="I2463" s="670">
        <v>150</v>
      </c>
      <c r="J2463" s="670">
        <v>3750</v>
      </c>
      <c r="K2463" s="553">
        <v>8.3333333333333339</v>
      </c>
      <c r="L2463" s="553">
        <v>8.3333333333333339</v>
      </c>
      <c r="M2463" s="553">
        <v>8.3333333333333339</v>
      </c>
      <c r="N2463" s="553">
        <v>25</v>
      </c>
      <c r="O2463" s="670">
        <v>3750</v>
      </c>
      <c r="P2463" s="362" t="s">
        <v>370</v>
      </c>
    </row>
    <row r="2464" spans="1:16" ht="54" customHeight="1" x14ac:dyDescent="0.2">
      <c r="A2464" s="296" t="s">
        <v>1969</v>
      </c>
      <c r="B2464" s="166" t="s">
        <v>370</v>
      </c>
      <c r="C2464" s="132" t="s">
        <v>2968</v>
      </c>
      <c r="D2464" s="550" t="s">
        <v>2255</v>
      </c>
      <c r="E2464" s="550" t="s">
        <v>187</v>
      </c>
      <c r="F2464" s="551">
        <v>286</v>
      </c>
      <c r="G2464" s="551" t="s">
        <v>605</v>
      </c>
      <c r="H2464" s="551">
        <v>11</v>
      </c>
      <c r="I2464" s="670">
        <v>75</v>
      </c>
      <c r="J2464" s="670">
        <v>1875</v>
      </c>
      <c r="K2464" s="553">
        <v>8.3333333333333339</v>
      </c>
      <c r="L2464" s="553">
        <v>8.3333333333333339</v>
      </c>
      <c r="M2464" s="553">
        <v>8.3333333333333339</v>
      </c>
      <c r="N2464" s="553">
        <v>25</v>
      </c>
      <c r="O2464" s="670">
        <v>1875</v>
      </c>
      <c r="P2464" s="362" t="s">
        <v>370</v>
      </c>
    </row>
    <row r="2465" spans="1:16" ht="54" customHeight="1" x14ac:dyDescent="0.2">
      <c r="A2465" s="296" t="s">
        <v>1969</v>
      </c>
      <c r="B2465" s="166" t="s">
        <v>370</v>
      </c>
      <c r="C2465" s="132" t="s">
        <v>2968</v>
      </c>
      <c r="D2465" s="550" t="s">
        <v>2280</v>
      </c>
      <c r="E2465" s="550" t="s">
        <v>1711</v>
      </c>
      <c r="F2465" s="551">
        <v>286</v>
      </c>
      <c r="G2465" s="551" t="s">
        <v>605</v>
      </c>
      <c r="H2465" s="551">
        <v>11</v>
      </c>
      <c r="I2465" s="670">
        <v>350</v>
      </c>
      <c r="J2465" s="670">
        <v>8750</v>
      </c>
      <c r="K2465" s="553">
        <v>8.3333333333333339</v>
      </c>
      <c r="L2465" s="553">
        <v>8.3333333333333339</v>
      </c>
      <c r="M2465" s="553">
        <v>8.3333333333333339</v>
      </c>
      <c r="N2465" s="553">
        <v>25</v>
      </c>
      <c r="O2465" s="670">
        <v>8750</v>
      </c>
      <c r="P2465" s="362" t="s">
        <v>370</v>
      </c>
    </row>
    <row r="2466" spans="1:16" ht="54" customHeight="1" x14ac:dyDescent="0.2">
      <c r="A2466" s="296" t="s">
        <v>1969</v>
      </c>
      <c r="B2466" s="166" t="s">
        <v>370</v>
      </c>
      <c r="C2466" s="132" t="s">
        <v>2968</v>
      </c>
      <c r="D2466" s="550" t="s">
        <v>2280</v>
      </c>
      <c r="E2466" s="550" t="s">
        <v>1711</v>
      </c>
      <c r="F2466" s="551">
        <v>286</v>
      </c>
      <c r="G2466" s="551" t="s">
        <v>605</v>
      </c>
      <c r="H2466" s="551">
        <v>11</v>
      </c>
      <c r="I2466" s="670">
        <v>450</v>
      </c>
      <c r="J2466" s="670">
        <v>11250</v>
      </c>
      <c r="K2466" s="553">
        <v>8.3333333333333339</v>
      </c>
      <c r="L2466" s="553">
        <v>8.3333333333333339</v>
      </c>
      <c r="M2466" s="553">
        <v>8.3333333333333339</v>
      </c>
      <c r="N2466" s="553">
        <v>25</v>
      </c>
      <c r="O2466" s="670">
        <v>11250</v>
      </c>
      <c r="P2466" s="362" t="s">
        <v>370</v>
      </c>
    </row>
    <row r="2467" spans="1:16" ht="54" customHeight="1" x14ac:dyDescent="0.2">
      <c r="A2467" s="296" t="s">
        <v>1969</v>
      </c>
      <c r="B2467" s="166" t="s">
        <v>370</v>
      </c>
      <c r="C2467" s="132" t="s">
        <v>2968</v>
      </c>
      <c r="D2467" s="550" t="s">
        <v>2250</v>
      </c>
      <c r="E2467" s="550" t="s">
        <v>187</v>
      </c>
      <c r="F2467" s="551">
        <v>286</v>
      </c>
      <c r="G2467" s="551" t="s">
        <v>605</v>
      </c>
      <c r="H2467" s="551">
        <v>11</v>
      </c>
      <c r="I2467" s="670">
        <v>100</v>
      </c>
      <c r="J2467" s="670">
        <v>5000</v>
      </c>
      <c r="K2467" s="553">
        <v>16.666666666666668</v>
      </c>
      <c r="L2467" s="553">
        <v>16.666666666666668</v>
      </c>
      <c r="M2467" s="553">
        <v>16.666666666666668</v>
      </c>
      <c r="N2467" s="553">
        <v>50</v>
      </c>
      <c r="O2467" s="670">
        <v>5000</v>
      </c>
      <c r="P2467" s="362" t="s">
        <v>370</v>
      </c>
    </row>
    <row r="2468" spans="1:16" ht="54" customHeight="1" x14ac:dyDescent="0.2">
      <c r="A2468" s="296" t="s">
        <v>1969</v>
      </c>
      <c r="B2468" s="166" t="s">
        <v>370</v>
      </c>
      <c r="C2468" s="132" t="s">
        <v>2968</v>
      </c>
      <c r="D2468" s="550" t="s">
        <v>2281</v>
      </c>
      <c r="E2468" s="550" t="s">
        <v>187</v>
      </c>
      <c r="F2468" s="551">
        <v>286</v>
      </c>
      <c r="G2468" s="551" t="s">
        <v>605</v>
      </c>
      <c r="H2468" s="551">
        <v>11</v>
      </c>
      <c r="I2468" s="670">
        <v>175</v>
      </c>
      <c r="J2468" s="670">
        <v>4375</v>
      </c>
      <c r="K2468" s="553">
        <v>8.3333333333333339</v>
      </c>
      <c r="L2468" s="553">
        <v>8.3333333333333339</v>
      </c>
      <c r="M2468" s="553">
        <v>8.3333333333333339</v>
      </c>
      <c r="N2468" s="553">
        <v>25</v>
      </c>
      <c r="O2468" s="670">
        <v>4375</v>
      </c>
      <c r="P2468" s="362" t="s">
        <v>370</v>
      </c>
    </row>
    <row r="2469" spans="1:16" ht="54" customHeight="1" x14ac:dyDescent="0.2">
      <c r="A2469" s="296" t="s">
        <v>1969</v>
      </c>
      <c r="B2469" s="166" t="s">
        <v>370</v>
      </c>
      <c r="C2469" s="132" t="s">
        <v>2968</v>
      </c>
      <c r="D2469" s="550" t="s">
        <v>2252</v>
      </c>
      <c r="E2469" s="550" t="s">
        <v>187</v>
      </c>
      <c r="F2469" s="551">
        <v>286</v>
      </c>
      <c r="G2469" s="551" t="s">
        <v>605</v>
      </c>
      <c r="H2469" s="551">
        <v>11</v>
      </c>
      <c r="I2469" s="670">
        <v>75</v>
      </c>
      <c r="J2469" s="670">
        <v>3150</v>
      </c>
      <c r="K2469" s="553">
        <v>14</v>
      </c>
      <c r="L2469" s="553">
        <v>14</v>
      </c>
      <c r="M2469" s="553">
        <v>14</v>
      </c>
      <c r="N2469" s="553">
        <v>42</v>
      </c>
      <c r="O2469" s="670">
        <v>3150</v>
      </c>
      <c r="P2469" s="362" t="s">
        <v>370</v>
      </c>
    </row>
    <row r="2470" spans="1:16" ht="54" customHeight="1" x14ac:dyDescent="0.2">
      <c r="A2470" s="296" t="s">
        <v>1969</v>
      </c>
      <c r="B2470" s="166" t="s">
        <v>370</v>
      </c>
      <c r="C2470" s="132" t="s">
        <v>2968</v>
      </c>
      <c r="D2470" s="550" t="s">
        <v>2282</v>
      </c>
      <c r="E2470" s="550" t="s">
        <v>187</v>
      </c>
      <c r="F2470" s="551">
        <v>286</v>
      </c>
      <c r="G2470" s="551" t="s">
        <v>605</v>
      </c>
      <c r="H2470" s="551">
        <v>11</v>
      </c>
      <c r="I2470" s="670">
        <v>100</v>
      </c>
      <c r="J2470" s="670">
        <v>2500</v>
      </c>
      <c r="K2470" s="553">
        <v>8.3333333333333339</v>
      </c>
      <c r="L2470" s="553">
        <v>8.3333333333333339</v>
      </c>
      <c r="M2470" s="553">
        <v>8.3333333333333339</v>
      </c>
      <c r="N2470" s="553">
        <v>25</v>
      </c>
      <c r="O2470" s="670">
        <v>2500</v>
      </c>
      <c r="P2470" s="362" t="s">
        <v>370</v>
      </c>
    </row>
    <row r="2471" spans="1:16" ht="54" customHeight="1" x14ac:dyDescent="0.2">
      <c r="A2471" s="296" t="s">
        <v>1969</v>
      </c>
      <c r="B2471" s="166" t="s">
        <v>370</v>
      </c>
      <c r="C2471" s="132" t="s">
        <v>2968</v>
      </c>
      <c r="D2471" s="550" t="s">
        <v>2283</v>
      </c>
      <c r="E2471" s="550" t="s">
        <v>187</v>
      </c>
      <c r="F2471" s="551">
        <v>286</v>
      </c>
      <c r="G2471" s="551" t="s">
        <v>605</v>
      </c>
      <c r="H2471" s="551">
        <v>11</v>
      </c>
      <c r="I2471" s="670">
        <v>75</v>
      </c>
      <c r="J2471" s="670">
        <v>1875</v>
      </c>
      <c r="K2471" s="553">
        <v>8.3333333333333339</v>
      </c>
      <c r="L2471" s="553">
        <v>8.3333333333333339</v>
      </c>
      <c r="M2471" s="553">
        <v>8.3333333333333339</v>
      </c>
      <c r="N2471" s="553">
        <v>25</v>
      </c>
      <c r="O2471" s="670">
        <v>1875</v>
      </c>
      <c r="P2471" s="362" t="s">
        <v>370</v>
      </c>
    </row>
    <row r="2472" spans="1:16" ht="54" customHeight="1" x14ac:dyDescent="0.2">
      <c r="A2472" s="296" t="s">
        <v>1969</v>
      </c>
      <c r="B2472" s="166" t="s">
        <v>370</v>
      </c>
      <c r="C2472" s="132" t="s">
        <v>2968</v>
      </c>
      <c r="D2472" s="550" t="s">
        <v>2284</v>
      </c>
      <c r="E2472" s="550" t="s">
        <v>187</v>
      </c>
      <c r="F2472" s="551">
        <v>286</v>
      </c>
      <c r="G2472" s="551" t="s">
        <v>605</v>
      </c>
      <c r="H2472" s="551">
        <v>11</v>
      </c>
      <c r="I2472" s="670">
        <v>150</v>
      </c>
      <c r="J2472" s="670">
        <v>3750</v>
      </c>
      <c r="K2472" s="553">
        <v>8.3333333333333339</v>
      </c>
      <c r="L2472" s="553">
        <v>8.3333333333333339</v>
      </c>
      <c r="M2472" s="553">
        <v>8.3333333333333339</v>
      </c>
      <c r="N2472" s="553">
        <v>25</v>
      </c>
      <c r="O2472" s="670">
        <v>3750</v>
      </c>
      <c r="P2472" s="362" t="s">
        <v>370</v>
      </c>
    </row>
    <row r="2473" spans="1:16" ht="54" customHeight="1" x14ac:dyDescent="0.2">
      <c r="A2473" s="296" t="s">
        <v>1969</v>
      </c>
      <c r="B2473" s="166" t="s">
        <v>370</v>
      </c>
      <c r="C2473" s="132" t="s">
        <v>2968</v>
      </c>
      <c r="D2473" s="550" t="s">
        <v>2247</v>
      </c>
      <c r="E2473" s="550" t="s">
        <v>1711</v>
      </c>
      <c r="F2473" s="551">
        <v>286</v>
      </c>
      <c r="G2473" s="551" t="s">
        <v>605</v>
      </c>
      <c r="H2473" s="551">
        <v>11</v>
      </c>
      <c r="I2473" s="670">
        <v>75</v>
      </c>
      <c r="J2473" s="670">
        <v>3750</v>
      </c>
      <c r="K2473" s="553">
        <v>16.666666666666668</v>
      </c>
      <c r="L2473" s="553">
        <v>16.666666666666668</v>
      </c>
      <c r="M2473" s="553">
        <v>16.666666666666668</v>
      </c>
      <c r="N2473" s="553">
        <v>50</v>
      </c>
      <c r="O2473" s="670">
        <v>3750</v>
      </c>
      <c r="P2473" s="362" t="s">
        <v>370</v>
      </c>
    </row>
    <row r="2474" spans="1:16" ht="54" customHeight="1" x14ac:dyDescent="0.2">
      <c r="A2474" s="296" t="s">
        <v>1969</v>
      </c>
      <c r="B2474" s="166" t="s">
        <v>370</v>
      </c>
      <c r="C2474" s="132" t="s">
        <v>2968</v>
      </c>
      <c r="D2474" s="550" t="s">
        <v>2247</v>
      </c>
      <c r="E2474" s="550" t="s">
        <v>1711</v>
      </c>
      <c r="F2474" s="551">
        <v>286</v>
      </c>
      <c r="G2474" s="551" t="s">
        <v>605</v>
      </c>
      <c r="H2474" s="551">
        <v>11</v>
      </c>
      <c r="I2474" s="670">
        <v>100</v>
      </c>
      <c r="J2474" s="670">
        <v>5000</v>
      </c>
      <c r="K2474" s="553">
        <v>16.666666666666668</v>
      </c>
      <c r="L2474" s="553">
        <v>16.666666666666668</v>
      </c>
      <c r="M2474" s="553">
        <v>16.666666666666668</v>
      </c>
      <c r="N2474" s="553">
        <v>50</v>
      </c>
      <c r="O2474" s="670">
        <v>5000</v>
      </c>
      <c r="P2474" s="362" t="s">
        <v>370</v>
      </c>
    </row>
    <row r="2475" spans="1:16" ht="54" customHeight="1" x14ac:dyDescent="0.2">
      <c r="A2475" s="296" t="s">
        <v>1969</v>
      </c>
      <c r="B2475" s="166" t="s">
        <v>370</v>
      </c>
      <c r="C2475" s="132" t="s">
        <v>2968</v>
      </c>
      <c r="D2475" s="550" t="s">
        <v>2247</v>
      </c>
      <c r="E2475" s="550" t="s">
        <v>1711</v>
      </c>
      <c r="F2475" s="551">
        <v>286</v>
      </c>
      <c r="G2475" s="551" t="s">
        <v>605</v>
      </c>
      <c r="H2475" s="551">
        <v>11</v>
      </c>
      <c r="I2475" s="670">
        <v>90</v>
      </c>
      <c r="J2475" s="670">
        <v>4500</v>
      </c>
      <c r="K2475" s="553">
        <v>16.666666666666668</v>
      </c>
      <c r="L2475" s="553">
        <v>16.666666666666668</v>
      </c>
      <c r="M2475" s="553">
        <v>16.666666666666668</v>
      </c>
      <c r="N2475" s="553">
        <v>50</v>
      </c>
      <c r="O2475" s="670">
        <v>4500</v>
      </c>
      <c r="P2475" s="362" t="s">
        <v>370</v>
      </c>
    </row>
    <row r="2476" spans="1:16" ht="54" customHeight="1" x14ac:dyDescent="0.2">
      <c r="A2476" s="296" t="s">
        <v>1969</v>
      </c>
      <c r="B2476" s="166" t="s">
        <v>370</v>
      </c>
      <c r="C2476" s="132" t="s">
        <v>2968</v>
      </c>
      <c r="D2476" s="550" t="s">
        <v>1866</v>
      </c>
      <c r="E2476" s="550" t="s">
        <v>1711</v>
      </c>
      <c r="F2476" s="551">
        <v>286</v>
      </c>
      <c r="G2476" s="551" t="s">
        <v>605</v>
      </c>
      <c r="H2476" s="551">
        <v>11</v>
      </c>
      <c r="I2476" s="670">
        <v>200</v>
      </c>
      <c r="J2476" s="670">
        <v>5000</v>
      </c>
      <c r="K2476" s="553">
        <v>8.3333333333333339</v>
      </c>
      <c r="L2476" s="553">
        <v>8.3333333333333339</v>
      </c>
      <c r="M2476" s="553">
        <v>8.3333333333333339</v>
      </c>
      <c r="N2476" s="553">
        <v>25</v>
      </c>
      <c r="O2476" s="670">
        <v>5000</v>
      </c>
      <c r="P2476" s="362" t="s">
        <v>370</v>
      </c>
    </row>
    <row r="2477" spans="1:16" ht="54" customHeight="1" x14ac:dyDescent="0.2">
      <c r="A2477" s="296" t="s">
        <v>1969</v>
      </c>
      <c r="B2477" s="166" t="s">
        <v>370</v>
      </c>
      <c r="C2477" s="132" t="s">
        <v>2968</v>
      </c>
      <c r="D2477" s="550" t="s">
        <v>2285</v>
      </c>
      <c r="E2477" s="550" t="s">
        <v>187</v>
      </c>
      <c r="F2477" s="551">
        <v>286</v>
      </c>
      <c r="G2477" s="551" t="s">
        <v>605</v>
      </c>
      <c r="H2477" s="551">
        <v>11</v>
      </c>
      <c r="I2477" s="670">
        <v>150</v>
      </c>
      <c r="J2477" s="670">
        <v>1500</v>
      </c>
      <c r="K2477" s="553">
        <v>3.3333333333333335</v>
      </c>
      <c r="L2477" s="553">
        <v>3.3333333333333335</v>
      </c>
      <c r="M2477" s="553">
        <v>3.3333333333333335</v>
      </c>
      <c r="N2477" s="553">
        <v>10</v>
      </c>
      <c r="O2477" s="670">
        <v>1500</v>
      </c>
      <c r="P2477" s="362" t="s">
        <v>370</v>
      </c>
    </row>
    <row r="2478" spans="1:16" ht="54" customHeight="1" x14ac:dyDescent="0.2">
      <c r="A2478" s="296" t="s">
        <v>1969</v>
      </c>
      <c r="B2478" s="166" t="s">
        <v>370</v>
      </c>
      <c r="C2478" s="132" t="s">
        <v>2968</v>
      </c>
      <c r="D2478" s="550" t="s">
        <v>1814</v>
      </c>
      <c r="E2478" s="550" t="s">
        <v>187</v>
      </c>
      <c r="F2478" s="551">
        <v>286</v>
      </c>
      <c r="G2478" s="551" t="s">
        <v>605</v>
      </c>
      <c r="H2478" s="551">
        <v>11</v>
      </c>
      <c r="I2478" s="670">
        <v>150</v>
      </c>
      <c r="J2478" s="670">
        <v>3750</v>
      </c>
      <c r="K2478" s="553">
        <v>8.3333333333333339</v>
      </c>
      <c r="L2478" s="553">
        <v>8.3333333333333339</v>
      </c>
      <c r="M2478" s="553">
        <v>8.3333333333333339</v>
      </c>
      <c r="N2478" s="553">
        <v>25</v>
      </c>
      <c r="O2478" s="670">
        <v>3750</v>
      </c>
      <c r="P2478" s="362" t="s">
        <v>370</v>
      </c>
    </row>
    <row r="2479" spans="1:16" ht="54" customHeight="1" x14ac:dyDescent="0.2">
      <c r="A2479" s="296" t="s">
        <v>1969</v>
      </c>
      <c r="B2479" s="166" t="s">
        <v>370</v>
      </c>
      <c r="C2479" s="132" t="s">
        <v>2968</v>
      </c>
      <c r="D2479" s="550" t="s">
        <v>1814</v>
      </c>
      <c r="E2479" s="550" t="s">
        <v>1711</v>
      </c>
      <c r="F2479" s="551">
        <v>286</v>
      </c>
      <c r="G2479" s="551" t="s">
        <v>605</v>
      </c>
      <c r="H2479" s="551">
        <v>11</v>
      </c>
      <c r="I2479" s="670">
        <v>75</v>
      </c>
      <c r="J2479" s="670">
        <v>3750</v>
      </c>
      <c r="K2479" s="553">
        <v>16.666666666666668</v>
      </c>
      <c r="L2479" s="553">
        <v>16.666666666666668</v>
      </c>
      <c r="M2479" s="553">
        <v>16.666666666666668</v>
      </c>
      <c r="N2479" s="553">
        <v>50</v>
      </c>
      <c r="O2479" s="670">
        <v>3750</v>
      </c>
      <c r="P2479" s="362" t="s">
        <v>370</v>
      </c>
    </row>
    <row r="2480" spans="1:16" ht="54" customHeight="1" x14ac:dyDescent="0.2">
      <c r="A2480" s="296" t="s">
        <v>1969</v>
      </c>
      <c r="B2480" s="166" t="s">
        <v>370</v>
      </c>
      <c r="C2480" s="132" t="s">
        <v>2968</v>
      </c>
      <c r="D2480" s="550" t="s">
        <v>45</v>
      </c>
      <c r="E2480" s="550" t="s">
        <v>187</v>
      </c>
      <c r="F2480" s="551">
        <v>286</v>
      </c>
      <c r="G2480" s="551" t="s">
        <v>605</v>
      </c>
      <c r="H2480" s="551">
        <v>11</v>
      </c>
      <c r="I2480" s="670">
        <v>150</v>
      </c>
      <c r="J2480" s="670">
        <v>1500</v>
      </c>
      <c r="K2480" s="553">
        <v>3.3333333333333335</v>
      </c>
      <c r="L2480" s="553">
        <v>3.3333333333333335</v>
      </c>
      <c r="M2480" s="553">
        <v>3.3333333333333335</v>
      </c>
      <c r="N2480" s="553">
        <v>10</v>
      </c>
      <c r="O2480" s="670">
        <v>1500</v>
      </c>
      <c r="P2480" s="362" t="s">
        <v>370</v>
      </c>
    </row>
    <row r="2481" spans="1:16" ht="54" customHeight="1" x14ac:dyDescent="0.2">
      <c r="A2481" s="296" t="s">
        <v>1969</v>
      </c>
      <c r="B2481" s="166" t="s">
        <v>370</v>
      </c>
      <c r="C2481" s="132" t="s">
        <v>2968</v>
      </c>
      <c r="D2481" s="550" t="s">
        <v>2286</v>
      </c>
      <c r="E2481" s="550" t="s">
        <v>187</v>
      </c>
      <c r="F2481" s="551">
        <v>286</v>
      </c>
      <c r="G2481" s="551" t="s">
        <v>605</v>
      </c>
      <c r="H2481" s="551">
        <v>11</v>
      </c>
      <c r="I2481" s="670">
        <v>150</v>
      </c>
      <c r="J2481" s="670">
        <v>6000</v>
      </c>
      <c r="K2481" s="553">
        <v>13.333333333333334</v>
      </c>
      <c r="L2481" s="553">
        <v>13.333333333333334</v>
      </c>
      <c r="M2481" s="553">
        <v>13.333333333333334</v>
      </c>
      <c r="N2481" s="553">
        <v>40</v>
      </c>
      <c r="O2481" s="670">
        <v>6000</v>
      </c>
      <c r="P2481" s="362" t="s">
        <v>370</v>
      </c>
    </row>
    <row r="2482" spans="1:16" ht="54" customHeight="1" x14ac:dyDescent="0.2">
      <c r="A2482" s="296" t="s">
        <v>1969</v>
      </c>
      <c r="B2482" s="166" t="s">
        <v>370</v>
      </c>
      <c r="C2482" s="132" t="s">
        <v>2968</v>
      </c>
      <c r="D2482" s="550" t="s">
        <v>1817</v>
      </c>
      <c r="E2482" s="550" t="s">
        <v>187</v>
      </c>
      <c r="F2482" s="551">
        <v>286</v>
      </c>
      <c r="G2482" s="551" t="s">
        <v>605</v>
      </c>
      <c r="H2482" s="551">
        <v>11</v>
      </c>
      <c r="I2482" s="670">
        <v>150</v>
      </c>
      <c r="J2482" s="670">
        <v>3000</v>
      </c>
      <c r="K2482" s="553">
        <v>6.666666666666667</v>
      </c>
      <c r="L2482" s="553">
        <v>6.666666666666667</v>
      </c>
      <c r="M2482" s="553">
        <v>6.666666666666667</v>
      </c>
      <c r="N2482" s="553">
        <v>20</v>
      </c>
      <c r="O2482" s="670">
        <v>3000</v>
      </c>
      <c r="P2482" s="362" t="s">
        <v>370</v>
      </c>
    </row>
    <row r="2483" spans="1:16" ht="54" customHeight="1" x14ac:dyDescent="0.2">
      <c r="A2483" s="296" t="s">
        <v>1969</v>
      </c>
      <c r="B2483" s="166" t="s">
        <v>370</v>
      </c>
      <c r="C2483" s="132" t="s">
        <v>2968</v>
      </c>
      <c r="D2483" s="550" t="s">
        <v>2287</v>
      </c>
      <c r="E2483" s="550" t="s">
        <v>187</v>
      </c>
      <c r="F2483" s="551">
        <v>286</v>
      </c>
      <c r="G2483" s="551" t="s">
        <v>605</v>
      </c>
      <c r="H2483" s="551">
        <v>11</v>
      </c>
      <c r="I2483" s="670">
        <v>275</v>
      </c>
      <c r="J2483" s="670">
        <v>5775</v>
      </c>
      <c r="K2483" s="553">
        <v>7</v>
      </c>
      <c r="L2483" s="553">
        <v>7</v>
      </c>
      <c r="M2483" s="553">
        <v>7</v>
      </c>
      <c r="N2483" s="553">
        <v>21</v>
      </c>
      <c r="O2483" s="670">
        <v>5775</v>
      </c>
      <c r="P2483" s="362" t="s">
        <v>370</v>
      </c>
    </row>
    <row r="2484" spans="1:16" ht="54" customHeight="1" x14ac:dyDescent="0.2">
      <c r="A2484" s="296" t="s">
        <v>1969</v>
      </c>
      <c r="B2484" s="166" t="s">
        <v>370</v>
      </c>
      <c r="C2484" s="132" t="s">
        <v>2968</v>
      </c>
      <c r="D2484" s="550" t="s">
        <v>2288</v>
      </c>
      <c r="E2484" s="550" t="s">
        <v>1062</v>
      </c>
      <c r="F2484" s="551">
        <v>286</v>
      </c>
      <c r="G2484" s="551" t="s">
        <v>605</v>
      </c>
      <c r="H2484" s="551">
        <v>11</v>
      </c>
      <c r="I2484" s="670">
        <v>18</v>
      </c>
      <c r="J2484" s="670">
        <v>36</v>
      </c>
      <c r="K2484" s="553">
        <v>0.66666666666666663</v>
      </c>
      <c r="L2484" s="553">
        <v>0.66666666666666663</v>
      </c>
      <c r="M2484" s="553">
        <v>0.66666666666666663</v>
      </c>
      <c r="N2484" s="553">
        <v>2</v>
      </c>
      <c r="O2484" s="670">
        <v>36</v>
      </c>
      <c r="P2484" s="362" t="s">
        <v>370</v>
      </c>
    </row>
    <row r="2485" spans="1:16" ht="54" customHeight="1" x14ac:dyDescent="0.2">
      <c r="A2485" s="296" t="s">
        <v>1969</v>
      </c>
      <c r="B2485" s="166" t="s">
        <v>370</v>
      </c>
      <c r="C2485" s="132" t="s">
        <v>2968</v>
      </c>
      <c r="D2485" s="550" t="s">
        <v>2288</v>
      </c>
      <c r="E2485" s="550" t="s">
        <v>1062</v>
      </c>
      <c r="F2485" s="551">
        <v>286</v>
      </c>
      <c r="G2485" s="551" t="s">
        <v>605</v>
      </c>
      <c r="H2485" s="551">
        <v>11</v>
      </c>
      <c r="I2485" s="670">
        <v>18</v>
      </c>
      <c r="J2485" s="670">
        <v>36</v>
      </c>
      <c r="K2485" s="553">
        <v>0.66666666666666663</v>
      </c>
      <c r="L2485" s="553">
        <v>0.66666666666666663</v>
      </c>
      <c r="M2485" s="553">
        <v>0.66666666666666663</v>
      </c>
      <c r="N2485" s="553">
        <v>2</v>
      </c>
      <c r="O2485" s="670">
        <v>36</v>
      </c>
      <c r="P2485" s="362" t="s">
        <v>370</v>
      </c>
    </row>
    <row r="2486" spans="1:16" ht="54" customHeight="1" x14ac:dyDescent="0.2">
      <c r="A2486" s="296" t="s">
        <v>1969</v>
      </c>
      <c r="B2486" s="166" t="s">
        <v>370</v>
      </c>
      <c r="C2486" s="132" t="s">
        <v>2968</v>
      </c>
      <c r="D2486" s="550" t="s">
        <v>2288</v>
      </c>
      <c r="E2486" s="550" t="s">
        <v>2289</v>
      </c>
      <c r="F2486" s="551">
        <v>286</v>
      </c>
      <c r="G2486" s="551" t="s">
        <v>605</v>
      </c>
      <c r="H2486" s="551">
        <v>11</v>
      </c>
      <c r="I2486" s="670">
        <v>18</v>
      </c>
      <c r="J2486" s="670">
        <v>36</v>
      </c>
      <c r="K2486" s="553">
        <v>0.66666666666666663</v>
      </c>
      <c r="L2486" s="553">
        <v>0.66666666666666663</v>
      </c>
      <c r="M2486" s="553">
        <v>0.66666666666666663</v>
      </c>
      <c r="N2486" s="553">
        <v>2</v>
      </c>
      <c r="O2486" s="670">
        <v>36</v>
      </c>
      <c r="P2486" s="362" t="s">
        <v>370</v>
      </c>
    </row>
    <row r="2487" spans="1:16" ht="54" customHeight="1" x14ac:dyDescent="0.2">
      <c r="A2487" s="296" t="s">
        <v>1969</v>
      </c>
      <c r="B2487" s="166" t="s">
        <v>370</v>
      </c>
      <c r="C2487" s="132" t="s">
        <v>2968</v>
      </c>
      <c r="D2487" s="550" t="s">
        <v>2288</v>
      </c>
      <c r="E2487" s="550" t="s">
        <v>1062</v>
      </c>
      <c r="F2487" s="551">
        <v>286</v>
      </c>
      <c r="G2487" s="551" t="s">
        <v>605</v>
      </c>
      <c r="H2487" s="551">
        <v>11</v>
      </c>
      <c r="I2487" s="670">
        <v>18</v>
      </c>
      <c r="J2487" s="670">
        <v>36</v>
      </c>
      <c r="K2487" s="553">
        <v>0.66666666666666663</v>
      </c>
      <c r="L2487" s="553">
        <v>0.66666666666666663</v>
      </c>
      <c r="M2487" s="553">
        <v>0.66666666666666663</v>
      </c>
      <c r="N2487" s="553">
        <v>2</v>
      </c>
      <c r="O2487" s="670">
        <v>36</v>
      </c>
      <c r="P2487" s="362" t="s">
        <v>370</v>
      </c>
    </row>
    <row r="2488" spans="1:16" ht="54" customHeight="1" x14ac:dyDescent="0.2">
      <c r="A2488" s="296" t="s">
        <v>1969</v>
      </c>
      <c r="B2488" s="166" t="s">
        <v>370</v>
      </c>
      <c r="C2488" s="132" t="s">
        <v>2968</v>
      </c>
      <c r="D2488" s="550" t="s">
        <v>2290</v>
      </c>
      <c r="E2488" s="550" t="s">
        <v>187</v>
      </c>
      <c r="F2488" s="551">
        <v>286</v>
      </c>
      <c r="G2488" s="551" t="s">
        <v>605</v>
      </c>
      <c r="H2488" s="551">
        <v>11</v>
      </c>
      <c r="I2488" s="670">
        <v>400</v>
      </c>
      <c r="J2488" s="670">
        <v>4000</v>
      </c>
      <c r="K2488" s="553">
        <v>3.3333333333333335</v>
      </c>
      <c r="L2488" s="553">
        <v>3.3333333333333335</v>
      </c>
      <c r="M2488" s="553">
        <v>3.3333333333333335</v>
      </c>
      <c r="N2488" s="553">
        <v>10</v>
      </c>
      <c r="O2488" s="670">
        <v>4000</v>
      </c>
      <c r="P2488" s="362" t="s">
        <v>370</v>
      </c>
    </row>
    <row r="2489" spans="1:16" ht="54" customHeight="1" x14ac:dyDescent="0.2">
      <c r="A2489" s="296" t="s">
        <v>1969</v>
      </c>
      <c r="B2489" s="166" t="s">
        <v>370</v>
      </c>
      <c r="C2489" s="132" t="s">
        <v>2968</v>
      </c>
      <c r="D2489" s="550" t="s">
        <v>2291</v>
      </c>
      <c r="E2489" s="550" t="s">
        <v>187</v>
      </c>
      <c r="F2489" s="551">
        <v>291</v>
      </c>
      <c r="G2489" s="551" t="s">
        <v>605</v>
      </c>
      <c r="H2489" s="551">
        <v>11</v>
      </c>
      <c r="I2489" s="670">
        <v>35</v>
      </c>
      <c r="J2489" s="670">
        <v>245</v>
      </c>
      <c r="K2489" s="553">
        <v>2.3333333333333335</v>
      </c>
      <c r="L2489" s="553">
        <v>2.3333333333333335</v>
      </c>
      <c r="M2489" s="553">
        <v>2.3333333333333335</v>
      </c>
      <c r="N2489" s="553">
        <v>7</v>
      </c>
      <c r="O2489" s="670">
        <v>245</v>
      </c>
      <c r="P2489" s="362" t="s">
        <v>370</v>
      </c>
    </row>
    <row r="2490" spans="1:16" ht="54" customHeight="1" x14ac:dyDescent="0.2">
      <c r="A2490" s="296" t="s">
        <v>1969</v>
      </c>
      <c r="B2490" s="166" t="s">
        <v>370</v>
      </c>
      <c r="C2490" s="132" t="s">
        <v>2968</v>
      </c>
      <c r="D2490" s="550" t="s">
        <v>1938</v>
      </c>
      <c r="E2490" s="550" t="s">
        <v>187</v>
      </c>
      <c r="F2490" s="551">
        <v>291</v>
      </c>
      <c r="G2490" s="551" t="s">
        <v>605</v>
      </c>
      <c r="H2490" s="551">
        <v>11</v>
      </c>
      <c r="I2490" s="670">
        <v>15</v>
      </c>
      <c r="J2490" s="670">
        <v>810</v>
      </c>
      <c r="K2490" s="553">
        <v>18</v>
      </c>
      <c r="L2490" s="553">
        <v>18</v>
      </c>
      <c r="M2490" s="553">
        <v>18</v>
      </c>
      <c r="N2490" s="553">
        <v>54</v>
      </c>
      <c r="O2490" s="670">
        <v>810</v>
      </c>
      <c r="P2490" s="362" t="s">
        <v>370</v>
      </c>
    </row>
    <row r="2491" spans="1:16" ht="54" customHeight="1" x14ac:dyDescent="0.2">
      <c r="A2491" s="296" t="s">
        <v>1969</v>
      </c>
      <c r="B2491" s="166" t="s">
        <v>370</v>
      </c>
      <c r="C2491" s="132" t="s">
        <v>2968</v>
      </c>
      <c r="D2491" s="550" t="s">
        <v>2292</v>
      </c>
      <c r="E2491" s="550" t="s">
        <v>2293</v>
      </c>
      <c r="F2491" s="551">
        <v>291</v>
      </c>
      <c r="G2491" s="551" t="s">
        <v>605</v>
      </c>
      <c r="H2491" s="551">
        <v>11</v>
      </c>
      <c r="I2491" s="670">
        <v>23</v>
      </c>
      <c r="J2491" s="670">
        <v>1242</v>
      </c>
      <c r="K2491" s="553">
        <v>18</v>
      </c>
      <c r="L2491" s="553">
        <v>18</v>
      </c>
      <c r="M2491" s="553">
        <v>18</v>
      </c>
      <c r="N2491" s="553">
        <v>54</v>
      </c>
      <c r="O2491" s="670">
        <v>1242</v>
      </c>
      <c r="P2491" s="362" t="s">
        <v>370</v>
      </c>
    </row>
    <row r="2492" spans="1:16" ht="54" customHeight="1" x14ac:dyDescent="0.2">
      <c r="A2492" s="296" t="s">
        <v>1969</v>
      </c>
      <c r="B2492" s="166" t="s">
        <v>370</v>
      </c>
      <c r="C2492" s="132" t="s">
        <v>2968</v>
      </c>
      <c r="D2492" s="550" t="s">
        <v>2294</v>
      </c>
      <c r="E2492" s="550" t="s">
        <v>187</v>
      </c>
      <c r="F2492" s="551">
        <v>291</v>
      </c>
      <c r="G2492" s="551" t="s">
        <v>605</v>
      </c>
      <c r="H2492" s="551">
        <v>11</v>
      </c>
      <c r="I2492" s="670">
        <v>58</v>
      </c>
      <c r="J2492" s="670">
        <v>406</v>
      </c>
      <c r="K2492" s="553">
        <v>2.3333333333333335</v>
      </c>
      <c r="L2492" s="553">
        <v>2.3333333333333335</v>
      </c>
      <c r="M2492" s="553">
        <v>2.3333333333333335</v>
      </c>
      <c r="N2492" s="553">
        <v>7</v>
      </c>
      <c r="O2492" s="670">
        <v>406</v>
      </c>
      <c r="P2492" s="362" t="s">
        <v>370</v>
      </c>
    </row>
    <row r="2493" spans="1:16" ht="54" customHeight="1" x14ac:dyDescent="0.2">
      <c r="A2493" s="296" t="s">
        <v>1969</v>
      </c>
      <c r="B2493" s="166" t="s">
        <v>370</v>
      </c>
      <c r="C2493" s="132" t="s">
        <v>2968</v>
      </c>
      <c r="D2493" s="550" t="s">
        <v>197</v>
      </c>
      <c r="E2493" s="550" t="s">
        <v>634</v>
      </c>
      <c r="F2493" s="551">
        <v>291</v>
      </c>
      <c r="G2493" s="551" t="s">
        <v>605</v>
      </c>
      <c r="H2493" s="551">
        <v>11</v>
      </c>
      <c r="I2493" s="670">
        <v>25</v>
      </c>
      <c r="J2493" s="670">
        <v>2375</v>
      </c>
      <c r="K2493" s="553">
        <v>31.666666666666668</v>
      </c>
      <c r="L2493" s="553">
        <v>31.666666666666668</v>
      </c>
      <c r="M2493" s="553">
        <v>31.666666666666668</v>
      </c>
      <c r="N2493" s="553">
        <v>95</v>
      </c>
      <c r="O2493" s="670">
        <v>2375</v>
      </c>
      <c r="P2493" s="362" t="s">
        <v>370</v>
      </c>
    </row>
    <row r="2494" spans="1:16" ht="54" customHeight="1" x14ac:dyDescent="0.2">
      <c r="A2494" s="296" t="s">
        <v>1969</v>
      </c>
      <c r="B2494" s="166" t="s">
        <v>370</v>
      </c>
      <c r="C2494" s="132" t="s">
        <v>2968</v>
      </c>
      <c r="D2494" s="550" t="s">
        <v>197</v>
      </c>
      <c r="E2494" s="550" t="s">
        <v>634</v>
      </c>
      <c r="F2494" s="551">
        <v>291</v>
      </c>
      <c r="G2494" s="551" t="s">
        <v>605</v>
      </c>
      <c r="H2494" s="551">
        <v>11</v>
      </c>
      <c r="I2494" s="670">
        <v>25</v>
      </c>
      <c r="J2494" s="670">
        <v>2375</v>
      </c>
      <c r="K2494" s="553">
        <v>31.666666666666668</v>
      </c>
      <c r="L2494" s="553">
        <v>31.666666666666668</v>
      </c>
      <c r="M2494" s="553">
        <v>31.666666666666668</v>
      </c>
      <c r="N2494" s="553">
        <v>95</v>
      </c>
      <c r="O2494" s="670">
        <v>2375</v>
      </c>
      <c r="P2494" s="362" t="s">
        <v>370</v>
      </c>
    </row>
    <row r="2495" spans="1:16" ht="54" customHeight="1" x14ac:dyDescent="0.2">
      <c r="A2495" s="296" t="s">
        <v>1969</v>
      </c>
      <c r="B2495" s="166" t="s">
        <v>370</v>
      </c>
      <c r="C2495" s="132" t="s">
        <v>2968</v>
      </c>
      <c r="D2495" s="550" t="s">
        <v>197</v>
      </c>
      <c r="E2495" s="550" t="s">
        <v>634</v>
      </c>
      <c r="F2495" s="551">
        <v>291</v>
      </c>
      <c r="G2495" s="551" t="s">
        <v>605</v>
      </c>
      <c r="H2495" s="551">
        <v>11</v>
      </c>
      <c r="I2495" s="670">
        <v>25</v>
      </c>
      <c r="J2495" s="670">
        <v>2375</v>
      </c>
      <c r="K2495" s="553">
        <v>31.666666666666668</v>
      </c>
      <c r="L2495" s="553">
        <v>31.666666666666668</v>
      </c>
      <c r="M2495" s="553">
        <v>31.666666666666668</v>
      </c>
      <c r="N2495" s="553">
        <v>95</v>
      </c>
      <c r="O2495" s="670">
        <v>2375</v>
      </c>
      <c r="P2495" s="362" t="s">
        <v>370</v>
      </c>
    </row>
    <row r="2496" spans="1:16" ht="54" customHeight="1" x14ac:dyDescent="0.2">
      <c r="A2496" s="296" t="s">
        <v>1969</v>
      </c>
      <c r="B2496" s="166" t="s">
        <v>370</v>
      </c>
      <c r="C2496" s="132" t="s">
        <v>2968</v>
      </c>
      <c r="D2496" s="550" t="s">
        <v>2295</v>
      </c>
      <c r="E2496" s="550" t="s">
        <v>187</v>
      </c>
      <c r="F2496" s="551">
        <v>291</v>
      </c>
      <c r="G2496" s="551" t="s">
        <v>605</v>
      </c>
      <c r="H2496" s="551">
        <v>11</v>
      </c>
      <c r="I2496" s="670">
        <v>69</v>
      </c>
      <c r="J2496" s="670">
        <v>552</v>
      </c>
      <c r="K2496" s="553">
        <v>2.6666666666666665</v>
      </c>
      <c r="L2496" s="553">
        <v>2.6666666666666665</v>
      </c>
      <c r="M2496" s="553">
        <v>2.6666666666666665</v>
      </c>
      <c r="N2496" s="553">
        <v>8</v>
      </c>
      <c r="O2496" s="670">
        <v>552</v>
      </c>
      <c r="P2496" s="362" t="s">
        <v>370</v>
      </c>
    </row>
    <row r="2497" spans="1:16" ht="54" customHeight="1" x14ac:dyDescent="0.2">
      <c r="A2497" s="296" t="s">
        <v>1969</v>
      </c>
      <c r="B2497" s="166" t="s">
        <v>370</v>
      </c>
      <c r="C2497" s="132" t="s">
        <v>2968</v>
      </c>
      <c r="D2497" s="550" t="s">
        <v>2296</v>
      </c>
      <c r="E2497" s="550" t="s">
        <v>1062</v>
      </c>
      <c r="F2497" s="551">
        <v>291</v>
      </c>
      <c r="G2497" s="551" t="s">
        <v>605</v>
      </c>
      <c r="H2497" s="551">
        <v>11</v>
      </c>
      <c r="I2497" s="670">
        <v>35</v>
      </c>
      <c r="J2497" s="670">
        <v>3010</v>
      </c>
      <c r="K2497" s="553">
        <v>28.666666666666668</v>
      </c>
      <c r="L2497" s="553">
        <v>28.666666666666668</v>
      </c>
      <c r="M2497" s="553">
        <v>28.666666666666668</v>
      </c>
      <c r="N2497" s="553">
        <v>86</v>
      </c>
      <c r="O2497" s="670">
        <v>3010</v>
      </c>
      <c r="P2497" s="362" t="s">
        <v>370</v>
      </c>
    </row>
    <row r="2498" spans="1:16" ht="54" customHeight="1" x14ac:dyDescent="0.2">
      <c r="A2498" s="296" t="s">
        <v>1969</v>
      </c>
      <c r="B2498" s="166" t="s">
        <v>370</v>
      </c>
      <c r="C2498" s="132" t="s">
        <v>2968</v>
      </c>
      <c r="D2498" s="550" t="s">
        <v>199</v>
      </c>
      <c r="E2498" s="550" t="s">
        <v>634</v>
      </c>
      <c r="F2498" s="551">
        <v>291</v>
      </c>
      <c r="G2498" s="551" t="s">
        <v>605</v>
      </c>
      <c r="H2498" s="551">
        <v>11</v>
      </c>
      <c r="I2498" s="670">
        <v>5</v>
      </c>
      <c r="J2498" s="670">
        <v>50</v>
      </c>
      <c r="K2498" s="553">
        <v>3.3333333333333335</v>
      </c>
      <c r="L2498" s="553">
        <v>3.3333333333333335</v>
      </c>
      <c r="M2498" s="553">
        <v>3.3333333333333335</v>
      </c>
      <c r="N2498" s="553">
        <v>10</v>
      </c>
      <c r="O2498" s="670">
        <v>50</v>
      </c>
      <c r="P2498" s="362" t="s">
        <v>370</v>
      </c>
    </row>
    <row r="2499" spans="1:16" ht="54" customHeight="1" x14ac:dyDescent="0.2">
      <c r="A2499" s="296" t="s">
        <v>1969</v>
      </c>
      <c r="B2499" s="166" t="s">
        <v>370</v>
      </c>
      <c r="C2499" s="132" t="s">
        <v>2968</v>
      </c>
      <c r="D2499" s="550" t="s">
        <v>199</v>
      </c>
      <c r="E2499" s="550" t="s">
        <v>634</v>
      </c>
      <c r="F2499" s="551">
        <v>291</v>
      </c>
      <c r="G2499" s="551" t="s">
        <v>605</v>
      </c>
      <c r="H2499" s="551">
        <v>11</v>
      </c>
      <c r="I2499" s="670">
        <v>9</v>
      </c>
      <c r="J2499" s="670">
        <v>189</v>
      </c>
      <c r="K2499" s="553">
        <v>7</v>
      </c>
      <c r="L2499" s="553">
        <v>7</v>
      </c>
      <c r="M2499" s="553">
        <v>7</v>
      </c>
      <c r="N2499" s="553">
        <v>21</v>
      </c>
      <c r="O2499" s="670">
        <v>189</v>
      </c>
      <c r="P2499" s="362" t="s">
        <v>370</v>
      </c>
    </row>
    <row r="2500" spans="1:16" ht="54" customHeight="1" x14ac:dyDescent="0.2">
      <c r="A2500" s="296" t="s">
        <v>1969</v>
      </c>
      <c r="B2500" s="166" t="s">
        <v>370</v>
      </c>
      <c r="C2500" s="132" t="s">
        <v>2968</v>
      </c>
      <c r="D2500" s="550" t="s">
        <v>2297</v>
      </c>
      <c r="E2500" s="550" t="s">
        <v>634</v>
      </c>
      <c r="F2500" s="551">
        <v>291</v>
      </c>
      <c r="G2500" s="551" t="s">
        <v>605</v>
      </c>
      <c r="H2500" s="551">
        <v>11</v>
      </c>
      <c r="I2500" s="670">
        <v>90</v>
      </c>
      <c r="J2500" s="670">
        <v>3330</v>
      </c>
      <c r="K2500" s="553">
        <v>12.333333333333334</v>
      </c>
      <c r="L2500" s="553">
        <v>12.333333333333334</v>
      </c>
      <c r="M2500" s="553">
        <v>12.333333333333334</v>
      </c>
      <c r="N2500" s="553">
        <v>37</v>
      </c>
      <c r="O2500" s="670">
        <v>3330</v>
      </c>
      <c r="P2500" s="362" t="s">
        <v>370</v>
      </c>
    </row>
    <row r="2501" spans="1:16" ht="54" customHeight="1" x14ac:dyDescent="0.2">
      <c r="A2501" s="296" t="s">
        <v>1969</v>
      </c>
      <c r="B2501" s="166" t="s">
        <v>370</v>
      </c>
      <c r="C2501" s="132" t="s">
        <v>2968</v>
      </c>
      <c r="D2501" s="550" t="s">
        <v>2298</v>
      </c>
      <c r="E2501" s="550" t="s">
        <v>187</v>
      </c>
      <c r="F2501" s="551">
        <v>291</v>
      </c>
      <c r="G2501" s="551" t="s">
        <v>605</v>
      </c>
      <c r="H2501" s="551">
        <v>11</v>
      </c>
      <c r="I2501" s="670">
        <v>67</v>
      </c>
      <c r="J2501" s="670">
        <v>536</v>
      </c>
      <c r="K2501" s="553">
        <v>2.6666666666666665</v>
      </c>
      <c r="L2501" s="553">
        <v>2.6666666666666665</v>
      </c>
      <c r="M2501" s="553">
        <v>2.6666666666666665</v>
      </c>
      <c r="N2501" s="553">
        <v>8</v>
      </c>
      <c r="O2501" s="670">
        <v>536</v>
      </c>
      <c r="P2501" s="362" t="s">
        <v>370</v>
      </c>
    </row>
    <row r="2502" spans="1:16" ht="54" customHeight="1" x14ac:dyDescent="0.2">
      <c r="A2502" s="296" t="s">
        <v>1969</v>
      </c>
      <c r="B2502" s="166" t="s">
        <v>370</v>
      </c>
      <c r="C2502" s="132" t="s">
        <v>2968</v>
      </c>
      <c r="D2502" s="550" t="s">
        <v>2299</v>
      </c>
      <c r="E2502" s="550" t="s">
        <v>187</v>
      </c>
      <c r="F2502" s="551">
        <v>291</v>
      </c>
      <c r="G2502" s="551" t="s">
        <v>605</v>
      </c>
      <c r="H2502" s="551">
        <v>11</v>
      </c>
      <c r="I2502" s="670">
        <v>75</v>
      </c>
      <c r="J2502" s="670">
        <v>1650</v>
      </c>
      <c r="K2502" s="553">
        <v>7.333333333333333</v>
      </c>
      <c r="L2502" s="553">
        <v>7.333333333333333</v>
      </c>
      <c r="M2502" s="553">
        <v>7.333333333333333</v>
      </c>
      <c r="N2502" s="553">
        <v>22</v>
      </c>
      <c r="O2502" s="670">
        <v>1650</v>
      </c>
      <c r="P2502" s="362" t="s">
        <v>370</v>
      </c>
    </row>
    <row r="2503" spans="1:16" ht="54" customHeight="1" x14ac:dyDescent="0.2">
      <c r="A2503" s="296" t="s">
        <v>1969</v>
      </c>
      <c r="B2503" s="166" t="s">
        <v>370</v>
      </c>
      <c r="C2503" s="132" t="s">
        <v>2968</v>
      </c>
      <c r="D2503" s="550" t="s">
        <v>2300</v>
      </c>
      <c r="E2503" s="550" t="s">
        <v>187</v>
      </c>
      <c r="F2503" s="551">
        <v>291</v>
      </c>
      <c r="G2503" s="551" t="s">
        <v>605</v>
      </c>
      <c r="H2503" s="551">
        <v>11</v>
      </c>
      <c r="I2503" s="670">
        <v>110</v>
      </c>
      <c r="J2503" s="670">
        <v>880</v>
      </c>
      <c r="K2503" s="553">
        <v>2.6666666666666665</v>
      </c>
      <c r="L2503" s="553">
        <v>2.6666666666666665</v>
      </c>
      <c r="M2503" s="553">
        <v>2.6666666666666665</v>
      </c>
      <c r="N2503" s="553">
        <v>8</v>
      </c>
      <c r="O2503" s="670">
        <v>880</v>
      </c>
      <c r="P2503" s="362" t="s">
        <v>370</v>
      </c>
    </row>
    <row r="2504" spans="1:16" ht="54" customHeight="1" x14ac:dyDescent="0.2">
      <c r="A2504" s="296" t="s">
        <v>1969</v>
      </c>
      <c r="B2504" s="166" t="s">
        <v>370</v>
      </c>
      <c r="C2504" s="132" t="s">
        <v>2968</v>
      </c>
      <c r="D2504" s="550" t="s">
        <v>201</v>
      </c>
      <c r="E2504" s="550" t="s">
        <v>634</v>
      </c>
      <c r="F2504" s="551">
        <v>291</v>
      </c>
      <c r="G2504" s="551" t="s">
        <v>605</v>
      </c>
      <c r="H2504" s="551">
        <v>11</v>
      </c>
      <c r="I2504" s="670">
        <v>17</v>
      </c>
      <c r="J2504" s="670">
        <v>510</v>
      </c>
      <c r="K2504" s="553">
        <v>10</v>
      </c>
      <c r="L2504" s="553">
        <v>10</v>
      </c>
      <c r="M2504" s="553">
        <v>10</v>
      </c>
      <c r="N2504" s="553">
        <v>30</v>
      </c>
      <c r="O2504" s="670">
        <v>510</v>
      </c>
      <c r="P2504" s="362" t="s">
        <v>370</v>
      </c>
    </row>
    <row r="2505" spans="1:16" ht="54" customHeight="1" x14ac:dyDescent="0.2">
      <c r="A2505" s="296" t="s">
        <v>1969</v>
      </c>
      <c r="B2505" s="166" t="s">
        <v>370</v>
      </c>
      <c r="C2505" s="132" t="s">
        <v>2968</v>
      </c>
      <c r="D2505" s="550" t="s">
        <v>2301</v>
      </c>
      <c r="E2505" s="550" t="s">
        <v>187</v>
      </c>
      <c r="F2505" s="551">
        <v>291</v>
      </c>
      <c r="G2505" s="551" t="s">
        <v>605</v>
      </c>
      <c r="H2505" s="551">
        <v>11</v>
      </c>
      <c r="I2505" s="670">
        <v>205</v>
      </c>
      <c r="J2505" s="670">
        <v>1435</v>
      </c>
      <c r="K2505" s="553">
        <v>2.3333333333333335</v>
      </c>
      <c r="L2505" s="553">
        <v>2.3333333333333335</v>
      </c>
      <c r="M2505" s="553">
        <v>2.3333333333333335</v>
      </c>
      <c r="N2505" s="553">
        <v>7</v>
      </c>
      <c r="O2505" s="670">
        <v>1435</v>
      </c>
      <c r="P2505" s="362" t="s">
        <v>370</v>
      </c>
    </row>
    <row r="2506" spans="1:16" ht="54" customHeight="1" x14ac:dyDescent="0.2">
      <c r="A2506" s="296" t="s">
        <v>1969</v>
      </c>
      <c r="B2506" s="166" t="s">
        <v>370</v>
      </c>
      <c r="C2506" s="132" t="s">
        <v>2968</v>
      </c>
      <c r="D2506" s="550" t="s">
        <v>2302</v>
      </c>
      <c r="E2506" s="550" t="s">
        <v>634</v>
      </c>
      <c r="F2506" s="551">
        <v>291</v>
      </c>
      <c r="G2506" s="551" t="s">
        <v>605</v>
      </c>
      <c r="H2506" s="551">
        <v>11</v>
      </c>
      <c r="I2506" s="670">
        <v>13</v>
      </c>
      <c r="J2506" s="670">
        <v>481</v>
      </c>
      <c r="K2506" s="553">
        <v>12.333333333333334</v>
      </c>
      <c r="L2506" s="553">
        <v>12.333333333333334</v>
      </c>
      <c r="M2506" s="553">
        <v>12.333333333333334</v>
      </c>
      <c r="N2506" s="553">
        <v>37</v>
      </c>
      <c r="O2506" s="670">
        <v>481</v>
      </c>
      <c r="P2506" s="362" t="s">
        <v>370</v>
      </c>
    </row>
    <row r="2507" spans="1:16" ht="54" customHeight="1" x14ac:dyDescent="0.2">
      <c r="A2507" s="296" t="s">
        <v>1969</v>
      </c>
      <c r="B2507" s="166" t="s">
        <v>370</v>
      </c>
      <c r="C2507" s="132" t="s">
        <v>2968</v>
      </c>
      <c r="D2507" s="550" t="s">
        <v>1567</v>
      </c>
      <c r="E2507" s="550" t="s">
        <v>634</v>
      </c>
      <c r="F2507" s="551">
        <v>291</v>
      </c>
      <c r="G2507" s="551" t="s">
        <v>605</v>
      </c>
      <c r="H2507" s="551">
        <v>11</v>
      </c>
      <c r="I2507" s="670">
        <v>6</v>
      </c>
      <c r="J2507" s="670">
        <v>192</v>
      </c>
      <c r="K2507" s="553">
        <v>10.666666666666666</v>
      </c>
      <c r="L2507" s="553">
        <v>10.666666666666666</v>
      </c>
      <c r="M2507" s="553">
        <v>10.666666666666666</v>
      </c>
      <c r="N2507" s="553">
        <v>32</v>
      </c>
      <c r="O2507" s="670">
        <v>192</v>
      </c>
      <c r="P2507" s="362" t="s">
        <v>370</v>
      </c>
    </row>
    <row r="2508" spans="1:16" ht="54" customHeight="1" x14ac:dyDescent="0.2">
      <c r="A2508" s="296" t="s">
        <v>1969</v>
      </c>
      <c r="B2508" s="166" t="s">
        <v>370</v>
      </c>
      <c r="C2508" s="132" t="s">
        <v>2968</v>
      </c>
      <c r="D2508" s="550" t="s">
        <v>1567</v>
      </c>
      <c r="E2508" s="550" t="s">
        <v>634</v>
      </c>
      <c r="F2508" s="551">
        <v>291</v>
      </c>
      <c r="G2508" s="551" t="s">
        <v>605</v>
      </c>
      <c r="H2508" s="551">
        <v>11</v>
      </c>
      <c r="I2508" s="670">
        <v>6</v>
      </c>
      <c r="J2508" s="670">
        <v>192</v>
      </c>
      <c r="K2508" s="553">
        <v>10.666666666666666</v>
      </c>
      <c r="L2508" s="553">
        <v>10.666666666666666</v>
      </c>
      <c r="M2508" s="553">
        <v>10.666666666666666</v>
      </c>
      <c r="N2508" s="553">
        <v>32</v>
      </c>
      <c r="O2508" s="670">
        <v>192</v>
      </c>
      <c r="P2508" s="362" t="s">
        <v>370</v>
      </c>
    </row>
    <row r="2509" spans="1:16" ht="54" customHeight="1" x14ac:dyDescent="0.2">
      <c r="A2509" s="296" t="s">
        <v>1969</v>
      </c>
      <c r="B2509" s="166" t="s">
        <v>370</v>
      </c>
      <c r="C2509" s="132" t="s">
        <v>2968</v>
      </c>
      <c r="D2509" s="550" t="s">
        <v>1567</v>
      </c>
      <c r="E2509" s="550" t="s">
        <v>634</v>
      </c>
      <c r="F2509" s="551">
        <v>291</v>
      </c>
      <c r="G2509" s="551" t="s">
        <v>605</v>
      </c>
      <c r="H2509" s="551">
        <v>11</v>
      </c>
      <c r="I2509" s="670">
        <v>6</v>
      </c>
      <c r="J2509" s="670">
        <v>192</v>
      </c>
      <c r="K2509" s="553">
        <v>10.666666666666666</v>
      </c>
      <c r="L2509" s="553">
        <v>10.666666666666666</v>
      </c>
      <c r="M2509" s="553">
        <v>10.666666666666666</v>
      </c>
      <c r="N2509" s="553">
        <v>32</v>
      </c>
      <c r="O2509" s="670">
        <v>192</v>
      </c>
      <c r="P2509" s="362" t="s">
        <v>370</v>
      </c>
    </row>
    <row r="2510" spans="1:16" ht="54" customHeight="1" x14ac:dyDescent="0.2">
      <c r="A2510" s="296" t="s">
        <v>1969</v>
      </c>
      <c r="B2510" s="166" t="s">
        <v>370</v>
      </c>
      <c r="C2510" s="132" t="s">
        <v>2968</v>
      </c>
      <c r="D2510" s="550" t="s">
        <v>1567</v>
      </c>
      <c r="E2510" s="550" t="s">
        <v>634</v>
      </c>
      <c r="F2510" s="551">
        <v>291</v>
      </c>
      <c r="G2510" s="551" t="s">
        <v>605</v>
      </c>
      <c r="H2510" s="551">
        <v>11</v>
      </c>
      <c r="I2510" s="670">
        <v>6</v>
      </c>
      <c r="J2510" s="670">
        <v>192</v>
      </c>
      <c r="K2510" s="553">
        <v>10.666666666666666</v>
      </c>
      <c r="L2510" s="553">
        <v>10.666666666666666</v>
      </c>
      <c r="M2510" s="553">
        <v>10.666666666666666</v>
      </c>
      <c r="N2510" s="553">
        <v>32</v>
      </c>
      <c r="O2510" s="670">
        <v>192</v>
      </c>
      <c r="P2510" s="362" t="s">
        <v>370</v>
      </c>
    </row>
    <row r="2511" spans="1:16" ht="54" customHeight="1" x14ac:dyDescent="0.2">
      <c r="A2511" s="296" t="s">
        <v>1969</v>
      </c>
      <c r="B2511" s="166" t="s">
        <v>370</v>
      </c>
      <c r="C2511" s="132" t="s">
        <v>2968</v>
      </c>
      <c r="D2511" s="550" t="s">
        <v>1567</v>
      </c>
      <c r="E2511" s="550" t="s">
        <v>634</v>
      </c>
      <c r="F2511" s="551">
        <v>291</v>
      </c>
      <c r="G2511" s="551" t="s">
        <v>605</v>
      </c>
      <c r="H2511" s="551">
        <v>11</v>
      </c>
      <c r="I2511" s="670">
        <v>6</v>
      </c>
      <c r="J2511" s="670">
        <v>222</v>
      </c>
      <c r="K2511" s="553">
        <v>12.333333333333334</v>
      </c>
      <c r="L2511" s="553">
        <v>12.333333333333334</v>
      </c>
      <c r="M2511" s="553">
        <v>12.333333333333334</v>
      </c>
      <c r="N2511" s="553">
        <v>37</v>
      </c>
      <c r="O2511" s="670">
        <v>222</v>
      </c>
      <c r="P2511" s="362" t="s">
        <v>370</v>
      </c>
    </row>
    <row r="2512" spans="1:16" ht="54" customHeight="1" x14ac:dyDescent="0.2">
      <c r="A2512" s="296" t="s">
        <v>1969</v>
      </c>
      <c r="B2512" s="166" t="s">
        <v>370</v>
      </c>
      <c r="C2512" s="132" t="s">
        <v>2968</v>
      </c>
      <c r="D2512" s="550" t="s">
        <v>193</v>
      </c>
      <c r="E2512" s="550" t="s">
        <v>634</v>
      </c>
      <c r="F2512" s="551">
        <v>291</v>
      </c>
      <c r="G2512" s="551" t="s">
        <v>605</v>
      </c>
      <c r="H2512" s="551">
        <v>11</v>
      </c>
      <c r="I2512" s="670">
        <v>221</v>
      </c>
      <c r="J2512" s="670">
        <v>8398</v>
      </c>
      <c r="K2512" s="553">
        <v>12.666666666666666</v>
      </c>
      <c r="L2512" s="553">
        <v>12.666666666666666</v>
      </c>
      <c r="M2512" s="553">
        <v>12.666666666666666</v>
      </c>
      <c r="N2512" s="553">
        <v>38</v>
      </c>
      <c r="O2512" s="670">
        <v>8398</v>
      </c>
      <c r="P2512" s="362" t="s">
        <v>370</v>
      </c>
    </row>
    <row r="2513" spans="1:16" ht="54" customHeight="1" x14ac:dyDescent="0.2">
      <c r="A2513" s="296" t="s">
        <v>1969</v>
      </c>
      <c r="B2513" s="166" t="s">
        <v>370</v>
      </c>
      <c r="C2513" s="132" t="s">
        <v>2968</v>
      </c>
      <c r="D2513" s="550" t="s">
        <v>193</v>
      </c>
      <c r="E2513" s="550" t="s">
        <v>634</v>
      </c>
      <c r="F2513" s="551">
        <v>291</v>
      </c>
      <c r="G2513" s="551" t="s">
        <v>605</v>
      </c>
      <c r="H2513" s="551">
        <v>11</v>
      </c>
      <c r="I2513" s="670">
        <v>221</v>
      </c>
      <c r="J2513" s="670">
        <v>8619</v>
      </c>
      <c r="K2513" s="553">
        <v>13</v>
      </c>
      <c r="L2513" s="553">
        <v>13</v>
      </c>
      <c r="M2513" s="553">
        <v>13</v>
      </c>
      <c r="N2513" s="553">
        <v>39</v>
      </c>
      <c r="O2513" s="670">
        <v>8619</v>
      </c>
      <c r="P2513" s="362" t="s">
        <v>370</v>
      </c>
    </row>
    <row r="2514" spans="1:16" ht="54" customHeight="1" x14ac:dyDescent="0.2">
      <c r="A2514" s="296" t="s">
        <v>1969</v>
      </c>
      <c r="B2514" s="166" t="s">
        <v>370</v>
      </c>
      <c r="C2514" s="132" t="s">
        <v>2968</v>
      </c>
      <c r="D2514" s="550" t="s">
        <v>193</v>
      </c>
      <c r="E2514" s="550" t="s">
        <v>634</v>
      </c>
      <c r="F2514" s="551">
        <v>291</v>
      </c>
      <c r="G2514" s="551" t="s">
        <v>605</v>
      </c>
      <c r="H2514" s="551">
        <v>11</v>
      </c>
      <c r="I2514" s="670">
        <v>221</v>
      </c>
      <c r="J2514" s="670">
        <v>8619</v>
      </c>
      <c r="K2514" s="553">
        <v>13</v>
      </c>
      <c r="L2514" s="553">
        <v>13</v>
      </c>
      <c r="M2514" s="553">
        <v>13</v>
      </c>
      <c r="N2514" s="553">
        <v>39</v>
      </c>
      <c r="O2514" s="670">
        <v>8619</v>
      </c>
      <c r="P2514" s="362" t="s">
        <v>370</v>
      </c>
    </row>
    <row r="2515" spans="1:16" ht="54" customHeight="1" x14ac:dyDescent="0.2">
      <c r="A2515" s="296" t="s">
        <v>1969</v>
      </c>
      <c r="B2515" s="166" t="s">
        <v>370</v>
      </c>
      <c r="C2515" s="132" t="s">
        <v>2968</v>
      </c>
      <c r="D2515" s="550" t="s">
        <v>2303</v>
      </c>
      <c r="E2515" s="550" t="s">
        <v>187</v>
      </c>
      <c r="F2515" s="551">
        <v>291</v>
      </c>
      <c r="G2515" s="551" t="s">
        <v>605</v>
      </c>
      <c r="H2515" s="551">
        <v>11</v>
      </c>
      <c r="I2515" s="670">
        <v>126</v>
      </c>
      <c r="J2515" s="670">
        <v>5544</v>
      </c>
      <c r="K2515" s="553">
        <v>14.666666666666666</v>
      </c>
      <c r="L2515" s="553">
        <v>14.666666666666666</v>
      </c>
      <c r="M2515" s="553">
        <v>14.666666666666666</v>
      </c>
      <c r="N2515" s="553">
        <v>44</v>
      </c>
      <c r="O2515" s="670">
        <v>5544</v>
      </c>
      <c r="P2515" s="362" t="s">
        <v>370</v>
      </c>
    </row>
    <row r="2516" spans="1:16" ht="54" customHeight="1" x14ac:dyDescent="0.2">
      <c r="A2516" s="296" t="s">
        <v>1969</v>
      </c>
      <c r="B2516" s="166" t="s">
        <v>370</v>
      </c>
      <c r="C2516" s="132" t="s">
        <v>2968</v>
      </c>
      <c r="D2516" s="550" t="s">
        <v>2304</v>
      </c>
      <c r="E2516" s="550" t="s">
        <v>187</v>
      </c>
      <c r="F2516" s="551">
        <v>291</v>
      </c>
      <c r="G2516" s="551" t="s">
        <v>605</v>
      </c>
      <c r="H2516" s="551">
        <v>11</v>
      </c>
      <c r="I2516" s="670">
        <v>64</v>
      </c>
      <c r="J2516" s="670">
        <v>2304</v>
      </c>
      <c r="K2516" s="553">
        <v>12</v>
      </c>
      <c r="L2516" s="553">
        <v>12</v>
      </c>
      <c r="M2516" s="553">
        <v>12</v>
      </c>
      <c r="N2516" s="553">
        <v>36</v>
      </c>
      <c r="O2516" s="670">
        <v>2304</v>
      </c>
      <c r="P2516" s="362" t="s">
        <v>370</v>
      </c>
    </row>
    <row r="2517" spans="1:16" ht="54" customHeight="1" x14ac:dyDescent="0.2">
      <c r="A2517" s="296" t="s">
        <v>1969</v>
      </c>
      <c r="B2517" s="166" t="s">
        <v>370</v>
      </c>
      <c r="C2517" s="132" t="s">
        <v>2968</v>
      </c>
      <c r="D2517" s="550" t="s">
        <v>2305</v>
      </c>
      <c r="E2517" s="550" t="s">
        <v>187</v>
      </c>
      <c r="F2517" s="551">
        <v>291</v>
      </c>
      <c r="G2517" s="551" t="s">
        <v>605</v>
      </c>
      <c r="H2517" s="551">
        <v>11</v>
      </c>
      <c r="I2517" s="670">
        <v>368</v>
      </c>
      <c r="J2517" s="670">
        <v>33120</v>
      </c>
      <c r="K2517" s="553">
        <v>30</v>
      </c>
      <c r="L2517" s="553">
        <v>30</v>
      </c>
      <c r="M2517" s="553">
        <v>30</v>
      </c>
      <c r="N2517" s="553">
        <v>90</v>
      </c>
      <c r="O2517" s="670">
        <v>33120</v>
      </c>
      <c r="P2517" s="362" t="s">
        <v>370</v>
      </c>
    </row>
    <row r="2518" spans="1:16" ht="54" customHeight="1" x14ac:dyDescent="0.2">
      <c r="A2518" s="296" t="s">
        <v>1969</v>
      </c>
      <c r="B2518" s="166" t="s">
        <v>370</v>
      </c>
      <c r="C2518" s="132" t="s">
        <v>2968</v>
      </c>
      <c r="D2518" s="550" t="s">
        <v>2305</v>
      </c>
      <c r="E2518" s="550" t="s">
        <v>187</v>
      </c>
      <c r="F2518" s="551">
        <v>291</v>
      </c>
      <c r="G2518" s="551" t="s">
        <v>605</v>
      </c>
      <c r="H2518" s="551">
        <v>11</v>
      </c>
      <c r="I2518" s="670">
        <v>368</v>
      </c>
      <c r="J2518" s="670">
        <v>33120</v>
      </c>
      <c r="K2518" s="553">
        <v>30</v>
      </c>
      <c r="L2518" s="553">
        <v>30</v>
      </c>
      <c r="M2518" s="553">
        <v>30</v>
      </c>
      <c r="N2518" s="553">
        <v>90</v>
      </c>
      <c r="O2518" s="670">
        <v>33120</v>
      </c>
      <c r="P2518" s="362" t="s">
        <v>370</v>
      </c>
    </row>
    <row r="2519" spans="1:16" ht="54" customHeight="1" x14ac:dyDescent="0.2">
      <c r="A2519" s="296" t="s">
        <v>1969</v>
      </c>
      <c r="B2519" s="166" t="s">
        <v>370</v>
      </c>
      <c r="C2519" s="132" t="s">
        <v>2968</v>
      </c>
      <c r="D2519" s="550" t="s">
        <v>2305</v>
      </c>
      <c r="E2519" s="550" t="s">
        <v>187</v>
      </c>
      <c r="F2519" s="551">
        <v>291</v>
      </c>
      <c r="G2519" s="551" t="s">
        <v>605</v>
      </c>
      <c r="H2519" s="551">
        <v>11</v>
      </c>
      <c r="I2519" s="670">
        <v>368</v>
      </c>
      <c r="J2519" s="670">
        <v>33120</v>
      </c>
      <c r="K2519" s="553">
        <v>30</v>
      </c>
      <c r="L2519" s="553">
        <v>30</v>
      </c>
      <c r="M2519" s="553">
        <v>30</v>
      </c>
      <c r="N2519" s="553">
        <v>90</v>
      </c>
      <c r="O2519" s="670">
        <v>33120</v>
      </c>
      <c r="P2519" s="362" t="s">
        <v>370</v>
      </c>
    </row>
    <row r="2520" spans="1:16" ht="54" customHeight="1" x14ac:dyDescent="0.2">
      <c r="A2520" s="296" t="s">
        <v>1969</v>
      </c>
      <c r="B2520" s="166" t="s">
        <v>370</v>
      </c>
      <c r="C2520" s="132" t="s">
        <v>2968</v>
      </c>
      <c r="D2520" s="550" t="s">
        <v>2305</v>
      </c>
      <c r="E2520" s="550" t="s">
        <v>187</v>
      </c>
      <c r="F2520" s="551">
        <v>291</v>
      </c>
      <c r="G2520" s="551" t="s">
        <v>605</v>
      </c>
      <c r="H2520" s="551">
        <v>11</v>
      </c>
      <c r="I2520" s="670">
        <v>368</v>
      </c>
      <c r="J2520" s="670">
        <v>33120</v>
      </c>
      <c r="K2520" s="553">
        <v>30</v>
      </c>
      <c r="L2520" s="553">
        <v>30</v>
      </c>
      <c r="M2520" s="553">
        <v>30</v>
      </c>
      <c r="N2520" s="553">
        <v>90</v>
      </c>
      <c r="O2520" s="670">
        <v>33120</v>
      </c>
      <c r="P2520" s="362" t="s">
        <v>370</v>
      </c>
    </row>
    <row r="2521" spans="1:16" ht="54" customHeight="1" x14ac:dyDescent="0.2">
      <c r="A2521" s="296" t="s">
        <v>1969</v>
      </c>
      <c r="B2521" s="166" t="s">
        <v>370</v>
      </c>
      <c r="C2521" s="132" t="s">
        <v>2968</v>
      </c>
      <c r="D2521" s="550" t="s">
        <v>2305</v>
      </c>
      <c r="E2521" s="550" t="s">
        <v>187</v>
      </c>
      <c r="F2521" s="551">
        <v>291</v>
      </c>
      <c r="G2521" s="551" t="s">
        <v>605</v>
      </c>
      <c r="H2521" s="551">
        <v>11</v>
      </c>
      <c r="I2521" s="670">
        <v>368</v>
      </c>
      <c r="J2521" s="670">
        <v>33120</v>
      </c>
      <c r="K2521" s="553">
        <v>30</v>
      </c>
      <c r="L2521" s="553">
        <v>30</v>
      </c>
      <c r="M2521" s="553">
        <v>30</v>
      </c>
      <c r="N2521" s="553">
        <v>90</v>
      </c>
      <c r="O2521" s="670">
        <v>33120</v>
      </c>
      <c r="P2521" s="362" t="s">
        <v>370</v>
      </c>
    </row>
    <row r="2522" spans="1:16" ht="54" customHeight="1" x14ac:dyDescent="0.2">
      <c r="A2522" s="296" t="s">
        <v>1969</v>
      </c>
      <c r="B2522" s="166" t="s">
        <v>370</v>
      </c>
      <c r="C2522" s="132" t="s">
        <v>2968</v>
      </c>
      <c r="D2522" s="550" t="s">
        <v>2305</v>
      </c>
      <c r="E2522" s="550" t="s">
        <v>187</v>
      </c>
      <c r="F2522" s="551">
        <v>291</v>
      </c>
      <c r="G2522" s="551" t="s">
        <v>605</v>
      </c>
      <c r="H2522" s="551">
        <v>11</v>
      </c>
      <c r="I2522" s="670">
        <v>368</v>
      </c>
      <c r="J2522" s="670">
        <v>33120</v>
      </c>
      <c r="K2522" s="553">
        <v>30</v>
      </c>
      <c r="L2522" s="553">
        <v>30</v>
      </c>
      <c r="M2522" s="553">
        <v>30</v>
      </c>
      <c r="N2522" s="553">
        <v>90</v>
      </c>
      <c r="O2522" s="670">
        <v>33120</v>
      </c>
      <c r="P2522" s="362" t="s">
        <v>370</v>
      </c>
    </row>
    <row r="2523" spans="1:16" ht="54" customHeight="1" x14ac:dyDescent="0.2">
      <c r="A2523" s="296" t="s">
        <v>1969</v>
      </c>
      <c r="B2523" s="166" t="s">
        <v>370</v>
      </c>
      <c r="C2523" s="132" t="s">
        <v>2968</v>
      </c>
      <c r="D2523" s="550" t="s">
        <v>2305</v>
      </c>
      <c r="E2523" s="550" t="s">
        <v>187</v>
      </c>
      <c r="F2523" s="551">
        <v>291</v>
      </c>
      <c r="G2523" s="551" t="s">
        <v>605</v>
      </c>
      <c r="H2523" s="551">
        <v>11</v>
      </c>
      <c r="I2523" s="670">
        <v>368</v>
      </c>
      <c r="J2523" s="670">
        <v>33120</v>
      </c>
      <c r="K2523" s="553">
        <v>30</v>
      </c>
      <c r="L2523" s="553">
        <v>30</v>
      </c>
      <c r="M2523" s="553">
        <v>30</v>
      </c>
      <c r="N2523" s="553">
        <v>90</v>
      </c>
      <c r="O2523" s="670">
        <v>33120</v>
      </c>
      <c r="P2523" s="362" t="s">
        <v>370</v>
      </c>
    </row>
    <row r="2524" spans="1:16" ht="54" customHeight="1" x14ac:dyDescent="0.2">
      <c r="A2524" s="296" t="s">
        <v>1969</v>
      </c>
      <c r="B2524" s="166" t="s">
        <v>370</v>
      </c>
      <c r="C2524" s="132" t="s">
        <v>2968</v>
      </c>
      <c r="D2524" s="550" t="s">
        <v>2067</v>
      </c>
      <c r="E2524" s="550" t="s">
        <v>187</v>
      </c>
      <c r="F2524" s="551">
        <v>291</v>
      </c>
      <c r="G2524" s="551" t="s">
        <v>605</v>
      </c>
      <c r="H2524" s="551">
        <v>11</v>
      </c>
      <c r="I2524" s="670">
        <v>7</v>
      </c>
      <c r="J2524" s="670">
        <v>1190</v>
      </c>
      <c r="K2524" s="553">
        <v>56.666666666666664</v>
      </c>
      <c r="L2524" s="553">
        <v>56.666666666666664</v>
      </c>
      <c r="M2524" s="553">
        <v>56.666666666666664</v>
      </c>
      <c r="N2524" s="553">
        <v>170</v>
      </c>
      <c r="O2524" s="670">
        <v>1190</v>
      </c>
      <c r="P2524" s="362" t="s">
        <v>370</v>
      </c>
    </row>
    <row r="2525" spans="1:16" ht="54" customHeight="1" x14ac:dyDescent="0.2">
      <c r="A2525" s="296" t="s">
        <v>1969</v>
      </c>
      <c r="B2525" s="166" t="s">
        <v>370</v>
      </c>
      <c r="C2525" s="132" t="s">
        <v>2968</v>
      </c>
      <c r="D2525" s="550" t="s">
        <v>2306</v>
      </c>
      <c r="E2525" s="550" t="s">
        <v>187</v>
      </c>
      <c r="F2525" s="551">
        <v>291</v>
      </c>
      <c r="G2525" s="551" t="s">
        <v>605</v>
      </c>
      <c r="H2525" s="551">
        <v>11</v>
      </c>
      <c r="I2525" s="670">
        <v>11</v>
      </c>
      <c r="J2525" s="670">
        <v>264</v>
      </c>
      <c r="K2525" s="553">
        <v>8</v>
      </c>
      <c r="L2525" s="553">
        <v>8</v>
      </c>
      <c r="M2525" s="553">
        <v>8</v>
      </c>
      <c r="N2525" s="553">
        <v>24</v>
      </c>
      <c r="O2525" s="670">
        <v>264</v>
      </c>
      <c r="P2525" s="362" t="s">
        <v>370</v>
      </c>
    </row>
    <row r="2526" spans="1:16" ht="54" customHeight="1" x14ac:dyDescent="0.2">
      <c r="A2526" s="296" t="s">
        <v>1969</v>
      </c>
      <c r="B2526" s="166" t="s">
        <v>370</v>
      </c>
      <c r="C2526" s="132" t="s">
        <v>2968</v>
      </c>
      <c r="D2526" s="550" t="s">
        <v>2307</v>
      </c>
      <c r="E2526" s="550" t="s">
        <v>634</v>
      </c>
      <c r="F2526" s="551">
        <v>291</v>
      </c>
      <c r="G2526" s="551" t="s">
        <v>605</v>
      </c>
      <c r="H2526" s="551">
        <v>11</v>
      </c>
      <c r="I2526" s="670">
        <v>15</v>
      </c>
      <c r="J2526" s="670">
        <v>360</v>
      </c>
      <c r="K2526" s="553">
        <v>8</v>
      </c>
      <c r="L2526" s="553">
        <v>8</v>
      </c>
      <c r="M2526" s="553">
        <v>8</v>
      </c>
      <c r="N2526" s="553">
        <v>24</v>
      </c>
      <c r="O2526" s="670">
        <v>360</v>
      </c>
      <c r="P2526" s="362" t="s">
        <v>370</v>
      </c>
    </row>
    <row r="2527" spans="1:16" ht="54" customHeight="1" x14ac:dyDescent="0.2">
      <c r="A2527" s="296" t="s">
        <v>1969</v>
      </c>
      <c r="B2527" s="166" t="s">
        <v>370</v>
      </c>
      <c r="C2527" s="132" t="s">
        <v>2968</v>
      </c>
      <c r="D2527" s="550" t="s">
        <v>2308</v>
      </c>
      <c r="E2527" s="550" t="s">
        <v>2223</v>
      </c>
      <c r="F2527" s="551">
        <v>291</v>
      </c>
      <c r="G2527" s="551" t="s">
        <v>605</v>
      </c>
      <c r="H2527" s="551">
        <v>11</v>
      </c>
      <c r="I2527" s="670">
        <v>89</v>
      </c>
      <c r="J2527" s="670">
        <v>3827</v>
      </c>
      <c r="K2527" s="553">
        <v>14.333333333333334</v>
      </c>
      <c r="L2527" s="553">
        <v>14.333333333333334</v>
      </c>
      <c r="M2527" s="553">
        <v>14.333333333333334</v>
      </c>
      <c r="N2527" s="553">
        <v>43</v>
      </c>
      <c r="O2527" s="670">
        <v>3827</v>
      </c>
      <c r="P2527" s="362" t="s">
        <v>370</v>
      </c>
    </row>
    <row r="2528" spans="1:16" ht="54" customHeight="1" x14ac:dyDescent="0.2">
      <c r="A2528" s="296" t="s">
        <v>1969</v>
      </c>
      <c r="B2528" s="166" t="s">
        <v>370</v>
      </c>
      <c r="C2528" s="132" t="s">
        <v>2968</v>
      </c>
      <c r="D2528" s="550" t="s">
        <v>196</v>
      </c>
      <c r="E2528" s="550" t="s">
        <v>634</v>
      </c>
      <c r="F2528" s="551">
        <v>291</v>
      </c>
      <c r="G2528" s="551" t="s">
        <v>605</v>
      </c>
      <c r="H2528" s="551">
        <v>11</v>
      </c>
      <c r="I2528" s="670">
        <v>12</v>
      </c>
      <c r="J2528" s="670">
        <v>300</v>
      </c>
      <c r="K2528" s="553">
        <v>8.3333333333333339</v>
      </c>
      <c r="L2528" s="553">
        <v>8.3333333333333339</v>
      </c>
      <c r="M2528" s="553">
        <v>8.3333333333333339</v>
      </c>
      <c r="N2528" s="553">
        <v>25</v>
      </c>
      <c r="O2528" s="670">
        <v>300</v>
      </c>
      <c r="P2528" s="362" t="s">
        <v>370</v>
      </c>
    </row>
    <row r="2529" spans="1:16" ht="54" customHeight="1" x14ac:dyDescent="0.2">
      <c r="A2529" s="296" t="s">
        <v>1969</v>
      </c>
      <c r="B2529" s="166" t="s">
        <v>370</v>
      </c>
      <c r="C2529" s="132" t="s">
        <v>2968</v>
      </c>
      <c r="D2529" s="550" t="s">
        <v>2048</v>
      </c>
      <c r="E2529" s="550" t="s">
        <v>187</v>
      </c>
      <c r="F2529" s="551">
        <v>291</v>
      </c>
      <c r="G2529" s="551" t="s">
        <v>605</v>
      </c>
      <c r="H2529" s="551">
        <v>11</v>
      </c>
      <c r="I2529" s="670">
        <v>24</v>
      </c>
      <c r="J2529" s="670">
        <v>1416</v>
      </c>
      <c r="K2529" s="553">
        <v>19.666666666666668</v>
      </c>
      <c r="L2529" s="553">
        <v>19.666666666666668</v>
      </c>
      <c r="M2529" s="553">
        <v>19.666666666666668</v>
      </c>
      <c r="N2529" s="553">
        <v>59</v>
      </c>
      <c r="O2529" s="670">
        <v>1416</v>
      </c>
      <c r="P2529" s="362" t="s">
        <v>370</v>
      </c>
    </row>
    <row r="2530" spans="1:16" ht="54" customHeight="1" x14ac:dyDescent="0.2">
      <c r="A2530" s="296" t="s">
        <v>1969</v>
      </c>
      <c r="B2530" s="166" t="s">
        <v>370</v>
      </c>
      <c r="C2530" s="132" t="s">
        <v>2968</v>
      </c>
      <c r="D2530" s="550" t="s">
        <v>1820</v>
      </c>
      <c r="E2530" s="550" t="s">
        <v>187</v>
      </c>
      <c r="F2530" s="551">
        <v>291</v>
      </c>
      <c r="G2530" s="551" t="s">
        <v>605</v>
      </c>
      <c r="H2530" s="551">
        <v>11</v>
      </c>
      <c r="I2530" s="670">
        <v>25</v>
      </c>
      <c r="J2530" s="670">
        <v>3625</v>
      </c>
      <c r="K2530" s="553">
        <v>48.333333333333336</v>
      </c>
      <c r="L2530" s="553">
        <v>48.333333333333336</v>
      </c>
      <c r="M2530" s="553">
        <v>48.333333333333336</v>
      </c>
      <c r="N2530" s="553">
        <v>145</v>
      </c>
      <c r="O2530" s="670">
        <v>3625</v>
      </c>
      <c r="P2530" s="362" t="s">
        <v>370</v>
      </c>
    </row>
    <row r="2531" spans="1:16" ht="54" customHeight="1" x14ac:dyDescent="0.2">
      <c r="A2531" s="296" t="s">
        <v>1969</v>
      </c>
      <c r="B2531" s="166" t="s">
        <v>370</v>
      </c>
      <c r="C2531" s="132" t="s">
        <v>2968</v>
      </c>
      <c r="D2531" s="550" t="s">
        <v>2309</v>
      </c>
      <c r="E2531" s="550" t="s">
        <v>187</v>
      </c>
      <c r="F2531" s="551">
        <v>291</v>
      </c>
      <c r="G2531" s="551" t="s">
        <v>605</v>
      </c>
      <c r="H2531" s="551">
        <v>11</v>
      </c>
      <c r="I2531" s="670">
        <v>3</v>
      </c>
      <c r="J2531" s="670">
        <v>420</v>
      </c>
      <c r="K2531" s="553">
        <v>46.666666666666664</v>
      </c>
      <c r="L2531" s="553">
        <v>46.666666666666664</v>
      </c>
      <c r="M2531" s="553">
        <v>46.666666666666664</v>
      </c>
      <c r="N2531" s="553">
        <v>140</v>
      </c>
      <c r="O2531" s="670">
        <v>420</v>
      </c>
      <c r="P2531" s="362" t="s">
        <v>370</v>
      </c>
    </row>
    <row r="2532" spans="1:16" ht="54" customHeight="1" x14ac:dyDescent="0.2">
      <c r="A2532" s="296" t="s">
        <v>1969</v>
      </c>
      <c r="B2532" s="166" t="s">
        <v>370</v>
      </c>
      <c r="C2532" s="132" t="s">
        <v>2968</v>
      </c>
      <c r="D2532" s="550" t="s">
        <v>2297</v>
      </c>
      <c r="E2532" s="550" t="s">
        <v>634</v>
      </c>
      <c r="F2532" s="551">
        <v>291</v>
      </c>
      <c r="G2532" s="551" t="s">
        <v>605</v>
      </c>
      <c r="H2532" s="551">
        <v>11</v>
      </c>
      <c r="I2532" s="670">
        <v>700</v>
      </c>
      <c r="J2532" s="670">
        <v>2800</v>
      </c>
      <c r="K2532" s="553">
        <v>1.3333333333333333</v>
      </c>
      <c r="L2532" s="553">
        <v>1.3333333333333333</v>
      </c>
      <c r="M2532" s="553">
        <v>1.3333333333333333</v>
      </c>
      <c r="N2532" s="553">
        <v>4</v>
      </c>
      <c r="O2532" s="670">
        <v>2800</v>
      </c>
      <c r="P2532" s="362" t="s">
        <v>370</v>
      </c>
    </row>
    <row r="2533" spans="1:16" ht="54" customHeight="1" x14ac:dyDescent="0.2">
      <c r="A2533" s="296" t="s">
        <v>1969</v>
      </c>
      <c r="B2533" s="166" t="s">
        <v>370</v>
      </c>
      <c r="C2533" s="132" t="s">
        <v>2968</v>
      </c>
      <c r="D2533" s="550" t="s">
        <v>2310</v>
      </c>
      <c r="E2533" s="550" t="s">
        <v>187</v>
      </c>
      <c r="F2533" s="551">
        <v>292</v>
      </c>
      <c r="G2533" s="551" t="s">
        <v>605</v>
      </c>
      <c r="H2533" s="551">
        <v>11</v>
      </c>
      <c r="I2533" s="670">
        <v>60</v>
      </c>
      <c r="J2533" s="670">
        <v>420</v>
      </c>
      <c r="K2533" s="553">
        <v>2.3333333333333335</v>
      </c>
      <c r="L2533" s="553">
        <v>2.3333333333333335</v>
      </c>
      <c r="M2533" s="553">
        <v>2.3333333333333335</v>
      </c>
      <c r="N2533" s="553">
        <v>7</v>
      </c>
      <c r="O2533" s="670">
        <v>420</v>
      </c>
      <c r="P2533" s="362" t="s">
        <v>370</v>
      </c>
    </row>
    <row r="2534" spans="1:16" ht="54" customHeight="1" x14ac:dyDescent="0.2">
      <c r="A2534" s="296" t="s">
        <v>1969</v>
      </c>
      <c r="B2534" s="166" t="s">
        <v>370</v>
      </c>
      <c r="C2534" s="132" t="s">
        <v>2968</v>
      </c>
      <c r="D2534" s="550" t="s">
        <v>2311</v>
      </c>
      <c r="E2534" s="550" t="s">
        <v>621</v>
      </c>
      <c r="F2534" s="551">
        <v>292</v>
      </c>
      <c r="G2534" s="551" t="s">
        <v>605</v>
      </c>
      <c r="H2534" s="551">
        <v>11</v>
      </c>
      <c r="I2534" s="670">
        <v>75</v>
      </c>
      <c r="J2534" s="670">
        <v>1875</v>
      </c>
      <c r="K2534" s="553">
        <v>8.3333333333333339</v>
      </c>
      <c r="L2534" s="553">
        <v>8.3333333333333339</v>
      </c>
      <c r="M2534" s="553">
        <v>8.3333333333333339</v>
      </c>
      <c r="N2534" s="553">
        <v>25</v>
      </c>
      <c r="O2534" s="670">
        <v>1875</v>
      </c>
      <c r="P2534" s="362" t="s">
        <v>370</v>
      </c>
    </row>
    <row r="2535" spans="1:16" ht="54" customHeight="1" x14ac:dyDescent="0.2">
      <c r="A2535" s="296" t="s">
        <v>1969</v>
      </c>
      <c r="B2535" s="166" t="s">
        <v>370</v>
      </c>
      <c r="C2535" s="132" t="s">
        <v>2968</v>
      </c>
      <c r="D2535" s="550" t="s">
        <v>2258</v>
      </c>
      <c r="E2535" s="550" t="s">
        <v>187</v>
      </c>
      <c r="F2535" s="551">
        <v>292</v>
      </c>
      <c r="G2535" s="551" t="s">
        <v>605</v>
      </c>
      <c r="H2535" s="551">
        <v>11</v>
      </c>
      <c r="I2535" s="670">
        <v>30</v>
      </c>
      <c r="J2535" s="670">
        <v>720</v>
      </c>
      <c r="K2535" s="553">
        <v>8</v>
      </c>
      <c r="L2535" s="553">
        <v>8</v>
      </c>
      <c r="M2535" s="553">
        <v>8</v>
      </c>
      <c r="N2535" s="553">
        <v>24</v>
      </c>
      <c r="O2535" s="670">
        <v>720</v>
      </c>
      <c r="P2535" s="362" t="s">
        <v>370</v>
      </c>
    </row>
    <row r="2536" spans="1:16" ht="54" customHeight="1" x14ac:dyDescent="0.2">
      <c r="A2536" s="296" t="s">
        <v>1969</v>
      </c>
      <c r="B2536" s="166" t="s">
        <v>370</v>
      </c>
      <c r="C2536" s="132" t="s">
        <v>2968</v>
      </c>
      <c r="D2536" s="550" t="s">
        <v>2312</v>
      </c>
      <c r="E2536" s="550" t="s">
        <v>187</v>
      </c>
      <c r="F2536" s="551">
        <v>293</v>
      </c>
      <c r="G2536" s="551" t="s">
        <v>605</v>
      </c>
      <c r="H2536" s="551">
        <v>11</v>
      </c>
      <c r="I2536" s="670">
        <v>9</v>
      </c>
      <c r="J2536" s="670">
        <v>378</v>
      </c>
      <c r="K2536" s="553">
        <v>14</v>
      </c>
      <c r="L2536" s="553">
        <v>14</v>
      </c>
      <c r="M2536" s="553">
        <v>14</v>
      </c>
      <c r="N2536" s="553">
        <v>42</v>
      </c>
      <c r="O2536" s="670">
        <v>378</v>
      </c>
      <c r="P2536" s="362" t="s">
        <v>370</v>
      </c>
    </row>
    <row r="2537" spans="1:16" ht="54" customHeight="1" x14ac:dyDescent="0.2">
      <c r="A2537" s="296" t="s">
        <v>1969</v>
      </c>
      <c r="B2537" s="166" t="s">
        <v>370</v>
      </c>
      <c r="C2537" s="132" t="s">
        <v>2968</v>
      </c>
      <c r="D2537" s="550" t="s">
        <v>2313</v>
      </c>
      <c r="E2537" s="550" t="s">
        <v>634</v>
      </c>
      <c r="F2537" s="551">
        <v>293</v>
      </c>
      <c r="G2537" s="551" t="s">
        <v>605</v>
      </c>
      <c r="H2537" s="551">
        <v>11</v>
      </c>
      <c r="I2537" s="670">
        <v>115</v>
      </c>
      <c r="J2537" s="670">
        <v>4600</v>
      </c>
      <c r="K2537" s="553">
        <v>13.333333333333334</v>
      </c>
      <c r="L2537" s="553">
        <v>13.333333333333334</v>
      </c>
      <c r="M2537" s="553">
        <v>13.333333333333334</v>
      </c>
      <c r="N2537" s="553">
        <v>40</v>
      </c>
      <c r="O2537" s="670">
        <v>4600</v>
      </c>
      <c r="P2537" s="362" t="s">
        <v>370</v>
      </c>
    </row>
    <row r="2538" spans="1:16" ht="54" customHeight="1" x14ac:dyDescent="0.2">
      <c r="A2538" s="296" t="s">
        <v>1969</v>
      </c>
      <c r="B2538" s="166" t="s">
        <v>370</v>
      </c>
      <c r="C2538" s="132" t="s">
        <v>2968</v>
      </c>
      <c r="D2538" s="550" t="s">
        <v>2314</v>
      </c>
      <c r="E2538" s="550" t="s">
        <v>187</v>
      </c>
      <c r="F2538" s="551">
        <v>293</v>
      </c>
      <c r="G2538" s="551" t="s">
        <v>605</v>
      </c>
      <c r="H2538" s="551">
        <v>11</v>
      </c>
      <c r="I2538" s="670">
        <v>29</v>
      </c>
      <c r="J2538" s="670">
        <v>1740</v>
      </c>
      <c r="K2538" s="553">
        <v>20</v>
      </c>
      <c r="L2538" s="553">
        <v>20</v>
      </c>
      <c r="M2538" s="553">
        <v>20</v>
      </c>
      <c r="N2538" s="553">
        <v>60</v>
      </c>
      <c r="O2538" s="670">
        <v>1740</v>
      </c>
      <c r="P2538" s="362" t="s">
        <v>370</v>
      </c>
    </row>
    <row r="2539" spans="1:16" ht="54" customHeight="1" x14ac:dyDescent="0.2">
      <c r="A2539" s="296" t="s">
        <v>1969</v>
      </c>
      <c r="B2539" s="166" t="s">
        <v>370</v>
      </c>
      <c r="C2539" s="132" t="s">
        <v>2968</v>
      </c>
      <c r="D2539" s="550" t="s">
        <v>2315</v>
      </c>
      <c r="E2539" s="550" t="s">
        <v>634</v>
      </c>
      <c r="F2539" s="551">
        <v>293</v>
      </c>
      <c r="G2539" s="551" t="s">
        <v>605</v>
      </c>
      <c r="H2539" s="551">
        <v>11</v>
      </c>
      <c r="I2539" s="670">
        <v>126</v>
      </c>
      <c r="J2539" s="670">
        <v>4284</v>
      </c>
      <c r="K2539" s="553">
        <v>11.333333333333334</v>
      </c>
      <c r="L2539" s="553">
        <v>11.333333333333334</v>
      </c>
      <c r="M2539" s="553">
        <v>11.333333333333334</v>
      </c>
      <c r="N2539" s="553">
        <v>34</v>
      </c>
      <c r="O2539" s="670">
        <v>4284</v>
      </c>
      <c r="P2539" s="362" t="s">
        <v>370</v>
      </c>
    </row>
    <row r="2540" spans="1:16" ht="54" customHeight="1" x14ac:dyDescent="0.2">
      <c r="A2540" s="296" t="s">
        <v>1969</v>
      </c>
      <c r="B2540" s="166" t="s">
        <v>370</v>
      </c>
      <c r="C2540" s="132" t="s">
        <v>2968</v>
      </c>
      <c r="D2540" s="550" t="s">
        <v>2316</v>
      </c>
      <c r="E2540" s="550" t="s">
        <v>634</v>
      </c>
      <c r="F2540" s="551">
        <v>293</v>
      </c>
      <c r="G2540" s="551" t="s">
        <v>605</v>
      </c>
      <c r="H2540" s="551">
        <v>11</v>
      </c>
      <c r="I2540" s="670">
        <v>126</v>
      </c>
      <c r="J2540" s="670">
        <v>4284</v>
      </c>
      <c r="K2540" s="553">
        <v>11.333333333333334</v>
      </c>
      <c r="L2540" s="553">
        <v>11.333333333333334</v>
      </c>
      <c r="M2540" s="553">
        <v>11.333333333333334</v>
      </c>
      <c r="N2540" s="553">
        <v>34</v>
      </c>
      <c r="O2540" s="670">
        <v>4284</v>
      </c>
      <c r="P2540" s="362" t="s">
        <v>370</v>
      </c>
    </row>
    <row r="2541" spans="1:16" ht="54" customHeight="1" x14ac:dyDescent="0.2">
      <c r="A2541" s="296" t="s">
        <v>1969</v>
      </c>
      <c r="B2541" s="166" t="s">
        <v>370</v>
      </c>
      <c r="C2541" s="132" t="s">
        <v>2968</v>
      </c>
      <c r="D2541" s="550" t="s">
        <v>2317</v>
      </c>
      <c r="E2541" s="550" t="s">
        <v>634</v>
      </c>
      <c r="F2541" s="551">
        <v>293</v>
      </c>
      <c r="G2541" s="551" t="s">
        <v>605</v>
      </c>
      <c r="H2541" s="551">
        <v>11</v>
      </c>
      <c r="I2541" s="670">
        <v>126</v>
      </c>
      <c r="J2541" s="670">
        <v>4284</v>
      </c>
      <c r="K2541" s="553">
        <v>11.333333333333334</v>
      </c>
      <c r="L2541" s="553">
        <v>11.333333333333334</v>
      </c>
      <c r="M2541" s="553">
        <v>11.333333333333334</v>
      </c>
      <c r="N2541" s="553">
        <v>34</v>
      </c>
      <c r="O2541" s="670">
        <v>4284</v>
      </c>
      <c r="P2541" s="362" t="s">
        <v>370</v>
      </c>
    </row>
    <row r="2542" spans="1:16" ht="54" customHeight="1" x14ac:dyDescent="0.2">
      <c r="A2542" s="296" t="s">
        <v>1969</v>
      </c>
      <c r="B2542" s="166" t="s">
        <v>370</v>
      </c>
      <c r="C2542" s="132" t="s">
        <v>2968</v>
      </c>
      <c r="D2542" s="550" t="s">
        <v>2318</v>
      </c>
      <c r="E2542" s="550" t="s">
        <v>634</v>
      </c>
      <c r="F2542" s="551">
        <v>293</v>
      </c>
      <c r="G2542" s="551" t="s">
        <v>605</v>
      </c>
      <c r="H2542" s="551">
        <v>11</v>
      </c>
      <c r="I2542" s="670">
        <v>126</v>
      </c>
      <c r="J2542" s="670">
        <v>4284</v>
      </c>
      <c r="K2542" s="553">
        <v>11.333333333333334</v>
      </c>
      <c r="L2542" s="553">
        <v>11.333333333333334</v>
      </c>
      <c r="M2542" s="553">
        <v>11.333333333333334</v>
      </c>
      <c r="N2542" s="553">
        <v>34</v>
      </c>
      <c r="O2542" s="670">
        <v>4284</v>
      </c>
      <c r="P2542" s="362" t="s">
        <v>370</v>
      </c>
    </row>
    <row r="2543" spans="1:16" ht="54" customHeight="1" x14ac:dyDescent="0.2">
      <c r="A2543" s="296" t="s">
        <v>1969</v>
      </c>
      <c r="B2543" s="166" t="s">
        <v>370</v>
      </c>
      <c r="C2543" s="132" t="s">
        <v>2968</v>
      </c>
      <c r="D2543" s="550" t="s">
        <v>2319</v>
      </c>
      <c r="E2543" s="550" t="s">
        <v>187</v>
      </c>
      <c r="F2543" s="551">
        <v>293</v>
      </c>
      <c r="G2543" s="551" t="s">
        <v>605</v>
      </c>
      <c r="H2543" s="551">
        <v>11</v>
      </c>
      <c r="I2543" s="670">
        <v>1490</v>
      </c>
      <c r="J2543" s="670">
        <v>7450</v>
      </c>
      <c r="K2543" s="553">
        <v>1.6666666666666667</v>
      </c>
      <c r="L2543" s="553">
        <v>1.6666666666666667</v>
      </c>
      <c r="M2543" s="553">
        <v>1.6666666666666667</v>
      </c>
      <c r="N2543" s="553">
        <v>5</v>
      </c>
      <c r="O2543" s="670">
        <v>7450</v>
      </c>
      <c r="P2543" s="362" t="s">
        <v>370</v>
      </c>
    </row>
    <row r="2544" spans="1:16" ht="54" customHeight="1" x14ac:dyDescent="0.2">
      <c r="A2544" s="296" t="s">
        <v>1969</v>
      </c>
      <c r="B2544" s="166" t="s">
        <v>370</v>
      </c>
      <c r="C2544" s="132" t="s">
        <v>2968</v>
      </c>
      <c r="D2544" s="550" t="s">
        <v>2067</v>
      </c>
      <c r="E2544" s="550" t="s">
        <v>187</v>
      </c>
      <c r="F2544" s="551">
        <v>293</v>
      </c>
      <c r="G2544" s="551" t="s">
        <v>605</v>
      </c>
      <c r="H2544" s="551">
        <v>11</v>
      </c>
      <c r="I2544" s="670">
        <v>125</v>
      </c>
      <c r="J2544" s="670">
        <v>17000</v>
      </c>
      <c r="K2544" s="553">
        <v>45.333333333333336</v>
      </c>
      <c r="L2544" s="553">
        <v>45.333333333333336</v>
      </c>
      <c r="M2544" s="553">
        <v>45.333333333333336</v>
      </c>
      <c r="N2544" s="553">
        <v>136</v>
      </c>
      <c r="O2544" s="670">
        <v>17000</v>
      </c>
      <c r="P2544" s="362" t="s">
        <v>370</v>
      </c>
    </row>
    <row r="2545" spans="1:16" ht="54" customHeight="1" x14ac:dyDescent="0.2">
      <c r="A2545" s="296" t="s">
        <v>1969</v>
      </c>
      <c r="B2545" s="166" t="s">
        <v>370</v>
      </c>
      <c r="C2545" s="132" t="s">
        <v>2968</v>
      </c>
      <c r="D2545" s="550" t="s">
        <v>2320</v>
      </c>
      <c r="E2545" s="550" t="s">
        <v>187</v>
      </c>
      <c r="F2545" s="551">
        <v>293</v>
      </c>
      <c r="G2545" s="551" t="s">
        <v>605</v>
      </c>
      <c r="H2545" s="551">
        <v>11</v>
      </c>
      <c r="I2545" s="670">
        <v>500</v>
      </c>
      <c r="J2545" s="670">
        <v>1000</v>
      </c>
      <c r="K2545" s="553">
        <v>0.66666666666666663</v>
      </c>
      <c r="L2545" s="553">
        <v>0.66666666666666663</v>
      </c>
      <c r="M2545" s="553">
        <v>0.66666666666666663</v>
      </c>
      <c r="N2545" s="553">
        <v>2</v>
      </c>
      <c r="O2545" s="670">
        <v>1000</v>
      </c>
      <c r="P2545" s="362" t="s">
        <v>370</v>
      </c>
    </row>
    <row r="2546" spans="1:16" ht="54" customHeight="1" x14ac:dyDescent="0.2">
      <c r="A2546" s="296" t="s">
        <v>1969</v>
      </c>
      <c r="B2546" s="166" t="s">
        <v>370</v>
      </c>
      <c r="C2546" s="132" t="s">
        <v>2968</v>
      </c>
      <c r="D2546" s="550" t="s">
        <v>2321</v>
      </c>
      <c r="E2546" s="550" t="s">
        <v>634</v>
      </c>
      <c r="F2546" s="551">
        <v>293</v>
      </c>
      <c r="G2546" s="551" t="s">
        <v>605</v>
      </c>
      <c r="H2546" s="551">
        <v>11</v>
      </c>
      <c r="I2546" s="670">
        <v>25</v>
      </c>
      <c r="J2546" s="670">
        <v>4000</v>
      </c>
      <c r="K2546" s="553">
        <v>53.333333333333336</v>
      </c>
      <c r="L2546" s="553">
        <v>53.333333333333336</v>
      </c>
      <c r="M2546" s="553">
        <v>53.333333333333336</v>
      </c>
      <c r="N2546" s="553">
        <v>160</v>
      </c>
      <c r="O2546" s="670">
        <v>4000</v>
      </c>
      <c r="P2546" s="362" t="s">
        <v>370</v>
      </c>
    </row>
    <row r="2547" spans="1:16" ht="54" customHeight="1" x14ac:dyDescent="0.2">
      <c r="A2547" s="296" t="s">
        <v>1969</v>
      </c>
      <c r="B2547" s="166" t="s">
        <v>370</v>
      </c>
      <c r="C2547" s="132" t="s">
        <v>2968</v>
      </c>
      <c r="D2547" s="550" t="s">
        <v>2319</v>
      </c>
      <c r="E2547" s="550" t="s">
        <v>187</v>
      </c>
      <c r="F2547" s="551">
        <v>293</v>
      </c>
      <c r="G2547" s="551" t="s">
        <v>605</v>
      </c>
      <c r="H2547" s="551">
        <v>11</v>
      </c>
      <c r="I2547" s="670">
        <v>500</v>
      </c>
      <c r="J2547" s="670">
        <v>1500</v>
      </c>
      <c r="K2547" s="553">
        <v>1</v>
      </c>
      <c r="L2547" s="553">
        <v>1</v>
      </c>
      <c r="M2547" s="553">
        <v>1</v>
      </c>
      <c r="N2547" s="553">
        <v>3</v>
      </c>
      <c r="O2547" s="670">
        <v>1500</v>
      </c>
      <c r="P2547" s="362" t="s">
        <v>370</v>
      </c>
    </row>
    <row r="2548" spans="1:16" ht="54" customHeight="1" x14ac:dyDescent="0.2">
      <c r="A2548" s="296" t="s">
        <v>1969</v>
      </c>
      <c r="B2548" s="166" t="s">
        <v>370</v>
      </c>
      <c r="C2548" s="132" t="s">
        <v>2968</v>
      </c>
      <c r="D2548" s="550" t="s">
        <v>2322</v>
      </c>
      <c r="E2548" s="550" t="s">
        <v>187</v>
      </c>
      <c r="F2548" s="551">
        <v>293</v>
      </c>
      <c r="G2548" s="551" t="s">
        <v>605</v>
      </c>
      <c r="H2548" s="551">
        <v>11</v>
      </c>
      <c r="I2548" s="670">
        <v>620</v>
      </c>
      <c r="J2548" s="670">
        <v>1860</v>
      </c>
      <c r="K2548" s="553">
        <v>1</v>
      </c>
      <c r="L2548" s="553">
        <v>1</v>
      </c>
      <c r="M2548" s="553">
        <v>1</v>
      </c>
      <c r="N2548" s="553">
        <v>3</v>
      </c>
      <c r="O2548" s="670">
        <v>1860</v>
      </c>
      <c r="P2548" s="362" t="s">
        <v>370</v>
      </c>
    </row>
    <row r="2549" spans="1:16" ht="54" customHeight="1" x14ac:dyDescent="0.2">
      <c r="A2549" s="296" t="s">
        <v>1969</v>
      </c>
      <c r="B2549" s="166" t="s">
        <v>370</v>
      </c>
      <c r="C2549" s="132" t="s">
        <v>2968</v>
      </c>
      <c r="D2549" s="550" t="s">
        <v>2319</v>
      </c>
      <c r="E2549" s="550" t="s">
        <v>187</v>
      </c>
      <c r="F2549" s="551">
        <v>293</v>
      </c>
      <c r="G2549" s="551" t="s">
        <v>605</v>
      </c>
      <c r="H2549" s="551">
        <v>11</v>
      </c>
      <c r="I2549" s="670">
        <v>489</v>
      </c>
      <c r="J2549" s="670">
        <v>1956</v>
      </c>
      <c r="K2549" s="553">
        <v>1.3333333333333333</v>
      </c>
      <c r="L2549" s="553">
        <v>1.3333333333333333</v>
      </c>
      <c r="M2549" s="553">
        <v>1.3333333333333333</v>
      </c>
      <c r="N2549" s="553">
        <v>4</v>
      </c>
      <c r="O2549" s="670">
        <v>1956</v>
      </c>
      <c r="P2549" s="362" t="s">
        <v>370</v>
      </c>
    </row>
    <row r="2550" spans="1:16" ht="54" customHeight="1" x14ac:dyDescent="0.2">
      <c r="A2550" s="296" t="s">
        <v>1969</v>
      </c>
      <c r="B2550" s="166" t="s">
        <v>370</v>
      </c>
      <c r="C2550" s="132" t="s">
        <v>2968</v>
      </c>
      <c r="D2550" s="550" t="s">
        <v>2322</v>
      </c>
      <c r="E2550" s="550" t="s">
        <v>187</v>
      </c>
      <c r="F2550" s="551">
        <v>293</v>
      </c>
      <c r="G2550" s="551" t="s">
        <v>605</v>
      </c>
      <c r="H2550" s="551">
        <v>11</v>
      </c>
      <c r="I2550" s="670">
        <v>616</v>
      </c>
      <c r="J2550" s="670">
        <v>2464</v>
      </c>
      <c r="K2550" s="553">
        <v>1.3333333333333333</v>
      </c>
      <c r="L2550" s="553">
        <v>1.3333333333333333</v>
      </c>
      <c r="M2550" s="553">
        <v>1.3333333333333333</v>
      </c>
      <c r="N2550" s="553">
        <v>4</v>
      </c>
      <c r="O2550" s="670">
        <v>2464</v>
      </c>
      <c r="P2550" s="362" t="s">
        <v>370</v>
      </c>
    </row>
    <row r="2551" spans="1:16" ht="54" customHeight="1" x14ac:dyDescent="0.2">
      <c r="A2551" s="296" t="s">
        <v>1969</v>
      </c>
      <c r="B2551" s="166" t="s">
        <v>370</v>
      </c>
      <c r="C2551" s="132" t="s">
        <v>2968</v>
      </c>
      <c r="D2551" s="550" t="s">
        <v>2319</v>
      </c>
      <c r="E2551" s="550" t="s">
        <v>187</v>
      </c>
      <c r="F2551" s="551">
        <v>293</v>
      </c>
      <c r="G2551" s="551" t="s">
        <v>605</v>
      </c>
      <c r="H2551" s="551">
        <v>11</v>
      </c>
      <c r="I2551" s="670">
        <v>555</v>
      </c>
      <c r="J2551" s="670">
        <v>1110</v>
      </c>
      <c r="K2551" s="553">
        <v>0.66666666666666663</v>
      </c>
      <c r="L2551" s="553">
        <v>0.66666666666666663</v>
      </c>
      <c r="M2551" s="553">
        <v>0.66666666666666663</v>
      </c>
      <c r="N2551" s="553">
        <v>2</v>
      </c>
      <c r="O2551" s="670">
        <v>1110</v>
      </c>
      <c r="P2551" s="362" t="s">
        <v>370</v>
      </c>
    </row>
    <row r="2552" spans="1:16" ht="54" customHeight="1" x14ac:dyDescent="0.2">
      <c r="A2552" s="296" t="s">
        <v>1969</v>
      </c>
      <c r="B2552" s="166" t="s">
        <v>370</v>
      </c>
      <c r="C2552" s="132" t="s">
        <v>2968</v>
      </c>
      <c r="D2552" s="550" t="s">
        <v>2323</v>
      </c>
      <c r="E2552" s="550" t="s">
        <v>187</v>
      </c>
      <c r="F2552" s="551">
        <v>293</v>
      </c>
      <c r="G2552" s="551" t="s">
        <v>605</v>
      </c>
      <c r="H2552" s="551">
        <v>11</v>
      </c>
      <c r="I2552" s="670">
        <v>50</v>
      </c>
      <c r="J2552" s="670">
        <v>500</v>
      </c>
      <c r="K2552" s="553">
        <v>3.3333333333333335</v>
      </c>
      <c r="L2552" s="553">
        <v>3.3333333333333335</v>
      </c>
      <c r="M2552" s="553">
        <v>3.3333333333333335</v>
      </c>
      <c r="N2552" s="553">
        <v>10</v>
      </c>
      <c r="O2552" s="670">
        <v>500</v>
      </c>
      <c r="P2552" s="362" t="s">
        <v>370</v>
      </c>
    </row>
    <row r="2553" spans="1:16" ht="54" customHeight="1" x14ac:dyDescent="0.2">
      <c r="A2553" s="296" t="s">
        <v>1969</v>
      </c>
      <c r="B2553" s="166" t="s">
        <v>370</v>
      </c>
      <c r="C2553" s="132" t="s">
        <v>2968</v>
      </c>
      <c r="D2553" s="550" t="s">
        <v>2324</v>
      </c>
      <c r="E2553" s="550" t="s">
        <v>187</v>
      </c>
      <c r="F2553" s="551">
        <v>294</v>
      </c>
      <c r="G2553" s="551" t="s">
        <v>605</v>
      </c>
      <c r="H2553" s="551">
        <v>11</v>
      </c>
      <c r="I2553" s="670">
        <v>160</v>
      </c>
      <c r="J2553" s="670">
        <v>6560</v>
      </c>
      <c r="K2553" s="553">
        <v>13.666666666666666</v>
      </c>
      <c r="L2553" s="553">
        <v>13.666666666666666</v>
      </c>
      <c r="M2553" s="553">
        <v>13.666666666666666</v>
      </c>
      <c r="N2553" s="553">
        <v>41</v>
      </c>
      <c r="O2553" s="670">
        <v>6560</v>
      </c>
      <c r="P2553" s="362" t="s">
        <v>370</v>
      </c>
    </row>
    <row r="2554" spans="1:16" ht="54" customHeight="1" x14ac:dyDescent="0.2">
      <c r="A2554" s="296" t="s">
        <v>1969</v>
      </c>
      <c r="B2554" s="166" t="s">
        <v>370</v>
      </c>
      <c r="C2554" s="132" t="s">
        <v>2968</v>
      </c>
      <c r="D2554" s="550" t="s">
        <v>2324</v>
      </c>
      <c r="E2554" s="550" t="s">
        <v>187</v>
      </c>
      <c r="F2554" s="551">
        <v>294</v>
      </c>
      <c r="G2554" s="551" t="s">
        <v>605</v>
      </c>
      <c r="H2554" s="551">
        <v>11</v>
      </c>
      <c r="I2554" s="670">
        <v>125</v>
      </c>
      <c r="J2554" s="670">
        <v>5125</v>
      </c>
      <c r="K2554" s="553">
        <v>13.666666666666666</v>
      </c>
      <c r="L2554" s="553">
        <v>13.666666666666666</v>
      </c>
      <c r="M2554" s="553">
        <v>13.666666666666666</v>
      </c>
      <c r="N2554" s="553">
        <v>41</v>
      </c>
      <c r="O2554" s="670">
        <v>5125</v>
      </c>
      <c r="P2554" s="362" t="s">
        <v>370</v>
      </c>
    </row>
    <row r="2555" spans="1:16" ht="54" customHeight="1" x14ac:dyDescent="0.2">
      <c r="A2555" s="296" t="s">
        <v>1969</v>
      </c>
      <c r="B2555" s="166" t="s">
        <v>370</v>
      </c>
      <c r="C2555" s="132" t="s">
        <v>2968</v>
      </c>
      <c r="D2555" s="550" t="s">
        <v>2128</v>
      </c>
      <c r="E2555" s="550" t="s">
        <v>2103</v>
      </c>
      <c r="F2555" s="551">
        <v>295</v>
      </c>
      <c r="G2555" s="551" t="s">
        <v>605</v>
      </c>
      <c r="H2555" s="551">
        <v>11</v>
      </c>
      <c r="I2555" s="670">
        <v>100</v>
      </c>
      <c r="J2555" s="670">
        <v>1000</v>
      </c>
      <c r="K2555" s="553">
        <v>3.3333333333333335</v>
      </c>
      <c r="L2555" s="553">
        <v>3.3333333333333335</v>
      </c>
      <c r="M2555" s="553">
        <v>3.3333333333333335</v>
      </c>
      <c r="N2555" s="553">
        <v>10</v>
      </c>
      <c r="O2555" s="670">
        <v>1000</v>
      </c>
      <c r="P2555" s="362" t="s">
        <v>370</v>
      </c>
    </row>
    <row r="2556" spans="1:16" ht="54" customHeight="1" x14ac:dyDescent="0.2">
      <c r="A2556" s="296" t="s">
        <v>1969</v>
      </c>
      <c r="B2556" s="166" t="s">
        <v>370</v>
      </c>
      <c r="C2556" s="132" t="s">
        <v>2968</v>
      </c>
      <c r="D2556" s="550" t="s">
        <v>2325</v>
      </c>
      <c r="E2556" s="550" t="s">
        <v>2105</v>
      </c>
      <c r="F2556" s="551">
        <v>295</v>
      </c>
      <c r="G2556" s="551" t="s">
        <v>605</v>
      </c>
      <c r="H2556" s="551">
        <v>11</v>
      </c>
      <c r="I2556" s="670">
        <v>50</v>
      </c>
      <c r="J2556" s="670">
        <v>400</v>
      </c>
      <c r="K2556" s="553">
        <v>2.6666666666666665</v>
      </c>
      <c r="L2556" s="553">
        <v>2.6666666666666665</v>
      </c>
      <c r="M2556" s="553">
        <v>2.6666666666666665</v>
      </c>
      <c r="N2556" s="553">
        <v>8</v>
      </c>
      <c r="O2556" s="670">
        <v>400</v>
      </c>
      <c r="P2556" s="362" t="s">
        <v>370</v>
      </c>
    </row>
    <row r="2557" spans="1:16" ht="54" customHeight="1" x14ac:dyDescent="0.2">
      <c r="A2557" s="296" t="s">
        <v>1969</v>
      </c>
      <c r="B2557" s="166" t="s">
        <v>370</v>
      </c>
      <c r="C2557" s="132" t="s">
        <v>2968</v>
      </c>
      <c r="D2557" s="550" t="s">
        <v>2326</v>
      </c>
      <c r="E2557" s="550" t="s">
        <v>2105</v>
      </c>
      <c r="F2557" s="551">
        <v>295</v>
      </c>
      <c r="G2557" s="551" t="s">
        <v>605</v>
      </c>
      <c r="H2557" s="551">
        <v>11</v>
      </c>
      <c r="I2557" s="670">
        <v>50</v>
      </c>
      <c r="J2557" s="670">
        <v>500</v>
      </c>
      <c r="K2557" s="553">
        <v>3.3333333333333335</v>
      </c>
      <c r="L2557" s="553">
        <v>3.3333333333333335</v>
      </c>
      <c r="M2557" s="553">
        <v>3.3333333333333335</v>
      </c>
      <c r="N2557" s="553">
        <v>10</v>
      </c>
      <c r="O2557" s="670">
        <v>500</v>
      </c>
      <c r="P2557" s="362" t="s">
        <v>370</v>
      </c>
    </row>
    <row r="2558" spans="1:16" ht="54" customHeight="1" x14ac:dyDescent="0.2">
      <c r="A2558" s="296" t="s">
        <v>1969</v>
      </c>
      <c r="B2558" s="166" t="s">
        <v>370</v>
      </c>
      <c r="C2558" s="132" t="s">
        <v>2968</v>
      </c>
      <c r="D2558" s="550" t="s">
        <v>2327</v>
      </c>
      <c r="E2558" s="550" t="s">
        <v>2091</v>
      </c>
      <c r="F2558" s="551">
        <v>295</v>
      </c>
      <c r="G2558" s="551" t="s">
        <v>605</v>
      </c>
      <c r="H2558" s="551">
        <v>11</v>
      </c>
      <c r="I2558" s="670">
        <v>22</v>
      </c>
      <c r="J2558" s="670">
        <v>22000</v>
      </c>
      <c r="K2558" s="553">
        <v>333.33333333333331</v>
      </c>
      <c r="L2558" s="553">
        <v>333.33333333333331</v>
      </c>
      <c r="M2558" s="553">
        <v>333.33333333333331</v>
      </c>
      <c r="N2558" s="553">
        <v>1000</v>
      </c>
      <c r="O2558" s="670">
        <v>22000</v>
      </c>
      <c r="P2558" s="362" t="s">
        <v>370</v>
      </c>
    </row>
    <row r="2559" spans="1:16" ht="54" customHeight="1" x14ac:dyDescent="0.2">
      <c r="A2559" s="296" t="s">
        <v>1969</v>
      </c>
      <c r="B2559" s="166" t="s">
        <v>370</v>
      </c>
      <c r="C2559" s="132" t="s">
        <v>2968</v>
      </c>
      <c r="D2559" s="550" t="s">
        <v>2328</v>
      </c>
      <c r="E2559" s="550" t="s">
        <v>187</v>
      </c>
      <c r="F2559" s="551">
        <v>295</v>
      </c>
      <c r="G2559" s="551" t="s">
        <v>605</v>
      </c>
      <c r="H2559" s="551">
        <v>11</v>
      </c>
      <c r="I2559" s="670">
        <v>190</v>
      </c>
      <c r="J2559" s="670">
        <v>19000</v>
      </c>
      <c r="K2559" s="553">
        <v>33.333333333333336</v>
      </c>
      <c r="L2559" s="553">
        <v>33.333333333333336</v>
      </c>
      <c r="M2559" s="553">
        <v>33.333333333333336</v>
      </c>
      <c r="N2559" s="553">
        <v>100</v>
      </c>
      <c r="O2559" s="670">
        <v>19000</v>
      </c>
      <c r="P2559" s="362" t="s">
        <v>370</v>
      </c>
    </row>
    <row r="2560" spans="1:16" ht="54" customHeight="1" x14ac:dyDescent="0.2">
      <c r="A2560" s="296" t="s">
        <v>1969</v>
      </c>
      <c r="B2560" s="166" t="s">
        <v>370</v>
      </c>
      <c r="C2560" s="132" t="s">
        <v>2968</v>
      </c>
      <c r="D2560" s="550" t="s">
        <v>2329</v>
      </c>
      <c r="E2560" s="550" t="s">
        <v>187</v>
      </c>
      <c r="F2560" s="551">
        <v>297</v>
      </c>
      <c r="G2560" s="551" t="s">
        <v>605</v>
      </c>
      <c r="H2560" s="551">
        <v>11</v>
      </c>
      <c r="I2560" s="670">
        <v>40</v>
      </c>
      <c r="J2560" s="670">
        <v>640</v>
      </c>
      <c r="K2560" s="553">
        <v>5.333333333333333</v>
      </c>
      <c r="L2560" s="553">
        <v>5.333333333333333</v>
      </c>
      <c r="M2560" s="553">
        <v>5.333333333333333</v>
      </c>
      <c r="N2560" s="553">
        <v>16</v>
      </c>
      <c r="O2560" s="670">
        <v>640</v>
      </c>
      <c r="P2560" s="362" t="s">
        <v>370</v>
      </c>
    </row>
    <row r="2561" spans="1:16" ht="54" customHeight="1" x14ac:dyDescent="0.2">
      <c r="A2561" s="296" t="s">
        <v>1969</v>
      </c>
      <c r="B2561" s="166" t="s">
        <v>370</v>
      </c>
      <c r="C2561" s="132" t="s">
        <v>2968</v>
      </c>
      <c r="D2561" s="550" t="s">
        <v>2234</v>
      </c>
      <c r="E2561" s="550" t="s">
        <v>2210</v>
      </c>
      <c r="F2561" s="551">
        <v>297</v>
      </c>
      <c r="G2561" s="551" t="s">
        <v>605</v>
      </c>
      <c r="H2561" s="551">
        <v>11</v>
      </c>
      <c r="I2561" s="670">
        <v>6</v>
      </c>
      <c r="J2561" s="670">
        <v>1800</v>
      </c>
      <c r="K2561" s="553">
        <v>100</v>
      </c>
      <c r="L2561" s="553">
        <v>100</v>
      </c>
      <c r="M2561" s="553">
        <v>100</v>
      </c>
      <c r="N2561" s="553">
        <v>300</v>
      </c>
      <c r="O2561" s="670">
        <v>1800</v>
      </c>
      <c r="P2561" s="362" t="s">
        <v>370</v>
      </c>
    </row>
    <row r="2562" spans="1:16" ht="54" customHeight="1" x14ac:dyDescent="0.2">
      <c r="A2562" s="296" t="s">
        <v>1969</v>
      </c>
      <c r="B2562" s="166" t="s">
        <v>370</v>
      </c>
      <c r="C2562" s="132" t="s">
        <v>2968</v>
      </c>
      <c r="D2562" s="550" t="s">
        <v>2234</v>
      </c>
      <c r="E2562" s="550" t="s">
        <v>2210</v>
      </c>
      <c r="F2562" s="551">
        <v>297</v>
      </c>
      <c r="G2562" s="551" t="s">
        <v>605</v>
      </c>
      <c r="H2562" s="551">
        <v>11</v>
      </c>
      <c r="I2562" s="670">
        <v>8</v>
      </c>
      <c r="J2562" s="670">
        <v>2400</v>
      </c>
      <c r="K2562" s="553">
        <v>100</v>
      </c>
      <c r="L2562" s="553">
        <v>100</v>
      </c>
      <c r="M2562" s="553">
        <v>100</v>
      </c>
      <c r="N2562" s="553">
        <v>300</v>
      </c>
      <c r="O2562" s="670">
        <v>2400</v>
      </c>
      <c r="P2562" s="362" t="s">
        <v>370</v>
      </c>
    </row>
    <row r="2563" spans="1:16" ht="54" customHeight="1" x14ac:dyDescent="0.2">
      <c r="A2563" s="296" t="s">
        <v>1969</v>
      </c>
      <c r="B2563" s="166" t="s">
        <v>370</v>
      </c>
      <c r="C2563" s="132" t="s">
        <v>2968</v>
      </c>
      <c r="D2563" s="550" t="s">
        <v>2234</v>
      </c>
      <c r="E2563" s="550" t="s">
        <v>2210</v>
      </c>
      <c r="F2563" s="551">
        <v>297</v>
      </c>
      <c r="G2563" s="551" t="s">
        <v>605</v>
      </c>
      <c r="H2563" s="551">
        <v>11</v>
      </c>
      <c r="I2563" s="670">
        <v>5</v>
      </c>
      <c r="J2563" s="670">
        <v>1500</v>
      </c>
      <c r="K2563" s="553">
        <v>100</v>
      </c>
      <c r="L2563" s="553">
        <v>100</v>
      </c>
      <c r="M2563" s="553">
        <v>100</v>
      </c>
      <c r="N2563" s="553">
        <v>300</v>
      </c>
      <c r="O2563" s="670">
        <v>1500</v>
      </c>
      <c r="P2563" s="362" t="s">
        <v>370</v>
      </c>
    </row>
    <row r="2564" spans="1:16" ht="54" customHeight="1" x14ac:dyDescent="0.2">
      <c r="A2564" s="296" t="s">
        <v>1969</v>
      </c>
      <c r="B2564" s="166" t="s">
        <v>370</v>
      </c>
      <c r="C2564" s="132" t="s">
        <v>2968</v>
      </c>
      <c r="D2564" s="550" t="s">
        <v>2330</v>
      </c>
      <c r="E2564" s="550" t="s">
        <v>2126</v>
      </c>
      <c r="F2564" s="551">
        <v>297</v>
      </c>
      <c r="G2564" s="551" t="s">
        <v>605</v>
      </c>
      <c r="H2564" s="551">
        <v>11</v>
      </c>
      <c r="I2564" s="670">
        <v>30</v>
      </c>
      <c r="J2564" s="670">
        <v>1350</v>
      </c>
      <c r="K2564" s="553">
        <v>15</v>
      </c>
      <c r="L2564" s="553">
        <v>15</v>
      </c>
      <c r="M2564" s="553">
        <v>15</v>
      </c>
      <c r="N2564" s="553">
        <v>45</v>
      </c>
      <c r="O2564" s="670">
        <v>1350</v>
      </c>
      <c r="P2564" s="362" t="s">
        <v>370</v>
      </c>
    </row>
    <row r="2565" spans="1:16" ht="54" customHeight="1" x14ac:dyDescent="0.2">
      <c r="A2565" s="296" t="s">
        <v>1969</v>
      </c>
      <c r="B2565" s="166" t="s">
        <v>370</v>
      </c>
      <c r="C2565" s="132" t="s">
        <v>2968</v>
      </c>
      <c r="D2565" s="550" t="s">
        <v>2331</v>
      </c>
      <c r="E2565" s="550" t="s">
        <v>2126</v>
      </c>
      <c r="F2565" s="551">
        <v>297</v>
      </c>
      <c r="G2565" s="551" t="s">
        <v>605</v>
      </c>
      <c r="H2565" s="551">
        <v>11</v>
      </c>
      <c r="I2565" s="670">
        <v>29</v>
      </c>
      <c r="J2565" s="670">
        <v>2610</v>
      </c>
      <c r="K2565" s="553">
        <v>30</v>
      </c>
      <c r="L2565" s="553">
        <v>30</v>
      </c>
      <c r="M2565" s="553">
        <v>30</v>
      </c>
      <c r="N2565" s="553">
        <v>90</v>
      </c>
      <c r="O2565" s="670">
        <v>2610</v>
      </c>
      <c r="P2565" s="362" t="s">
        <v>370</v>
      </c>
    </row>
    <row r="2566" spans="1:16" ht="54" customHeight="1" x14ac:dyDescent="0.2">
      <c r="A2566" s="296" t="s">
        <v>1969</v>
      </c>
      <c r="B2566" s="166" t="s">
        <v>370</v>
      </c>
      <c r="C2566" s="132" t="s">
        <v>2968</v>
      </c>
      <c r="D2566" s="550" t="s">
        <v>2332</v>
      </c>
      <c r="E2566" s="550" t="s">
        <v>2126</v>
      </c>
      <c r="F2566" s="551">
        <v>297</v>
      </c>
      <c r="G2566" s="551" t="s">
        <v>605</v>
      </c>
      <c r="H2566" s="551">
        <v>11</v>
      </c>
      <c r="I2566" s="670">
        <v>25</v>
      </c>
      <c r="J2566" s="670">
        <v>3750</v>
      </c>
      <c r="K2566" s="553">
        <v>50</v>
      </c>
      <c r="L2566" s="553">
        <v>50</v>
      </c>
      <c r="M2566" s="553">
        <v>50</v>
      </c>
      <c r="N2566" s="553">
        <v>150</v>
      </c>
      <c r="O2566" s="670">
        <v>3750</v>
      </c>
      <c r="P2566" s="362" t="s">
        <v>370</v>
      </c>
    </row>
    <row r="2567" spans="1:16" ht="54" customHeight="1" x14ac:dyDescent="0.2">
      <c r="A2567" s="296" t="s">
        <v>1969</v>
      </c>
      <c r="B2567" s="166" t="s">
        <v>370</v>
      </c>
      <c r="C2567" s="132" t="s">
        <v>2968</v>
      </c>
      <c r="D2567" s="550" t="s">
        <v>2333</v>
      </c>
      <c r="E2567" s="550" t="s">
        <v>2210</v>
      </c>
      <c r="F2567" s="551">
        <v>297</v>
      </c>
      <c r="G2567" s="551" t="s">
        <v>605</v>
      </c>
      <c r="H2567" s="551">
        <v>11</v>
      </c>
      <c r="I2567" s="670">
        <v>5</v>
      </c>
      <c r="J2567" s="670">
        <v>4500</v>
      </c>
      <c r="K2567" s="553">
        <v>300</v>
      </c>
      <c r="L2567" s="553">
        <v>300</v>
      </c>
      <c r="M2567" s="553">
        <v>300</v>
      </c>
      <c r="N2567" s="553">
        <v>900</v>
      </c>
      <c r="O2567" s="670">
        <v>4500</v>
      </c>
      <c r="P2567" s="362" t="s">
        <v>370</v>
      </c>
    </row>
    <row r="2568" spans="1:16" ht="54" customHeight="1" x14ac:dyDescent="0.2">
      <c r="A2568" s="296" t="s">
        <v>1969</v>
      </c>
      <c r="B2568" s="166" t="s">
        <v>370</v>
      </c>
      <c r="C2568" s="132" t="s">
        <v>2968</v>
      </c>
      <c r="D2568" s="550" t="s">
        <v>2333</v>
      </c>
      <c r="E2568" s="550" t="s">
        <v>2210</v>
      </c>
      <c r="F2568" s="551">
        <v>297</v>
      </c>
      <c r="G2568" s="551" t="s">
        <v>605</v>
      </c>
      <c r="H2568" s="551">
        <v>11</v>
      </c>
      <c r="I2568" s="670">
        <v>5</v>
      </c>
      <c r="J2568" s="670">
        <v>4500</v>
      </c>
      <c r="K2568" s="553">
        <v>300</v>
      </c>
      <c r="L2568" s="553">
        <v>300</v>
      </c>
      <c r="M2568" s="553">
        <v>300</v>
      </c>
      <c r="N2568" s="553">
        <v>900</v>
      </c>
      <c r="O2568" s="670">
        <v>4500</v>
      </c>
      <c r="P2568" s="362" t="s">
        <v>370</v>
      </c>
    </row>
    <row r="2569" spans="1:16" ht="54" customHeight="1" x14ac:dyDescent="0.2">
      <c r="A2569" s="296" t="s">
        <v>1969</v>
      </c>
      <c r="B2569" s="166" t="s">
        <v>370</v>
      </c>
      <c r="C2569" s="132" t="s">
        <v>2968</v>
      </c>
      <c r="D2569" s="550" t="s">
        <v>2333</v>
      </c>
      <c r="E2569" s="550" t="s">
        <v>2210</v>
      </c>
      <c r="F2569" s="551">
        <v>297</v>
      </c>
      <c r="G2569" s="551" t="s">
        <v>605</v>
      </c>
      <c r="H2569" s="551">
        <v>11</v>
      </c>
      <c r="I2569" s="670">
        <v>5</v>
      </c>
      <c r="J2569" s="670">
        <v>3000</v>
      </c>
      <c r="K2569" s="553">
        <v>200</v>
      </c>
      <c r="L2569" s="553">
        <v>200</v>
      </c>
      <c r="M2569" s="553">
        <v>200</v>
      </c>
      <c r="N2569" s="553">
        <v>600</v>
      </c>
      <c r="O2569" s="670">
        <v>3000</v>
      </c>
      <c r="P2569" s="362" t="s">
        <v>370</v>
      </c>
    </row>
    <row r="2570" spans="1:16" ht="54" customHeight="1" x14ac:dyDescent="0.2">
      <c r="A2570" s="296" t="s">
        <v>1969</v>
      </c>
      <c r="B2570" s="166" t="s">
        <v>370</v>
      </c>
      <c r="C2570" s="132" t="s">
        <v>2968</v>
      </c>
      <c r="D2570" s="550" t="s">
        <v>2333</v>
      </c>
      <c r="E2570" s="550" t="s">
        <v>2210</v>
      </c>
      <c r="F2570" s="551">
        <v>297</v>
      </c>
      <c r="G2570" s="551" t="s">
        <v>605</v>
      </c>
      <c r="H2570" s="551">
        <v>11</v>
      </c>
      <c r="I2570" s="670">
        <v>8</v>
      </c>
      <c r="J2570" s="670">
        <v>6000</v>
      </c>
      <c r="K2570" s="553">
        <v>250</v>
      </c>
      <c r="L2570" s="553">
        <v>250</v>
      </c>
      <c r="M2570" s="553">
        <v>250</v>
      </c>
      <c r="N2570" s="553">
        <v>750</v>
      </c>
      <c r="O2570" s="670">
        <v>6000</v>
      </c>
      <c r="P2570" s="362" t="s">
        <v>370</v>
      </c>
    </row>
    <row r="2571" spans="1:16" ht="54" customHeight="1" x14ac:dyDescent="0.2">
      <c r="A2571" s="296" t="s">
        <v>1969</v>
      </c>
      <c r="B2571" s="166" t="s">
        <v>370</v>
      </c>
      <c r="C2571" s="132" t="s">
        <v>2968</v>
      </c>
      <c r="D2571" s="550" t="s">
        <v>2333</v>
      </c>
      <c r="E2571" s="550" t="s">
        <v>2210</v>
      </c>
      <c r="F2571" s="551">
        <v>297</v>
      </c>
      <c r="G2571" s="551" t="s">
        <v>605</v>
      </c>
      <c r="H2571" s="551">
        <v>11</v>
      </c>
      <c r="I2571" s="670">
        <v>8</v>
      </c>
      <c r="J2571" s="670">
        <v>6000</v>
      </c>
      <c r="K2571" s="553">
        <v>250</v>
      </c>
      <c r="L2571" s="553">
        <v>250</v>
      </c>
      <c r="M2571" s="553">
        <v>250</v>
      </c>
      <c r="N2571" s="553">
        <v>750</v>
      </c>
      <c r="O2571" s="670">
        <v>6000</v>
      </c>
      <c r="P2571" s="362" t="s">
        <v>370</v>
      </c>
    </row>
    <row r="2572" spans="1:16" ht="54" customHeight="1" x14ac:dyDescent="0.2">
      <c r="A2572" s="296" t="s">
        <v>1969</v>
      </c>
      <c r="B2572" s="166" t="s">
        <v>370</v>
      </c>
      <c r="C2572" s="132" t="s">
        <v>2968</v>
      </c>
      <c r="D2572" s="550" t="s">
        <v>2333</v>
      </c>
      <c r="E2572" s="550" t="s">
        <v>2210</v>
      </c>
      <c r="F2572" s="551">
        <v>297</v>
      </c>
      <c r="G2572" s="551" t="s">
        <v>605</v>
      </c>
      <c r="H2572" s="551">
        <v>11</v>
      </c>
      <c r="I2572" s="670">
        <v>25</v>
      </c>
      <c r="J2572" s="670">
        <v>11250</v>
      </c>
      <c r="K2572" s="553">
        <v>150</v>
      </c>
      <c r="L2572" s="553">
        <v>150</v>
      </c>
      <c r="M2572" s="553">
        <v>150</v>
      </c>
      <c r="N2572" s="553">
        <v>450</v>
      </c>
      <c r="O2572" s="670">
        <v>11250</v>
      </c>
      <c r="P2572" s="362" t="s">
        <v>370</v>
      </c>
    </row>
    <row r="2573" spans="1:16" ht="54" customHeight="1" x14ac:dyDescent="0.2">
      <c r="A2573" s="296" t="s">
        <v>1969</v>
      </c>
      <c r="B2573" s="166" t="s">
        <v>370</v>
      </c>
      <c r="C2573" s="132" t="s">
        <v>2968</v>
      </c>
      <c r="D2573" s="550" t="s">
        <v>2333</v>
      </c>
      <c r="E2573" s="550" t="s">
        <v>2210</v>
      </c>
      <c r="F2573" s="551">
        <v>297</v>
      </c>
      <c r="G2573" s="551" t="s">
        <v>605</v>
      </c>
      <c r="H2573" s="551">
        <v>11</v>
      </c>
      <c r="I2573" s="670">
        <v>35</v>
      </c>
      <c r="J2573" s="670">
        <v>15750</v>
      </c>
      <c r="K2573" s="553">
        <v>150</v>
      </c>
      <c r="L2573" s="553">
        <v>150</v>
      </c>
      <c r="M2573" s="553">
        <v>150</v>
      </c>
      <c r="N2573" s="553">
        <v>450</v>
      </c>
      <c r="O2573" s="670">
        <v>15750</v>
      </c>
      <c r="P2573" s="362" t="s">
        <v>370</v>
      </c>
    </row>
    <row r="2574" spans="1:16" ht="54" customHeight="1" x14ac:dyDescent="0.2">
      <c r="A2574" s="296" t="s">
        <v>1969</v>
      </c>
      <c r="B2574" s="166" t="s">
        <v>370</v>
      </c>
      <c r="C2574" s="132" t="s">
        <v>2968</v>
      </c>
      <c r="D2574" s="550" t="s">
        <v>2333</v>
      </c>
      <c r="E2574" s="550" t="s">
        <v>2210</v>
      </c>
      <c r="F2574" s="551">
        <v>297</v>
      </c>
      <c r="G2574" s="551" t="s">
        <v>605</v>
      </c>
      <c r="H2574" s="551">
        <v>11</v>
      </c>
      <c r="I2574" s="670">
        <v>8</v>
      </c>
      <c r="J2574" s="670">
        <v>6000</v>
      </c>
      <c r="K2574" s="553">
        <v>250</v>
      </c>
      <c r="L2574" s="553">
        <v>250</v>
      </c>
      <c r="M2574" s="553">
        <v>250</v>
      </c>
      <c r="N2574" s="553">
        <v>750</v>
      </c>
      <c r="O2574" s="670">
        <v>6000</v>
      </c>
      <c r="P2574" s="362" t="s">
        <v>370</v>
      </c>
    </row>
    <row r="2575" spans="1:16" ht="54" customHeight="1" x14ac:dyDescent="0.2">
      <c r="A2575" s="296" t="s">
        <v>1969</v>
      </c>
      <c r="B2575" s="166" t="s">
        <v>370</v>
      </c>
      <c r="C2575" s="132" t="s">
        <v>2968</v>
      </c>
      <c r="D2575" s="550" t="s">
        <v>2333</v>
      </c>
      <c r="E2575" s="550" t="s">
        <v>2210</v>
      </c>
      <c r="F2575" s="551">
        <v>297</v>
      </c>
      <c r="G2575" s="551" t="s">
        <v>605</v>
      </c>
      <c r="H2575" s="551">
        <v>11</v>
      </c>
      <c r="I2575" s="670">
        <v>15</v>
      </c>
      <c r="J2575" s="670">
        <v>6750</v>
      </c>
      <c r="K2575" s="553">
        <v>150</v>
      </c>
      <c r="L2575" s="553">
        <v>150</v>
      </c>
      <c r="M2575" s="553">
        <v>150</v>
      </c>
      <c r="N2575" s="553">
        <v>450</v>
      </c>
      <c r="O2575" s="670">
        <v>6750</v>
      </c>
      <c r="P2575" s="362" t="s">
        <v>370</v>
      </c>
    </row>
    <row r="2576" spans="1:16" ht="54" customHeight="1" x14ac:dyDescent="0.2">
      <c r="A2576" s="296" t="s">
        <v>1969</v>
      </c>
      <c r="B2576" s="166" t="s">
        <v>370</v>
      </c>
      <c r="C2576" s="132" t="s">
        <v>2968</v>
      </c>
      <c r="D2576" s="550" t="s">
        <v>2333</v>
      </c>
      <c r="E2576" s="550" t="s">
        <v>2210</v>
      </c>
      <c r="F2576" s="551">
        <v>297</v>
      </c>
      <c r="G2576" s="551" t="s">
        <v>605</v>
      </c>
      <c r="H2576" s="551">
        <v>11</v>
      </c>
      <c r="I2576" s="670">
        <v>20</v>
      </c>
      <c r="J2576" s="670">
        <v>9000</v>
      </c>
      <c r="K2576" s="553">
        <v>150</v>
      </c>
      <c r="L2576" s="553">
        <v>150</v>
      </c>
      <c r="M2576" s="553">
        <v>150</v>
      </c>
      <c r="N2576" s="553">
        <v>450</v>
      </c>
      <c r="O2576" s="670">
        <v>9000</v>
      </c>
      <c r="P2576" s="362" t="s">
        <v>370</v>
      </c>
    </row>
    <row r="2577" spans="1:16" ht="54" customHeight="1" x14ac:dyDescent="0.2">
      <c r="A2577" s="296" t="s">
        <v>1969</v>
      </c>
      <c r="B2577" s="166" t="s">
        <v>370</v>
      </c>
      <c r="C2577" s="132" t="s">
        <v>2968</v>
      </c>
      <c r="D2577" s="550" t="s">
        <v>2333</v>
      </c>
      <c r="E2577" s="550" t="s">
        <v>2210</v>
      </c>
      <c r="F2577" s="551">
        <v>297</v>
      </c>
      <c r="G2577" s="551" t="s">
        <v>605</v>
      </c>
      <c r="H2577" s="551">
        <v>11</v>
      </c>
      <c r="I2577" s="670">
        <v>5</v>
      </c>
      <c r="J2577" s="670">
        <v>750</v>
      </c>
      <c r="K2577" s="553">
        <v>50</v>
      </c>
      <c r="L2577" s="553">
        <v>50</v>
      </c>
      <c r="M2577" s="553">
        <v>50</v>
      </c>
      <c r="N2577" s="553">
        <v>150</v>
      </c>
      <c r="O2577" s="670">
        <v>750</v>
      </c>
      <c r="P2577" s="362" t="s">
        <v>370</v>
      </c>
    </row>
    <row r="2578" spans="1:16" ht="54" customHeight="1" x14ac:dyDescent="0.2">
      <c r="A2578" s="296" t="s">
        <v>1969</v>
      </c>
      <c r="B2578" s="166" t="s">
        <v>370</v>
      </c>
      <c r="C2578" s="132" t="s">
        <v>2968</v>
      </c>
      <c r="D2578" s="550" t="s">
        <v>2333</v>
      </c>
      <c r="E2578" s="550" t="s">
        <v>2210</v>
      </c>
      <c r="F2578" s="551">
        <v>297</v>
      </c>
      <c r="G2578" s="551" t="s">
        <v>605</v>
      </c>
      <c r="H2578" s="551">
        <v>11</v>
      </c>
      <c r="I2578" s="670">
        <v>15</v>
      </c>
      <c r="J2578" s="670">
        <v>4500</v>
      </c>
      <c r="K2578" s="553">
        <v>100</v>
      </c>
      <c r="L2578" s="553">
        <v>100</v>
      </c>
      <c r="M2578" s="553">
        <v>100</v>
      </c>
      <c r="N2578" s="553">
        <v>300</v>
      </c>
      <c r="O2578" s="670">
        <v>4500</v>
      </c>
      <c r="P2578" s="362" t="s">
        <v>370</v>
      </c>
    </row>
    <row r="2579" spans="1:16" ht="54" customHeight="1" x14ac:dyDescent="0.2">
      <c r="A2579" s="296" t="s">
        <v>1969</v>
      </c>
      <c r="B2579" s="166" t="s">
        <v>370</v>
      </c>
      <c r="C2579" s="132" t="s">
        <v>2968</v>
      </c>
      <c r="D2579" s="550" t="s">
        <v>2333</v>
      </c>
      <c r="E2579" s="550" t="s">
        <v>2210</v>
      </c>
      <c r="F2579" s="551">
        <v>297</v>
      </c>
      <c r="G2579" s="551" t="s">
        <v>605</v>
      </c>
      <c r="H2579" s="551">
        <v>11</v>
      </c>
      <c r="I2579" s="670">
        <v>5</v>
      </c>
      <c r="J2579" s="670">
        <v>3000</v>
      </c>
      <c r="K2579" s="553">
        <v>200</v>
      </c>
      <c r="L2579" s="553">
        <v>200</v>
      </c>
      <c r="M2579" s="553">
        <v>200</v>
      </c>
      <c r="N2579" s="553">
        <v>600</v>
      </c>
      <c r="O2579" s="670">
        <v>3000</v>
      </c>
      <c r="P2579" s="362" t="s">
        <v>370</v>
      </c>
    </row>
    <row r="2580" spans="1:16" ht="54" customHeight="1" x14ac:dyDescent="0.2">
      <c r="A2580" s="296" t="s">
        <v>1969</v>
      </c>
      <c r="B2580" s="166" t="s">
        <v>370</v>
      </c>
      <c r="C2580" s="132" t="s">
        <v>2968</v>
      </c>
      <c r="D2580" s="550" t="s">
        <v>2333</v>
      </c>
      <c r="E2580" s="550" t="s">
        <v>2210</v>
      </c>
      <c r="F2580" s="551">
        <v>297</v>
      </c>
      <c r="G2580" s="551" t="s">
        <v>605</v>
      </c>
      <c r="H2580" s="551">
        <v>11</v>
      </c>
      <c r="I2580" s="670">
        <v>5</v>
      </c>
      <c r="J2580" s="670">
        <v>3000</v>
      </c>
      <c r="K2580" s="553">
        <v>200</v>
      </c>
      <c r="L2580" s="553">
        <v>200</v>
      </c>
      <c r="M2580" s="553">
        <v>200</v>
      </c>
      <c r="N2580" s="553">
        <v>600</v>
      </c>
      <c r="O2580" s="670">
        <v>3000</v>
      </c>
      <c r="P2580" s="362" t="s">
        <v>370</v>
      </c>
    </row>
    <row r="2581" spans="1:16" ht="54" customHeight="1" x14ac:dyDescent="0.2">
      <c r="A2581" s="296" t="s">
        <v>1969</v>
      </c>
      <c r="B2581" s="166" t="s">
        <v>370</v>
      </c>
      <c r="C2581" s="132" t="s">
        <v>2968</v>
      </c>
      <c r="D2581" s="550" t="s">
        <v>2333</v>
      </c>
      <c r="E2581" s="550" t="s">
        <v>2210</v>
      </c>
      <c r="F2581" s="551">
        <v>297</v>
      </c>
      <c r="G2581" s="551" t="s">
        <v>605</v>
      </c>
      <c r="H2581" s="551">
        <v>11</v>
      </c>
      <c r="I2581" s="670">
        <v>5</v>
      </c>
      <c r="J2581" s="670">
        <v>3000</v>
      </c>
      <c r="K2581" s="553">
        <v>200</v>
      </c>
      <c r="L2581" s="553">
        <v>200</v>
      </c>
      <c r="M2581" s="553">
        <v>200</v>
      </c>
      <c r="N2581" s="553">
        <v>600</v>
      </c>
      <c r="O2581" s="670">
        <v>3000</v>
      </c>
      <c r="P2581" s="362" t="s">
        <v>370</v>
      </c>
    </row>
    <row r="2582" spans="1:16" ht="54" customHeight="1" x14ac:dyDescent="0.2">
      <c r="A2582" s="296" t="s">
        <v>1969</v>
      </c>
      <c r="B2582" s="166" t="s">
        <v>370</v>
      </c>
      <c r="C2582" s="132" t="s">
        <v>2968</v>
      </c>
      <c r="D2582" s="550" t="s">
        <v>2333</v>
      </c>
      <c r="E2582" s="550" t="s">
        <v>2210</v>
      </c>
      <c r="F2582" s="551">
        <v>297</v>
      </c>
      <c r="G2582" s="551" t="s">
        <v>605</v>
      </c>
      <c r="H2582" s="551">
        <v>11</v>
      </c>
      <c r="I2582" s="670">
        <v>5</v>
      </c>
      <c r="J2582" s="670">
        <v>3000</v>
      </c>
      <c r="K2582" s="553">
        <v>200</v>
      </c>
      <c r="L2582" s="553">
        <v>200</v>
      </c>
      <c r="M2582" s="553">
        <v>200</v>
      </c>
      <c r="N2582" s="553">
        <v>600</v>
      </c>
      <c r="O2582" s="670">
        <v>3000</v>
      </c>
      <c r="P2582" s="362" t="s">
        <v>370</v>
      </c>
    </row>
    <row r="2583" spans="1:16" ht="54" customHeight="1" x14ac:dyDescent="0.2">
      <c r="A2583" s="296" t="s">
        <v>1969</v>
      </c>
      <c r="B2583" s="166" t="s">
        <v>370</v>
      </c>
      <c r="C2583" s="132" t="s">
        <v>2968</v>
      </c>
      <c r="D2583" s="550" t="s">
        <v>2333</v>
      </c>
      <c r="E2583" s="550" t="s">
        <v>2210</v>
      </c>
      <c r="F2583" s="551">
        <v>297</v>
      </c>
      <c r="G2583" s="551" t="s">
        <v>605</v>
      </c>
      <c r="H2583" s="551">
        <v>11</v>
      </c>
      <c r="I2583" s="670">
        <v>5</v>
      </c>
      <c r="J2583" s="670">
        <v>3000</v>
      </c>
      <c r="K2583" s="553">
        <v>200</v>
      </c>
      <c r="L2583" s="553">
        <v>200</v>
      </c>
      <c r="M2583" s="553">
        <v>200</v>
      </c>
      <c r="N2583" s="553">
        <v>600</v>
      </c>
      <c r="O2583" s="670">
        <v>3000</v>
      </c>
      <c r="P2583" s="362" t="s">
        <v>370</v>
      </c>
    </row>
    <row r="2584" spans="1:16" ht="54" customHeight="1" x14ac:dyDescent="0.2">
      <c r="A2584" s="296" t="s">
        <v>1969</v>
      </c>
      <c r="B2584" s="166" t="s">
        <v>370</v>
      </c>
      <c r="C2584" s="132" t="s">
        <v>2968</v>
      </c>
      <c r="D2584" s="550" t="s">
        <v>2334</v>
      </c>
      <c r="E2584" s="550" t="s">
        <v>2210</v>
      </c>
      <c r="F2584" s="551">
        <v>297</v>
      </c>
      <c r="G2584" s="551" t="s">
        <v>605</v>
      </c>
      <c r="H2584" s="551">
        <v>11</v>
      </c>
      <c r="I2584" s="670">
        <v>15</v>
      </c>
      <c r="J2584" s="670">
        <v>6750</v>
      </c>
      <c r="K2584" s="553">
        <v>150</v>
      </c>
      <c r="L2584" s="553">
        <v>150</v>
      </c>
      <c r="M2584" s="553">
        <v>150</v>
      </c>
      <c r="N2584" s="553">
        <v>450</v>
      </c>
      <c r="O2584" s="670">
        <v>6750</v>
      </c>
      <c r="P2584" s="362" t="s">
        <v>370</v>
      </c>
    </row>
    <row r="2585" spans="1:16" ht="54" customHeight="1" x14ac:dyDescent="0.2">
      <c r="A2585" s="296" t="s">
        <v>1969</v>
      </c>
      <c r="B2585" s="166" t="s">
        <v>370</v>
      </c>
      <c r="C2585" s="132" t="s">
        <v>2968</v>
      </c>
      <c r="D2585" s="550" t="s">
        <v>2335</v>
      </c>
      <c r="E2585" s="550" t="s">
        <v>2210</v>
      </c>
      <c r="F2585" s="551">
        <v>297</v>
      </c>
      <c r="G2585" s="551" t="s">
        <v>605</v>
      </c>
      <c r="H2585" s="551">
        <v>11</v>
      </c>
      <c r="I2585" s="670">
        <v>12</v>
      </c>
      <c r="J2585" s="670">
        <v>5400</v>
      </c>
      <c r="K2585" s="553">
        <v>150</v>
      </c>
      <c r="L2585" s="553">
        <v>150</v>
      </c>
      <c r="M2585" s="553">
        <v>150</v>
      </c>
      <c r="N2585" s="553">
        <v>450</v>
      </c>
      <c r="O2585" s="670">
        <v>5400</v>
      </c>
      <c r="P2585" s="362" t="s">
        <v>370</v>
      </c>
    </row>
    <row r="2586" spans="1:16" ht="54" customHeight="1" x14ac:dyDescent="0.2">
      <c r="A2586" s="296" t="s">
        <v>1969</v>
      </c>
      <c r="B2586" s="166" t="s">
        <v>370</v>
      </c>
      <c r="C2586" s="132" t="s">
        <v>2968</v>
      </c>
      <c r="D2586" s="550" t="s">
        <v>2336</v>
      </c>
      <c r="E2586" s="550" t="s">
        <v>187</v>
      </c>
      <c r="F2586" s="551">
        <v>297</v>
      </c>
      <c r="G2586" s="551" t="s">
        <v>605</v>
      </c>
      <c r="H2586" s="551">
        <v>11</v>
      </c>
      <c r="I2586" s="670">
        <v>7</v>
      </c>
      <c r="J2586" s="670">
        <v>1575</v>
      </c>
      <c r="K2586" s="553">
        <v>75</v>
      </c>
      <c r="L2586" s="553">
        <v>75</v>
      </c>
      <c r="M2586" s="553">
        <v>75</v>
      </c>
      <c r="N2586" s="553">
        <v>225</v>
      </c>
      <c r="O2586" s="670">
        <v>1575</v>
      </c>
      <c r="P2586" s="362" t="s">
        <v>370</v>
      </c>
    </row>
    <row r="2587" spans="1:16" ht="54" customHeight="1" x14ac:dyDescent="0.2">
      <c r="A2587" s="296" t="s">
        <v>1969</v>
      </c>
      <c r="B2587" s="166" t="s">
        <v>370</v>
      </c>
      <c r="C2587" s="132" t="s">
        <v>2968</v>
      </c>
      <c r="D2587" s="550" t="s">
        <v>2337</v>
      </c>
      <c r="E2587" s="550" t="s">
        <v>2064</v>
      </c>
      <c r="F2587" s="551">
        <v>297</v>
      </c>
      <c r="G2587" s="551" t="s">
        <v>605</v>
      </c>
      <c r="H2587" s="551">
        <v>11</v>
      </c>
      <c r="I2587" s="670">
        <v>5</v>
      </c>
      <c r="J2587" s="670">
        <v>1125</v>
      </c>
      <c r="K2587" s="553">
        <v>75</v>
      </c>
      <c r="L2587" s="553">
        <v>75</v>
      </c>
      <c r="M2587" s="553">
        <v>75</v>
      </c>
      <c r="N2587" s="553">
        <v>225</v>
      </c>
      <c r="O2587" s="670">
        <v>1125</v>
      </c>
      <c r="P2587" s="362" t="s">
        <v>370</v>
      </c>
    </row>
    <row r="2588" spans="1:16" ht="54" customHeight="1" x14ac:dyDescent="0.2">
      <c r="A2588" s="296" t="s">
        <v>1969</v>
      </c>
      <c r="B2588" s="166" t="s">
        <v>370</v>
      </c>
      <c r="C2588" s="132" t="s">
        <v>2968</v>
      </c>
      <c r="D2588" s="550" t="s">
        <v>2338</v>
      </c>
      <c r="E2588" s="550" t="s">
        <v>187</v>
      </c>
      <c r="F2588" s="551">
        <v>297</v>
      </c>
      <c r="G2588" s="551" t="s">
        <v>605</v>
      </c>
      <c r="H2588" s="551">
        <v>11</v>
      </c>
      <c r="I2588" s="670">
        <v>835</v>
      </c>
      <c r="J2588" s="670">
        <v>12525</v>
      </c>
      <c r="K2588" s="553">
        <v>5</v>
      </c>
      <c r="L2588" s="553">
        <v>5</v>
      </c>
      <c r="M2588" s="553">
        <v>5</v>
      </c>
      <c r="N2588" s="553">
        <v>15</v>
      </c>
      <c r="O2588" s="670">
        <v>12525</v>
      </c>
      <c r="P2588" s="362" t="s">
        <v>370</v>
      </c>
    </row>
    <row r="2589" spans="1:16" ht="54" customHeight="1" x14ac:dyDescent="0.2">
      <c r="A2589" s="296" t="s">
        <v>1969</v>
      </c>
      <c r="B2589" s="166" t="s">
        <v>370</v>
      </c>
      <c r="C2589" s="132" t="s">
        <v>2968</v>
      </c>
      <c r="D2589" s="550" t="s">
        <v>2339</v>
      </c>
      <c r="E2589" s="550" t="s">
        <v>2064</v>
      </c>
      <c r="F2589" s="551">
        <v>297</v>
      </c>
      <c r="G2589" s="551" t="s">
        <v>605</v>
      </c>
      <c r="H2589" s="551">
        <v>11</v>
      </c>
      <c r="I2589" s="670">
        <v>295</v>
      </c>
      <c r="J2589" s="670">
        <v>4425</v>
      </c>
      <c r="K2589" s="553">
        <v>5</v>
      </c>
      <c r="L2589" s="553">
        <v>5</v>
      </c>
      <c r="M2589" s="553">
        <v>5</v>
      </c>
      <c r="N2589" s="553">
        <v>15</v>
      </c>
      <c r="O2589" s="670">
        <v>4425</v>
      </c>
      <c r="P2589" s="362" t="s">
        <v>370</v>
      </c>
    </row>
    <row r="2590" spans="1:16" ht="54" customHeight="1" x14ac:dyDescent="0.2">
      <c r="A2590" s="296" t="s">
        <v>1969</v>
      </c>
      <c r="B2590" s="166" t="s">
        <v>370</v>
      </c>
      <c r="C2590" s="132" t="s">
        <v>2968</v>
      </c>
      <c r="D2590" s="550" t="s">
        <v>2340</v>
      </c>
      <c r="E2590" s="550" t="s">
        <v>187</v>
      </c>
      <c r="F2590" s="551">
        <v>297</v>
      </c>
      <c r="G2590" s="551" t="s">
        <v>605</v>
      </c>
      <c r="H2590" s="551">
        <v>11</v>
      </c>
      <c r="I2590" s="670">
        <v>380</v>
      </c>
      <c r="J2590" s="670">
        <v>5700</v>
      </c>
      <c r="K2590" s="553">
        <v>5</v>
      </c>
      <c r="L2590" s="553">
        <v>5</v>
      </c>
      <c r="M2590" s="553">
        <v>5</v>
      </c>
      <c r="N2590" s="553">
        <v>15</v>
      </c>
      <c r="O2590" s="670">
        <v>5700</v>
      </c>
      <c r="P2590" s="362" t="s">
        <v>370</v>
      </c>
    </row>
    <row r="2591" spans="1:16" ht="54" customHeight="1" x14ac:dyDescent="0.2">
      <c r="A2591" s="296" t="s">
        <v>1969</v>
      </c>
      <c r="B2591" s="166" t="s">
        <v>370</v>
      </c>
      <c r="C2591" s="132" t="s">
        <v>2968</v>
      </c>
      <c r="D2591" s="550" t="s">
        <v>2341</v>
      </c>
      <c r="E2591" s="550" t="s">
        <v>2064</v>
      </c>
      <c r="F2591" s="551">
        <v>297</v>
      </c>
      <c r="G2591" s="551" t="s">
        <v>605</v>
      </c>
      <c r="H2591" s="551">
        <v>11</v>
      </c>
      <c r="I2591" s="670">
        <v>15</v>
      </c>
      <c r="J2591" s="670">
        <v>1125</v>
      </c>
      <c r="K2591" s="553">
        <v>25</v>
      </c>
      <c r="L2591" s="553">
        <v>25</v>
      </c>
      <c r="M2591" s="553">
        <v>25</v>
      </c>
      <c r="N2591" s="553">
        <v>75</v>
      </c>
      <c r="O2591" s="670">
        <v>1125</v>
      </c>
      <c r="P2591" s="362" t="s">
        <v>370</v>
      </c>
    </row>
    <row r="2592" spans="1:16" ht="54" customHeight="1" x14ac:dyDescent="0.2">
      <c r="A2592" s="296" t="s">
        <v>1969</v>
      </c>
      <c r="B2592" s="166" t="s">
        <v>370</v>
      </c>
      <c r="C2592" s="132" t="s">
        <v>2968</v>
      </c>
      <c r="D2592" s="550" t="s">
        <v>2341</v>
      </c>
      <c r="E2592" s="550" t="s">
        <v>2126</v>
      </c>
      <c r="F2592" s="551">
        <v>297</v>
      </c>
      <c r="G2592" s="551" t="s">
        <v>605</v>
      </c>
      <c r="H2592" s="551">
        <v>11</v>
      </c>
      <c r="I2592" s="670">
        <v>20</v>
      </c>
      <c r="J2592" s="670">
        <v>1500</v>
      </c>
      <c r="K2592" s="553">
        <v>25</v>
      </c>
      <c r="L2592" s="553">
        <v>25</v>
      </c>
      <c r="M2592" s="553">
        <v>25</v>
      </c>
      <c r="N2592" s="553">
        <v>75</v>
      </c>
      <c r="O2592" s="670">
        <v>1500</v>
      </c>
      <c r="P2592" s="362" t="s">
        <v>370</v>
      </c>
    </row>
    <row r="2593" spans="1:16" ht="54" customHeight="1" x14ac:dyDescent="0.2">
      <c r="A2593" s="296" t="s">
        <v>1969</v>
      </c>
      <c r="B2593" s="166" t="s">
        <v>370</v>
      </c>
      <c r="C2593" s="132" t="s">
        <v>2968</v>
      </c>
      <c r="D2593" s="550" t="s">
        <v>2342</v>
      </c>
      <c r="E2593" s="550" t="s">
        <v>187</v>
      </c>
      <c r="F2593" s="551">
        <v>297</v>
      </c>
      <c r="G2593" s="551" t="s">
        <v>605</v>
      </c>
      <c r="H2593" s="551">
        <v>11</v>
      </c>
      <c r="I2593" s="670">
        <v>26</v>
      </c>
      <c r="J2593" s="670">
        <v>1950</v>
      </c>
      <c r="K2593" s="553">
        <v>25</v>
      </c>
      <c r="L2593" s="553">
        <v>25</v>
      </c>
      <c r="M2593" s="553">
        <v>25</v>
      </c>
      <c r="N2593" s="553">
        <v>75</v>
      </c>
      <c r="O2593" s="670">
        <v>1950</v>
      </c>
      <c r="P2593" s="362" t="s">
        <v>370</v>
      </c>
    </row>
    <row r="2594" spans="1:16" ht="54" customHeight="1" x14ac:dyDescent="0.2">
      <c r="A2594" s="296" t="s">
        <v>1969</v>
      </c>
      <c r="B2594" s="166" t="s">
        <v>370</v>
      </c>
      <c r="C2594" s="132" t="s">
        <v>2968</v>
      </c>
      <c r="D2594" s="550" t="s">
        <v>2342</v>
      </c>
      <c r="E2594" s="550" t="s">
        <v>187</v>
      </c>
      <c r="F2594" s="551">
        <v>297</v>
      </c>
      <c r="G2594" s="551" t="s">
        <v>605</v>
      </c>
      <c r="H2594" s="551">
        <v>11</v>
      </c>
      <c r="I2594" s="670">
        <v>65</v>
      </c>
      <c r="J2594" s="670">
        <v>4875</v>
      </c>
      <c r="K2594" s="553">
        <v>25</v>
      </c>
      <c r="L2594" s="553">
        <v>25</v>
      </c>
      <c r="M2594" s="553">
        <v>25</v>
      </c>
      <c r="N2594" s="553">
        <v>75</v>
      </c>
      <c r="O2594" s="670">
        <v>4875</v>
      </c>
      <c r="P2594" s="362" t="s">
        <v>370</v>
      </c>
    </row>
    <row r="2595" spans="1:16" ht="54" customHeight="1" x14ac:dyDescent="0.2">
      <c r="A2595" s="296" t="s">
        <v>1969</v>
      </c>
      <c r="B2595" s="166" t="s">
        <v>370</v>
      </c>
      <c r="C2595" s="132" t="s">
        <v>2968</v>
      </c>
      <c r="D2595" s="550" t="s">
        <v>2343</v>
      </c>
      <c r="E2595" s="550" t="s">
        <v>2064</v>
      </c>
      <c r="F2595" s="551">
        <v>297</v>
      </c>
      <c r="G2595" s="551" t="s">
        <v>605</v>
      </c>
      <c r="H2595" s="551">
        <v>11</v>
      </c>
      <c r="I2595" s="670">
        <v>80</v>
      </c>
      <c r="J2595" s="670">
        <v>3600</v>
      </c>
      <c r="K2595" s="553">
        <v>15</v>
      </c>
      <c r="L2595" s="553">
        <v>15</v>
      </c>
      <c r="M2595" s="553">
        <v>15</v>
      </c>
      <c r="N2595" s="553">
        <v>45</v>
      </c>
      <c r="O2595" s="670">
        <v>3600</v>
      </c>
      <c r="P2595" s="362" t="s">
        <v>370</v>
      </c>
    </row>
    <row r="2596" spans="1:16" ht="54" customHeight="1" x14ac:dyDescent="0.2">
      <c r="A2596" s="296" t="s">
        <v>1969</v>
      </c>
      <c r="B2596" s="166" t="s">
        <v>370</v>
      </c>
      <c r="C2596" s="132" t="s">
        <v>2968</v>
      </c>
      <c r="D2596" s="550" t="s">
        <v>2344</v>
      </c>
      <c r="E2596" s="550" t="s">
        <v>2064</v>
      </c>
      <c r="F2596" s="551">
        <v>297</v>
      </c>
      <c r="G2596" s="551" t="s">
        <v>605</v>
      </c>
      <c r="H2596" s="551">
        <v>11</v>
      </c>
      <c r="I2596" s="670">
        <v>70</v>
      </c>
      <c r="J2596" s="670">
        <v>7350</v>
      </c>
      <c r="K2596" s="553">
        <v>35</v>
      </c>
      <c r="L2596" s="553">
        <v>35</v>
      </c>
      <c r="M2596" s="553">
        <v>35</v>
      </c>
      <c r="N2596" s="553">
        <v>105</v>
      </c>
      <c r="O2596" s="670">
        <v>7350</v>
      </c>
      <c r="P2596" s="362" t="s">
        <v>370</v>
      </c>
    </row>
    <row r="2597" spans="1:16" ht="54" customHeight="1" x14ac:dyDescent="0.2">
      <c r="A2597" s="296" t="s">
        <v>1969</v>
      </c>
      <c r="B2597" s="166" t="s">
        <v>370</v>
      </c>
      <c r="C2597" s="132" t="s">
        <v>2968</v>
      </c>
      <c r="D2597" s="550" t="s">
        <v>2344</v>
      </c>
      <c r="E2597" s="550" t="s">
        <v>2126</v>
      </c>
      <c r="F2597" s="551">
        <v>297</v>
      </c>
      <c r="G2597" s="551" t="s">
        <v>605</v>
      </c>
      <c r="H2597" s="551">
        <v>11</v>
      </c>
      <c r="I2597" s="670">
        <v>50</v>
      </c>
      <c r="J2597" s="670">
        <v>5250</v>
      </c>
      <c r="K2597" s="553">
        <v>35</v>
      </c>
      <c r="L2597" s="553">
        <v>35</v>
      </c>
      <c r="M2597" s="553">
        <v>35</v>
      </c>
      <c r="N2597" s="553">
        <v>105</v>
      </c>
      <c r="O2597" s="670">
        <v>5250</v>
      </c>
      <c r="P2597" s="362" t="s">
        <v>370</v>
      </c>
    </row>
    <row r="2598" spans="1:16" ht="54" customHeight="1" x14ac:dyDescent="0.2">
      <c r="A2598" s="296" t="s">
        <v>1969</v>
      </c>
      <c r="B2598" s="166" t="s">
        <v>370</v>
      </c>
      <c r="C2598" s="132" t="s">
        <v>2968</v>
      </c>
      <c r="D2598" s="550" t="s">
        <v>2345</v>
      </c>
      <c r="E2598" s="550" t="s">
        <v>2064</v>
      </c>
      <c r="F2598" s="551">
        <v>297</v>
      </c>
      <c r="G2598" s="551" t="s">
        <v>605</v>
      </c>
      <c r="H2598" s="551">
        <v>11</v>
      </c>
      <c r="I2598" s="670">
        <v>252.99999999999997</v>
      </c>
      <c r="J2598" s="670">
        <v>7589.9999999999991</v>
      </c>
      <c r="K2598" s="553">
        <v>10</v>
      </c>
      <c r="L2598" s="553">
        <v>10</v>
      </c>
      <c r="M2598" s="553">
        <v>10</v>
      </c>
      <c r="N2598" s="553">
        <v>30</v>
      </c>
      <c r="O2598" s="670">
        <v>7589.9999999999991</v>
      </c>
      <c r="P2598" s="362" t="s">
        <v>370</v>
      </c>
    </row>
    <row r="2599" spans="1:16" ht="54" customHeight="1" x14ac:dyDescent="0.2">
      <c r="A2599" s="296" t="s">
        <v>1969</v>
      </c>
      <c r="B2599" s="166" t="s">
        <v>370</v>
      </c>
      <c r="C2599" s="132" t="s">
        <v>2968</v>
      </c>
      <c r="D2599" s="550" t="s">
        <v>2346</v>
      </c>
      <c r="E2599" s="550" t="s">
        <v>2126</v>
      </c>
      <c r="F2599" s="551">
        <v>297</v>
      </c>
      <c r="G2599" s="551" t="s">
        <v>605</v>
      </c>
      <c r="H2599" s="551">
        <v>11</v>
      </c>
      <c r="I2599" s="670">
        <v>110</v>
      </c>
      <c r="J2599" s="670">
        <v>8250</v>
      </c>
      <c r="K2599" s="553">
        <v>25</v>
      </c>
      <c r="L2599" s="553">
        <v>25</v>
      </c>
      <c r="M2599" s="553">
        <v>25</v>
      </c>
      <c r="N2599" s="553">
        <v>75</v>
      </c>
      <c r="O2599" s="670">
        <v>8250</v>
      </c>
      <c r="P2599" s="362" t="s">
        <v>370</v>
      </c>
    </row>
    <row r="2600" spans="1:16" ht="54" customHeight="1" x14ac:dyDescent="0.2">
      <c r="A2600" s="296" t="s">
        <v>1969</v>
      </c>
      <c r="B2600" s="166" t="s">
        <v>370</v>
      </c>
      <c r="C2600" s="132" t="s">
        <v>2968</v>
      </c>
      <c r="D2600" s="550" t="s">
        <v>2347</v>
      </c>
      <c r="E2600" s="550" t="s">
        <v>2064</v>
      </c>
      <c r="F2600" s="551">
        <v>297</v>
      </c>
      <c r="G2600" s="551" t="s">
        <v>605</v>
      </c>
      <c r="H2600" s="551">
        <v>11</v>
      </c>
      <c r="I2600" s="670">
        <v>1660</v>
      </c>
      <c r="J2600" s="670">
        <v>24900</v>
      </c>
      <c r="K2600" s="553">
        <v>5</v>
      </c>
      <c r="L2600" s="553">
        <v>5</v>
      </c>
      <c r="M2600" s="553">
        <v>5</v>
      </c>
      <c r="N2600" s="553">
        <v>15</v>
      </c>
      <c r="O2600" s="670">
        <v>24900</v>
      </c>
      <c r="P2600" s="362" t="s">
        <v>370</v>
      </c>
    </row>
    <row r="2601" spans="1:16" ht="54" customHeight="1" x14ac:dyDescent="0.2">
      <c r="A2601" s="296" t="s">
        <v>1969</v>
      </c>
      <c r="B2601" s="166" t="s">
        <v>370</v>
      </c>
      <c r="C2601" s="132" t="s">
        <v>2968</v>
      </c>
      <c r="D2601" s="550" t="s">
        <v>2348</v>
      </c>
      <c r="E2601" s="550" t="s">
        <v>2064</v>
      </c>
      <c r="F2601" s="551">
        <v>297</v>
      </c>
      <c r="G2601" s="551" t="s">
        <v>605</v>
      </c>
      <c r="H2601" s="551">
        <v>11</v>
      </c>
      <c r="I2601" s="670">
        <v>18</v>
      </c>
      <c r="J2601" s="670">
        <v>810</v>
      </c>
      <c r="K2601" s="553">
        <v>15</v>
      </c>
      <c r="L2601" s="553">
        <v>15</v>
      </c>
      <c r="M2601" s="553">
        <v>15</v>
      </c>
      <c r="N2601" s="553">
        <v>45</v>
      </c>
      <c r="O2601" s="670">
        <v>810</v>
      </c>
      <c r="P2601" s="362" t="s">
        <v>370</v>
      </c>
    </row>
    <row r="2602" spans="1:16" ht="54" customHeight="1" x14ac:dyDescent="0.2">
      <c r="A2602" s="296" t="s">
        <v>1969</v>
      </c>
      <c r="B2602" s="166" t="s">
        <v>370</v>
      </c>
      <c r="C2602" s="132" t="s">
        <v>2968</v>
      </c>
      <c r="D2602" s="550" t="s">
        <v>2348</v>
      </c>
      <c r="E2602" s="550" t="s">
        <v>187</v>
      </c>
      <c r="F2602" s="551">
        <v>297</v>
      </c>
      <c r="G2602" s="551" t="s">
        <v>605</v>
      </c>
      <c r="H2602" s="551">
        <v>11</v>
      </c>
      <c r="I2602" s="670">
        <v>35</v>
      </c>
      <c r="J2602" s="670">
        <v>1575</v>
      </c>
      <c r="K2602" s="553">
        <v>15</v>
      </c>
      <c r="L2602" s="553">
        <v>15</v>
      </c>
      <c r="M2602" s="553">
        <v>15</v>
      </c>
      <c r="N2602" s="553">
        <v>45</v>
      </c>
      <c r="O2602" s="670">
        <v>1575</v>
      </c>
      <c r="P2602" s="362" t="s">
        <v>370</v>
      </c>
    </row>
    <row r="2603" spans="1:16" ht="54" customHeight="1" x14ac:dyDescent="0.2">
      <c r="A2603" s="296" t="s">
        <v>1969</v>
      </c>
      <c r="B2603" s="166" t="s">
        <v>370</v>
      </c>
      <c r="C2603" s="132" t="s">
        <v>2968</v>
      </c>
      <c r="D2603" s="550" t="s">
        <v>2348</v>
      </c>
      <c r="E2603" s="550" t="s">
        <v>202</v>
      </c>
      <c r="F2603" s="551">
        <v>297</v>
      </c>
      <c r="G2603" s="551" t="s">
        <v>605</v>
      </c>
      <c r="H2603" s="551">
        <v>11</v>
      </c>
      <c r="I2603" s="670">
        <v>40</v>
      </c>
      <c r="J2603" s="670">
        <v>1800</v>
      </c>
      <c r="K2603" s="553">
        <v>15</v>
      </c>
      <c r="L2603" s="553">
        <v>15</v>
      </c>
      <c r="M2603" s="553">
        <v>15</v>
      </c>
      <c r="N2603" s="553">
        <v>45</v>
      </c>
      <c r="O2603" s="670">
        <v>1800</v>
      </c>
      <c r="P2603" s="362" t="s">
        <v>370</v>
      </c>
    </row>
    <row r="2604" spans="1:16" ht="54" customHeight="1" x14ac:dyDescent="0.2">
      <c r="A2604" s="296" t="s">
        <v>1969</v>
      </c>
      <c r="B2604" s="166" t="s">
        <v>370</v>
      </c>
      <c r="C2604" s="132" t="s">
        <v>2968</v>
      </c>
      <c r="D2604" s="550" t="s">
        <v>2349</v>
      </c>
      <c r="E2604" s="550" t="s">
        <v>187</v>
      </c>
      <c r="F2604" s="551">
        <v>297</v>
      </c>
      <c r="G2604" s="551" t="s">
        <v>605</v>
      </c>
      <c r="H2604" s="551">
        <v>11</v>
      </c>
      <c r="I2604" s="670">
        <v>9</v>
      </c>
      <c r="J2604" s="670">
        <v>1350</v>
      </c>
      <c r="K2604" s="553">
        <v>50</v>
      </c>
      <c r="L2604" s="553">
        <v>50</v>
      </c>
      <c r="M2604" s="553">
        <v>50</v>
      </c>
      <c r="N2604" s="553">
        <v>150</v>
      </c>
      <c r="O2604" s="670">
        <v>1350</v>
      </c>
      <c r="P2604" s="362" t="s">
        <v>370</v>
      </c>
    </row>
    <row r="2605" spans="1:16" ht="54" customHeight="1" x14ac:dyDescent="0.2">
      <c r="A2605" s="296" t="s">
        <v>1969</v>
      </c>
      <c r="B2605" s="166" t="s">
        <v>370</v>
      </c>
      <c r="C2605" s="132" t="s">
        <v>2968</v>
      </c>
      <c r="D2605" s="550" t="s">
        <v>2350</v>
      </c>
      <c r="E2605" s="550" t="s">
        <v>187</v>
      </c>
      <c r="F2605" s="551">
        <v>297</v>
      </c>
      <c r="G2605" s="551" t="s">
        <v>605</v>
      </c>
      <c r="H2605" s="551">
        <v>11</v>
      </c>
      <c r="I2605" s="670">
        <v>190</v>
      </c>
      <c r="J2605" s="670">
        <v>14250</v>
      </c>
      <c r="K2605" s="553">
        <v>25</v>
      </c>
      <c r="L2605" s="553">
        <v>25</v>
      </c>
      <c r="M2605" s="553">
        <v>25</v>
      </c>
      <c r="N2605" s="553">
        <v>75</v>
      </c>
      <c r="O2605" s="670">
        <v>14250</v>
      </c>
      <c r="P2605" s="362" t="s">
        <v>370</v>
      </c>
    </row>
    <row r="2606" spans="1:16" ht="54" customHeight="1" x14ac:dyDescent="0.2">
      <c r="A2606" s="296" t="s">
        <v>1969</v>
      </c>
      <c r="B2606" s="166" t="s">
        <v>370</v>
      </c>
      <c r="C2606" s="132" t="s">
        <v>2968</v>
      </c>
      <c r="D2606" s="550" t="s">
        <v>2351</v>
      </c>
      <c r="E2606" s="550" t="s">
        <v>187</v>
      </c>
      <c r="F2606" s="551">
        <v>297</v>
      </c>
      <c r="G2606" s="551" t="s">
        <v>605</v>
      </c>
      <c r="H2606" s="551">
        <v>11</v>
      </c>
      <c r="I2606" s="670">
        <v>180</v>
      </c>
      <c r="J2606" s="670">
        <v>13500</v>
      </c>
      <c r="K2606" s="553">
        <v>25</v>
      </c>
      <c r="L2606" s="553">
        <v>25</v>
      </c>
      <c r="M2606" s="553">
        <v>25</v>
      </c>
      <c r="N2606" s="553">
        <v>75</v>
      </c>
      <c r="O2606" s="670">
        <v>13500</v>
      </c>
      <c r="P2606" s="362" t="s">
        <v>370</v>
      </c>
    </row>
    <row r="2607" spans="1:16" ht="54" customHeight="1" x14ac:dyDescent="0.2">
      <c r="A2607" s="296" t="s">
        <v>1969</v>
      </c>
      <c r="B2607" s="166" t="s">
        <v>370</v>
      </c>
      <c r="C2607" s="132" t="s">
        <v>2968</v>
      </c>
      <c r="D2607" s="550" t="s">
        <v>2351</v>
      </c>
      <c r="E2607" s="550" t="s">
        <v>187</v>
      </c>
      <c r="F2607" s="551">
        <v>297</v>
      </c>
      <c r="G2607" s="551" t="s">
        <v>605</v>
      </c>
      <c r="H2607" s="551">
        <v>11</v>
      </c>
      <c r="I2607" s="670">
        <v>410</v>
      </c>
      <c r="J2607" s="670">
        <v>3690</v>
      </c>
      <c r="K2607" s="553">
        <v>3</v>
      </c>
      <c r="L2607" s="553">
        <v>3</v>
      </c>
      <c r="M2607" s="553">
        <v>3</v>
      </c>
      <c r="N2607" s="553">
        <v>9</v>
      </c>
      <c r="O2607" s="670">
        <v>3690</v>
      </c>
      <c r="P2607" s="362" t="s">
        <v>370</v>
      </c>
    </row>
    <row r="2608" spans="1:16" ht="54" customHeight="1" x14ac:dyDescent="0.2">
      <c r="A2608" s="296" t="s">
        <v>1969</v>
      </c>
      <c r="B2608" s="166" t="s">
        <v>370</v>
      </c>
      <c r="C2608" s="132" t="s">
        <v>2968</v>
      </c>
      <c r="D2608" s="550" t="s">
        <v>2352</v>
      </c>
      <c r="E2608" s="550" t="s">
        <v>2064</v>
      </c>
      <c r="F2608" s="551">
        <v>297</v>
      </c>
      <c r="G2608" s="551" t="s">
        <v>605</v>
      </c>
      <c r="H2608" s="551">
        <v>11</v>
      </c>
      <c r="I2608" s="670">
        <v>140</v>
      </c>
      <c r="J2608" s="670">
        <v>4200</v>
      </c>
      <c r="K2608" s="553">
        <v>10</v>
      </c>
      <c r="L2608" s="553">
        <v>10</v>
      </c>
      <c r="M2608" s="553">
        <v>10</v>
      </c>
      <c r="N2608" s="553">
        <v>30</v>
      </c>
      <c r="O2608" s="670">
        <v>4200</v>
      </c>
      <c r="P2608" s="362" t="s">
        <v>370</v>
      </c>
    </row>
    <row r="2609" spans="1:16" ht="54" customHeight="1" x14ac:dyDescent="0.2">
      <c r="A2609" s="296" t="s">
        <v>1969</v>
      </c>
      <c r="B2609" s="166" t="s">
        <v>370</v>
      </c>
      <c r="C2609" s="132" t="s">
        <v>2968</v>
      </c>
      <c r="D2609" s="550" t="s">
        <v>2353</v>
      </c>
      <c r="E2609" s="550" t="s">
        <v>2126</v>
      </c>
      <c r="F2609" s="551">
        <v>297</v>
      </c>
      <c r="G2609" s="551" t="s">
        <v>605</v>
      </c>
      <c r="H2609" s="551">
        <v>11</v>
      </c>
      <c r="I2609" s="670">
        <v>35</v>
      </c>
      <c r="J2609" s="670">
        <v>5250</v>
      </c>
      <c r="K2609" s="553">
        <v>50</v>
      </c>
      <c r="L2609" s="553">
        <v>50</v>
      </c>
      <c r="M2609" s="553">
        <v>50</v>
      </c>
      <c r="N2609" s="553">
        <v>150</v>
      </c>
      <c r="O2609" s="670">
        <v>5250</v>
      </c>
      <c r="P2609" s="362" t="s">
        <v>370</v>
      </c>
    </row>
    <row r="2610" spans="1:16" ht="54" customHeight="1" x14ac:dyDescent="0.2">
      <c r="A2610" s="296" t="s">
        <v>1969</v>
      </c>
      <c r="B2610" s="166" t="s">
        <v>370</v>
      </c>
      <c r="C2610" s="132" t="s">
        <v>2968</v>
      </c>
      <c r="D2610" s="550" t="s">
        <v>2353</v>
      </c>
      <c r="E2610" s="550" t="s">
        <v>2126</v>
      </c>
      <c r="F2610" s="551">
        <v>297</v>
      </c>
      <c r="G2610" s="551" t="s">
        <v>605</v>
      </c>
      <c r="H2610" s="551">
        <v>11</v>
      </c>
      <c r="I2610" s="670">
        <v>75</v>
      </c>
      <c r="J2610" s="670">
        <v>3375</v>
      </c>
      <c r="K2610" s="553">
        <v>15</v>
      </c>
      <c r="L2610" s="553">
        <v>15</v>
      </c>
      <c r="M2610" s="553">
        <v>15</v>
      </c>
      <c r="N2610" s="553">
        <v>45</v>
      </c>
      <c r="O2610" s="670">
        <v>3375</v>
      </c>
      <c r="P2610" s="362" t="s">
        <v>370</v>
      </c>
    </row>
    <row r="2611" spans="1:16" ht="54" customHeight="1" x14ac:dyDescent="0.2">
      <c r="A2611" s="296" t="s">
        <v>1969</v>
      </c>
      <c r="B2611" s="166" t="s">
        <v>370</v>
      </c>
      <c r="C2611" s="132" t="s">
        <v>2968</v>
      </c>
      <c r="D2611" s="550" t="s">
        <v>2354</v>
      </c>
      <c r="E2611" s="550" t="s">
        <v>2064</v>
      </c>
      <c r="F2611" s="551">
        <v>297</v>
      </c>
      <c r="G2611" s="551" t="s">
        <v>605</v>
      </c>
      <c r="H2611" s="551">
        <v>11</v>
      </c>
      <c r="I2611" s="670">
        <v>235</v>
      </c>
      <c r="J2611" s="670">
        <v>3525</v>
      </c>
      <c r="K2611" s="553">
        <v>5</v>
      </c>
      <c r="L2611" s="553">
        <v>5</v>
      </c>
      <c r="M2611" s="553">
        <v>5</v>
      </c>
      <c r="N2611" s="553">
        <v>15</v>
      </c>
      <c r="O2611" s="670">
        <v>3525</v>
      </c>
      <c r="P2611" s="362" t="s">
        <v>370</v>
      </c>
    </row>
    <row r="2612" spans="1:16" ht="54" customHeight="1" x14ac:dyDescent="0.2">
      <c r="A2612" s="296" t="s">
        <v>1969</v>
      </c>
      <c r="B2612" s="166" t="s">
        <v>370</v>
      </c>
      <c r="C2612" s="132" t="s">
        <v>2968</v>
      </c>
      <c r="D2612" s="550" t="s">
        <v>2355</v>
      </c>
      <c r="E2612" s="550" t="s">
        <v>1781</v>
      </c>
      <c r="F2612" s="551">
        <v>297</v>
      </c>
      <c r="G2612" s="551" t="s">
        <v>605</v>
      </c>
      <c r="H2612" s="551">
        <v>11</v>
      </c>
      <c r="I2612" s="670">
        <v>1954.9999999999998</v>
      </c>
      <c r="J2612" s="670">
        <v>31279.999999999996</v>
      </c>
      <c r="K2612" s="553">
        <v>5.333333333333333</v>
      </c>
      <c r="L2612" s="553">
        <v>5.333333333333333</v>
      </c>
      <c r="M2612" s="553">
        <v>5.333333333333333</v>
      </c>
      <c r="N2612" s="553">
        <v>16</v>
      </c>
      <c r="O2612" s="670">
        <v>31279.999999999996</v>
      </c>
      <c r="P2612" s="362" t="s">
        <v>370</v>
      </c>
    </row>
    <row r="2613" spans="1:16" ht="54" customHeight="1" x14ac:dyDescent="0.2">
      <c r="A2613" s="296" t="s">
        <v>1969</v>
      </c>
      <c r="B2613" s="166" t="s">
        <v>370</v>
      </c>
      <c r="C2613" s="132" t="s">
        <v>2968</v>
      </c>
      <c r="D2613" s="550" t="s">
        <v>2355</v>
      </c>
      <c r="E2613" s="550" t="s">
        <v>1781</v>
      </c>
      <c r="F2613" s="551">
        <v>297</v>
      </c>
      <c r="G2613" s="551" t="s">
        <v>605</v>
      </c>
      <c r="H2613" s="551">
        <v>11</v>
      </c>
      <c r="I2613" s="670">
        <v>1839.9999999999998</v>
      </c>
      <c r="J2613" s="670">
        <v>29439.999999999996</v>
      </c>
      <c r="K2613" s="553">
        <v>5.333333333333333</v>
      </c>
      <c r="L2613" s="553">
        <v>5.333333333333333</v>
      </c>
      <c r="M2613" s="553">
        <v>5.333333333333333</v>
      </c>
      <c r="N2613" s="553">
        <v>16</v>
      </c>
      <c r="O2613" s="670">
        <v>29439.999999999996</v>
      </c>
      <c r="P2613" s="362" t="s">
        <v>370</v>
      </c>
    </row>
    <row r="2614" spans="1:16" ht="54" customHeight="1" x14ac:dyDescent="0.2">
      <c r="A2614" s="296" t="s">
        <v>1969</v>
      </c>
      <c r="B2614" s="166" t="s">
        <v>370</v>
      </c>
      <c r="C2614" s="132" t="s">
        <v>2968</v>
      </c>
      <c r="D2614" s="550" t="s">
        <v>2356</v>
      </c>
      <c r="E2614" s="550" t="s">
        <v>2240</v>
      </c>
      <c r="F2614" s="551">
        <v>297</v>
      </c>
      <c r="G2614" s="551" t="s">
        <v>605</v>
      </c>
      <c r="H2614" s="551">
        <v>11</v>
      </c>
      <c r="I2614" s="670">
        <v>623</v>
      </c>
      <c r="J2614" s="670">
        <v>9968</v>
      </c>
      <c r="K2614" s="553">
        <v>5.333333333333333</v>
      </c>
      <c r="L2614" s="553">
        <v>5.333333333333333</v>
      </c>
      <c r="M2614" s="553">
        <v>5.333333333333333</v>
      </c>
      <c r="N2614" s="553">
        <v>16</v>
      </c>
      <c r="O2614" s="670">
        <v>9968</v>
      </c>
      <c r="P2614" s="362" t="s">
        <v>370</v>
      </c>
    </row>
    <row r="2615" spans="1:16" ht="54" customHeight="1" x14ac:dyDescent="0.2">
      <c r="A2615" s="296" t="s">
        <v>1969</v>
      </c>
      <c r="B2615" s="166" t="s">
        <v>370</v>
      </c>
      <c r="C2615" s="132" t="s">
        <v>2968</v>
      </c>
      <c r="D2615" s="550" t="s">
        <v>2357</v>
      </c>
      <c r="E2615" s="550" t="s">
        <v>634</v>
      </c>
      <c r="F2615" s="551">
        <v>299</v>
      </c>
      <c r="G2615" s="551" t="s">
        <v>605</v>
      </c>
      <c r="H2615" s="551">
        <v>11</v>
      </c>
      <c r="I2615" s="670">
        <v>30</v>
      </c>
      <c r="J2615" s="670">
        <v>450</v>
      </c>
      <c r="K2615" s="553">
        <v>5</v>
      </c>
      <c r="L2615" s="553">
        <v>5</v>
      </c>
      <c r="M2615" s="553">
        <v>5</v>
      </c>
      <c r="N2615" s="553">
        <v>15</v>
      </c>
      <c r="O2615" s="670">
        <v>450</v>
      </c>
      <c r="P2615" s="362" t="s">
        <v>370</v>
      </c>
    </row>
    <row r="2616" spans="1:16" ht="54" customHeight="1" x14ac:dyDescent="0.2">
      <c r="A2616" s="296" t="s">
        <v>1969</v>
      </c>
      <c r="B2616" s="166" t="s">
        <v>370</v>
      </c>
      <c r="C2616" s="132" t="s">
        <v>2968</v>
      </c>
      <c r="D2616" s="550" t="s">
        <v>2358</v>
      </c>
      <c r="E2616" s="550" t="s">
        <v>1670</v>
      </c>
      <c r="F2616" s="551">
        <v>299</v>
      </c>
      <c r="G2616" s="551" t="s">
        <v>605</v>
      </c>
      <c r="H2616" s="551">
        <v>11</v>
      </c>
      <c r="I2616" s="670">
        <v>10</v>
      </c>
      <c r="J2616" s="670">
        <v>2500</v>
      </c>
      <c r="K2616" s="553">
        <v>83.333333333333329</v>
      </c>
      <c r="L2616" s="553">
        <v>83.333333333333329</v>
      </c>
      <c r="M2616" s="553">
        <v>83.333333333333329</v>
      </c>
      <c r="N2616" s="553">
        <v>250</v>
      </c>
      <c r="O2616" s="670">
        <v>2500</v>
      </c>
      <c r="P2616" s="362" t="s">
        <v>370</v>
      </c>
    </row>
    <row r="2617" spans="1:16" ht="54" customHeight="1" x14ac:dyDescent="0.2">
      <c r="A2617" s="296" t="s">
        <v>1969</v>
      </c>
      <c r="B2617" s="166" t="s">
        <v>370</v>
      </c>
      <c r="C2617" s="132" t="s">
        <v>2968</v>
      </c>
      <c r="D2617" s="550" t="s">
        <v>2359</v>
      </c>
      <c r="E2617" s="550" t="s">
        <v>617</v>
      </c>
      <c r="F2617" s="551">
        <v>299</v>
      </c>
      <c r="G2617" s="551" t="s">
        <v>605</v>
      </c>
      <c r="H2617" s="551">
        <v>11</v>
      </c>
      <c r="I2617" s="670">
        <v>15</v>
      </c>
      <c r="J2617" s="670">
        <v>3750</v>
      </c>
      <c r="K2617" s="553">
        <v>83.333333333333329</v>
      </c>
      <c r="L2617" s="553">
        <v>83.333333333333329</v>
      </c>
      <c r="M2617" s="553">
        <v>83.333333333333329</v>
      </c>
      <c r="N2617" s="553">
        <v>250</v>
      </c>
      <c r="O2617" s="670">
        <v>3750</v>
      </c>
      <c r="P2617" s="362" t="s">
        <v>370</v>
      </c>
    </row>
    <row r="2618" spans="1:16" ht="54" customHeight="1" x14ac:dyDescent="0.2">
      <c r="A2618" s="296" t="s">
        <v>1969</v>
      </c>
      <c r="B2618" s="166" t="s">
        <v>370</v>
      </c>
      <c r="C2618" s="132" t="s">
        <v>2968</v>
      </c>
      <c r="D2618" s="550" t="s">
        <v>2360</v>
      </c>
      <c r="E2618" s="550" t="s">
        <v>187</v>
      </c>
      <c r="F2618" s="551">
        <v>299</v>
      </c>
      <c r="G2618" s="551" t="s">
        <v>605</v>
      </c>
      <c r="H2618" s="551">
        <v>11</v>
      </c>
      <c r="I2618" s="670">
        <v>10</v>
      </c>
      <c r="J2618" s="670">
        <v>1300</v>
      </c>
      <c r="K2618" s="553">
        <v>43.333333333333336</v>
      </c>
      <c r="L2618" s="553">
        <v>43.333333333333336</v>
      </c>
      <c r="M2618" s="553">
        <v>43.333333333333336</v>
      </c>
      <c r="N2618" s="553">
        <v>130</v>
      </c>
      <c r="O2618" s="670">
        <v>1300</v>
      </c>
      <c r="P2618" s="362" t="s">
        <v>370</v>
      </c>
    </row>
    <row r="2619" spans="1:16" ht="54" customHeight="1" x14ac:dyDescent="0.2">
      <c r="A2619" s="296" t="s">
        <v>1969</v>
      </c>
      <c r="B2619" s="166" t="s">
        <v>370</v>
      </c>
      <c r="C2619" s="132" t="s">
        <v>2968</v>
      </c>
      <c r="D2619" s="550" t="s">
        <v>2361</v>
      </c>
      <c r="E2619" s="550" t="s">
        <v>187</v>
      </c>
      <c r="F2619" s="551">
        <v>299</v>
      </c>
      <c r="G2619" s="551" t="s">
        <v>605</v>
      </c>
      <c r="H2619" s="551">
        <v>11</v>
      </c>
      <c r="I2619" s="670">
        <v>10</v>
      </c>
      <c r="J2619" s="670">
        <v>1300</v>
      </c>
      <c r="K2619" s="553">
        <v>43.333333333333336</v>
      </c>
      <c r="L2619" s="553">
        <v>43.333333333333336</v>
      </c>
      <c r="M2619" s="553">
        <v>43.333333333333336</v>
      </c>
      <c r="N2619" s="553">
        <v>130</v>
      </c>
      <c r="O2619" s="670">
        <v>1300</v>
      </c>
      <c r="P2619" s="362" t="s">
        <v>370</v>
      </c>
    </row>
    <row r="2620" spans="1:16" ht="54" customHeight="1" x14ac:dyDescent="0.2">
      <c r="A2620" s="296" t="s">
        <v>1969</v>
      </c>
      <c r="B2620" s="166" t="s">
        <v>370</v>
      </c>
      <c r="C2620" s="132" t="s">
        <v>2968</v>
      </c>
      <c r="D2620" s="550" t="s">
        <v>2362</v>
      </c>
      <c r="E2620" s="550" t="s">
        <v>187</v>
      </c>
      <c r="F2620" s="551">
        <v>299</v>
      </c>
      <c r="G2620" s="551" t="s">
        <v>605</v>
      </c>
      <c r="H2620" s="551">
        <v>11</v>
      </c>
      <c r="I2620" s="670">
        <v>150</v>
      </c>
      <c r="J2620" s="670">
        <v>2100</v>
      </c>
      <c r="K2620" s="553">
        <v>4.666666666666667</v>
      </c>
      <c r="L2620" s="553">
        <v>4.666666666666667</v>
      </c>
      <c r="M2620" s="553">
        <v>4.666666666666667</v>
      </c>
      <c r="N2620" s="553">
        <v>14</v>
      </c>
      <c r="O2620" s="670">
        <v>2100</v>
      </c>
      <c r="P2620" s="362" t="s">
        <v>370</v>
      </c>
    </row>
    <row r="2621" spans="1:16" ht="54" customHeight="1" x14ac:dyDescent="0.2">
      <c r="A2621" s="296" t="s">
        <v>1969</v>
      </c>
      <c r="B2621" s="166" t="s">
        <v>370</v>
      </c>
      <c r="C2621" s="132" t="s">
        <v>2968</v>
      </c>
      <c r="D2621" s="550" t="s">
        <v>2363</v>
      </c>
      <c r="E2621" s="550"/>
      <c r="F2621" s="551">
        <v>299</v>
      </c>
      <c r="G2621" s="551" t="s">
        <v>605</v>
      </c>
      <c r="H2621" s="551">
        <v>11</v>
      </c>
      <c r="I2621" s="670">
        <v>15</v>
      </c>
      <c r="J2621" s="670">
        <v>360</v>
      </c>
      <c r="K2621" s="553">
        <v>8</v>
      </c>
      <c r="L2621" s="553">
        <v>8</v>
      </c>
      <c r="M2621" s="553">
        <v>8</v>
      </c>
      <c r="N2621" s="553">
        <v>24</v>
      </c>
      <c r="O2621" s="670">
        <v>360</v>
      </c>
      <c r="P2621" s="362" t="s">
        <v>370</v>
      </c>
    </row>
    <row r="2622" spans="1:16" ht="54" customHeight="1" x14ac:dyDescent="0.2">
      <c r="A2622" s="296" t="s">
        <v>1969</v>
      </c>
      <c r="B2622" s="166" t="s">
        <v>370</v>
      </c>
      <c r="C2622" s="132" t="s">
        <v>2968</v>
      </c>
      <c r="D2622" s="550" t="s">
        <v>2364</v>
      </c>
      <c r="E2622" s="550" t="s">
        <v>187</v>
      </c>
      <c r="F2622" s="551">
        <v>299</v>
      </c>
      <c r="G2622" s="551" t="s">
        <v>605</v>
      </c>
      <c r="H2622" s="551">
        <v>11</v>
      </c>
      <c r="I2622" s="670">
        <v>1609.9999999999998</v>
      </c>
      <c r="J2622" s="670">
        <v>48299.999999999993</v>
      </c>
      <c r="K2622" s="553">
        <v>10</v>
      </c>
      <c r="L2622" s="553">
        <v>10</v>
      </c>
      <c r="M2622" s="553">
        <v>10</v>
      </c>
      <c r="N2622" s="553">
        <v>30</v>
      </c>
      <c r="O2622" s="670">
        <v>48299.999999999993</v>
      </c>
      <c r="P2622" s="362" t="s">
        <v>370</v>
      </c>
    </row>
    <row r="2623" spans="1:16" ht="54" customHeight="1" x14ac:dyDescent="0.2">
      <c r="A2623" s="296" t="s">
        <v>1969</v>
      </c>
      <c r="B2623" s="166" t="s">
        <v>370</v>
      </c>
      <c r="C2623" s="132" t="s">
        <v>2968</v>
      </c>
      <c r="D2623" s="550" t="s">
        <v>2363</v>
      </c>
      <c r="E2623" s="550" t="s">
        <v>187</v>
      </c>
      <c r="F2623" s="551">
        <v>299</v>
      </c>
      <c r="G2623" s="551" t="s">
        <v>605</v>
      </c>
      <c r="H2623" s="551">
        <v>11</v>
      </c>
      <c r="I2623" s="670">
        <v>15</v>
      </c>
      <c r="J2623" s="670">
        <v>450</v>
      </c>
      <c r="K2623" s="553">
        <v>10</v>
      </c>
      <c r="L2623" s="553">
        <v>10</v>
      </c>
      <c r="M2623" s="553">
        <v>10</v>
      </c>
      <c r="N2623" s="553">
        <v>30</v>
      </c>
      <c r="O2623" s="670">
        <v>450</v>
      </c>
      <c r="P2623" s="362" t="s">
        <v>370</v>
      </c>
    </row>
    <row r="2624" spans="1:16" ht="54" customHeight="1" x14ac:dyDescent="0.2">
      <c r="A2624" s="296" t="s">
        <v>1969</v>
      </c>
      <c r="B2624" s="166" t="s">
        <v>370</v>
      </c>
      <c r="C2624" s="132" t="s">
        <v>2968</v>
      </c>
      <c r="D2624" s="550" t="s">
        <v>2365</v>
      </c>
      <c r="E2624" s="550" t="s">
        <v>2126</v>
      </c>
      <c r="F2624" s="551">
        <v>299</v>
      </c>
      <c r="G2624" s="551" t="s">
        <v>605</v>
      </c>
      <c r="H2624" s="551">
        <v>11</v>
      </c>
      <c r="I2624" s="670">
        <v>27</v>
      </c>
      <c r="J2624" s="670">
        <v>8100</v>
      </c>
      <c r="K2624" s="553">
        <v>100</v>
      </c>
      <c r="L2624" s="553">
        <v>100</v>
      </c>
      <c r="M2624" s="553">
        <v>100</v>
      </c>
      <c r="N2624" s="553">
        <v>300</v>
      </c>
      <c r="O2624" s="670">
        <v>8100</v>
      </c>
      <c r="P2624" s="362" t="s">
        <v>370</v>
      </c>
    </row>
    <row r="2625" spans="1:16" ht="54" customHeight="1" x14ac:dyDescent="0.2">
      <c r="A2625" s="296" t="s">
        <v>1969</v>
      </c>
      <c r="B2625" s="166" t="s">
        <v>370</v>
      </c>
      <c r="C2625" s="132" t="s">
        <v>2968</v>
      </c>
      <c r="D2625" s="550" t="s">
        <v>2366</v>
      </c>
      <c r="E2625" s="550" t="s">
        <v>187</v>
      </c>
      <c r="F2625" s="551">
        <v>299</v>
      </c>
      <c r="G2625" s="551" t="s">
        <v>605</v>
      </c>
      <c r="H2625" s="551">
        <v>11</v>
      </c>
      <c r="I2625" s="670">
        <v>20</v>
      </c>
      <c r="J2625" s="670">
        <v>1200</v>
      </c>
      <c r="K2625" s="553">
        <v>20</v>
      </c>
      <c r="L2625" s="553">
        <v>20</v>
      </c>
      <c r="M2625" s="553">
        <v>20</v>
      </c>
      <c r="N2625" s="553">
        <v>60</v>
      </c>
      <c r="O2625" s="670">
        <v>1200</v>
      </c>
      <c r="P2625" s="362" t="s">
        <v>370</v>
      </c>
    </row>
    <row r="2626" spans="1:16" ht="54" customHeight="1" x14ac:dyDescent="0.2">
      <c r="A2626" s="296" t="s">
        <v>1969</v>
      </c>
      <c r="B2626" s="166" t="s">
        <v>370</v>
      </c>
      <c r="C2626" s="132" t="s">
        <v>2968</v>
      </c>
      <c r="D2626" s="550" t="s">
        <v>2367</v>
      </c>
      <c r="E2626" s="550" t="s">
        <v>187</v>
      </c>
      <c r="F2626" s="551">
        <v>299</v>
      </c>
      <c r="G2626" s="551" t="s">
        <v>605</v>
      </c>
      <c r="H2626" s="551">
        <v>11</v>
      </c>
      <c r="I2626" s="670">
        <v>300</v>
      </c>
      <c r="J2626" s="670">
        <v>9000</v>
      </c>
      <c r="K2626" s="553">
        <v>10</v>
      </c>
      <c r="L2626" s="553">
        <v>10</v>
      </c>
      <c r="M2626" s="553">
        <v>10</v>
      </c>
      <c r="N2626" s="553">
        <v>30</v>
      </c>
      <c r="O2626" s="670">
        <v>9000</v>
      </c>
      <c r="P2626" s="362" t="s">
        <v>370</v>
      </c>
    </row>
    <row r="2627" spans="1:16" ht="54" customHeight="1" x14ac:dyDescent="0.2">
      <c r="A2627" s="296" t="s">
        <v>1969</v>
      </c>
      <c r="B2627" s="166" t="s">
        <v>370</v>
      </c>
      <c r="C2627" s="132" t="s">
        <v>2968</v>
      </c>
      <c r="D2627" s="550" t="s">
        <v>2368</v>
      </c>
      <c r="E2627" s="550" t="s">
        <v>187</v>
      </c>
      <c r="F2627" s="551">
        <v>299</v>
      </c>
      <c r="G2627" s="551" t="s">
        <v>605</v>
      </c>
      <c r="H2627" s="551">
        <v>11</v>
      </c>
      <c r="I2627" s="670">
        <v>1609.9999999999998</v>
      </c>
      <c r="J2627" s="670">
        <v>96599.999999999985</v>
      </c>
      <c r="K2627" s="553">
        <v>20</v>
      </c>
      <c r="L2627" s="553">
        <v>20</v>
      </c>
      <c r="M2627" s="553">
        <v>20</v>
      </c>
      <c r="N2627" s="553">
        <v>60</v>
      </c>
      <c r="O2627" s="670">
        <v>96599.999999999985</v>
      </c>
      <c r="P2627" s="362" t="s">
        <v>370</v>
      </c>
    </row>
    <row r="2628" spans="1:16" ht="54" customHeight="1" x14ac:dyDescent="0.2">
      <c r="A2628" s="296" t="s">
        <v>1969</v>
      </c>
      <c r="B2628" s="166" t="s">
        <v>370</v>
      </c>
      <c r="C2628" s="132" t="s">
        <v>2968</v>
      </c>
      <c r="D2628" s="550" t="s">
        <v>2369</v>
      </c>
      <c r="E2628" s="550" t="s">
        <v>2240</v>
      </c>
      <c r="F2628" s="551">
        <v>299</v>
      </c>
      <c r="G2628" s="551" t="s">
        <v>605</v>
      </c>
      <c r="H2628" s="551">
        <v>11</v>
      </c>
      <c r="I2628" s="670">
        <v>190</v>
      </c>
      <c r="J2628" s="670">
        <v>19000</v>
      </c>
      <c r="K2628" s="553">
        <v>33.333333333333336</v>
      </c>
      <c r="L2628" s="553">
        <v>33.333333333333336</v>
      </c>
      <c r="M2628" s="553">
        <v>33.333333333333336</v>
      </c>
      <c r="N2628" s="553">
        <v>100</v>
      </c>
      <c r="O2628" s="670">
        <v>19000</v>
      </c>
      <c r="P2628" s="362" t="s">
        <v>370</v>
      </c>
    </row>
    <row r="2629" spans="1:16" ht="54" customHeight="1" x14ac:dyDescent="0.2">
      <c r="A2629" s="296" t="s">
        <v>1969</v>
      </c>
      <c r="B2629" s="166" t="s">
        <v>370</v>
      </c>
      <c r="C2629" s="132" t="s">
        <v>2968</v>
      </c>
      <c r="D2629" s="550" t="s">
        <v>2367</v>
      </c>
      <c r="E2629" s="550" t="s">
        <v>187</v>
      </c>
      <c r="F2629" s="551">
        <v>299</v>
      </c>
      <c r="G2629" s="551" t="s">
        <v>605</v>
      </c>
      <c r="H2629" s="551">
        <v>11</v>
      </c>
      <c r="I2629" s="670">
        <v>259</v>
      </c>
      <c r="J2629" s="670">
        <v>25900</v>
      </c>
      <c r="K2629" s="553">
        <v>33.333333333333336</v>
      </c>
      <c r="L2629" s="553">
        <v>33.333333333333336</v>
      </c>
      <c r="M2629" s="553">
        <v>33.333333333333336</v>
      </c>
      <c r="N2629" s="553">
        <v>100</v>
      </c>
      <c r="O2629" s="670">
        <v>25900</v>
      </c>
      <c r="P2629" s="362" t="s">
        <v>370</v>
      </c>
    </row>
    <row r="2630" spans="1:16" ht="54" customHeight="1" x14ac:dyDescent="0.2">
      <c r="A2630" s="296" t="s">
        <v>1969</v>
      </c>
      <c r="B2630" s="166" t="s">
        <v>370</v>
      </c>
      <c r="C2630" s="132" t="s">
        <v>2968</v>
      </c>
      <c r="D2630" s="550" t="s">
        <v>2370</v>
      </c>
      <c r="E2630" s="550" t="s">
        <v>187</v>
      </c>
      <c r="F2630" s="551">
        <v>299</v>
      </c>
      <c r="G2630" s="551" t="s">
        <v>605</v>
      </c>
      <c r="H2630" s="551">
        <v>11</v>
      </c>
      <c r="I2630" s="670">
        <v>202</v>
      </c>
      <c r="J2630" s="670">
        <v>20200</v>
      </c>
      <c r="K2630" s="553">
        <v>33.333333333333336</v>
      </c>
      <c r="L2630" s="553">
        <v>33.333333333333336</v>
      </c>
      <c r="M2630" s="553">
        <v>33.333333333333336</v>
      </c>
      <c r="N2630" s="553">
        <v>100</v>
      </c>
      <c r="O2630" s="670">
        <v>20200</v>
      </c>
      <c r="P2630" s="362" t="s">
        <v>370</v>
      </c>
    </row>
    <row r="2631" spans="1:16" ht="54" customHeight="1" x14ac:dyDescent="0.2">
      <c r="A2631" s="296" t="s">
        <v>1969</v>
      </c>
      <c r="B2631" s="166" t="s">
        <v>370</v>
      </c>
      <c r="C2631" s="132" t="s">
        <v>2968</v>
      </c>
      <c r="D2631" s="550" t="s">
        <v>2371</v>
      </c>
      <c r="E2631" s="550" t="s">
        <v>187</v>
      </c>
      <c r="F2631" s="551">
        <v>299</v>
      </c>
      <c r="G2631" s="551" t="s">
        <v>605</v>
      </c>
      <c r="H2631" s="551">
        <v>11</v>
      </c>
      <c r="I2631" s="670">
        <v>80</v>
      </c>
      <c r="J2631" s="670">
        <v>960</v>
      </c>
      <c r="K2631" s="553">
        <v>4</v>
      </c>
      <c r="L2631" s="553">
        <v>4</v>
      </c>
      <c r="M2631" s="553">
        <v>4</v>
      </c>
      <c r="N2631" s="553">
        <v>12</v>
      </c>
      <c r="O2631" s="670">
        <v>960</v>
      </c>
      <c r="P2631" s="362" t="s">
        <v>370</v>
      </c>
    </row>
    <row r="2632" spans="1:16" ht="54" customHeight="1" x14ac:dyDescent="0.2">
      <c r="A2632" s="296" t="s">
        <v>1969</v>
      </c>
      <c r="B2632" s="166" t="s">
        <v>370</v>
      </c>
      <c r="C2632" s="132" t="s">
        <v>2968</v>
      </c>
      <c r="D2632" s="550" t="s">
        <v>2368</v>
      </c>
      <c r="E2632" s="550" t="s">
        <v>187</v>
      </c>
      <c r="F2632" s="551">
        <v>299</v>
      </c>
      <c r="G2632" s="551" t="s">
        <v>605</v>
      </c>
      <c r="H2632" s="551">
        <v>11</v>
      </c>
      <c r="I2632" s="670">
        <v>500</v>
      </c>
      <c r="J2632" s="670">
        <v>10000</v>
      </c>
      <c r="K2632" s="553">
        <v>6.666666666666667</v>
      </c>
      <c r="L2632" s="553">
        <v>6.666666666666667</v>
      </c>
      <c r="M2632" s="553">
        <v>6.666666666666667</v>
      </c>
      <c r="N2632" s="553">
        <v>20</v>
      </c>
      <c r="O2632" s="670">
        <v>10000</v>
      </c>
      <c r="P2632" s="362" t="s">
        <v>370</v>
      </c>
    </row>
    <row r="2633" spans="1:16" ht="54" customHeight="1" x14ac:dyDescent="0.2">
      <c r="A2633" s="296" t="s">
        <v>1969</v>
      </c>
      <c r="B2633" s="166" t="s">
        <v>370</v>
      </c>
      <c r="C2633" s="132" t="s">
        <v>2968</v>
      </c>
      <c r="D2633" s="550" t="s">
        <v>2367</v>
      </c>
      <c r="E2633" s="550" t="s">
        <v>187</v>
      </c>
      <c r="F2633" s="551">
        <v>299</v>
      </c>
      <c r="G2633" s="551" t="s">
        <v>605</v>
      </c>
      <c r="H2633" s="551">
        <v>11</v>
      </c>
      <c r="I2633" s="670">
        <v>300</v>
      </c>
      <c r="J2633" s="670">
        <v>6000</v>
      </c>
      <c r="K2633" s="553">
        <v>6.666666666666667</v>
      </c>
      <c r="L2633" s="553">
        <v>6.666666666666667</v>
      </c>
      <c r="M2633" s="553">
        <v>6.666666666666667</v>
      </c>
      <c r="N2633" s="553">
        <v>20</v>
      </c>
      <c r="O2633" s="670">
        <v>6000</v>
      </c>
      <c r="P2633" s="362" t="s">
        <v>370</v>
      </c>
    </row>
    <row r="2634" spans="1:16" ht="54" customHeight="1" x14ac:dyDescent="0.2">
      <c r="A2634" s="296" t="s">
        <v>1969</v>
      </c>
      <c r="B2634" s="166" t="s">
        <v>370</v>
      </c>
      <c r="C2634" s="132" t="s">
        <v>2968</v>
      </c>
      <c r="D2634" s="550" t="s">
        <v>2370</v>
      </c>
      <c r="E2634" s="550" t="s">
        <v>187</v>
      </c>
      <c r="F2634" s="551">
        <v>299</v>
      </c>
      <c r="G2634" s="551" t="s">
        <v>605</v>
      </c>
      <c r="H2634" s="551">
        <v>11</v>
      </c>
      <c r="I2634" s="670">
        <v>70</v>
      </c>
      <c r="J2634" s="670">
        <v>2100</v>
      </c>
      <c r="K2634" s="553">
        <v>10</v>
      </c>
      <c r="L2634" s="553">
        <v>10</v>
      </c>
      <c r="M2634" s="553">
        <v>10</v>
      </c>
      <c r="N2634" s="553">
        <v>30</v>
      </c>
      <c r="O2634" s="670">
        <v>2100</v>
      </c>
      <c r="P2634" s="362" t="s">
        <v>370</v>
      </c>
    </row>
    <row r="2635" spans="1:16" ht="54" customHeight="1" x14ac:dyDescent="0.2">
      <c r="A2635" s="296" t="s">
        <v>1969</v>
      </c>
      <c r="B2635" s="166" t="s">
        <v>370</v>
      </c>
      <c r="C2635" s="132" t="s">
        <v>2968</v>
      </c>
      <c r="D2635" s="550" t="s">
        <v>2368</v>
      </c>
      <c r="E2635" s="550" t="s">
        <v>187</v>
      </c>
      <c r="F2635" s="551">
        <v>299</v>
      </c>
      <c r="G2635" s="551" t="s">
        <v>605</v>
      </c>
      <c r="H2635" s="551">
        <v>11</v>
      </c>
      <c r="I2635" s="670">
        <v>300</v>
      </c>
      <c r="J2635" s="670">
        <v>7500</v>
      </c>
      <c r="K2635" s="553">
        <v>8.3333333333333339</v>
      </c>
      <c r="L2635" s="553">
        <v>8.3333333333333339</v>
      </c>
      <c r="M2635" s="553">
        <v>8.3333333333333339</v>
      </c>
      <c r="N2635" s="553">
        <v>25</v>
      </c>
      <c r="O2635" s="670">
        <v>7500</v>
      </c>
      <c r="P2635" s="362" t="s">
        <v>370</v>
      </c>
    </row>
    <row r="2636" spans="1:16" ht="54" customHeight="1" x14ac:dyDescent="0.2">
      <c r="A2636" s="296" t="s">
        <v>1969</v>
      </c>
      <c r="B2636" s="166" t="s">
        <v>370</v>
      </c>
      <c r="C2636" s="132" t="s">
        <v>2968</v>
      </c>
      <c r="D2636" s="550" t="s">
        <v>2363</v>
      </c>
      <c r="E2636" s="550" t="s">
        <v>1711</v>
      </c>
      <c r="F2636" s="551">
        <v>299</v>
      </c>
      <c r="G2636" s="551" t="s">
        <v>605</v>
      </c>
      <c r="H2636" s="551">
        <v>11</v>
      </c>
      <c r="I2636" s="670">
        <v>35</v>
      </c>
      <c r="J2636" s="670">
        <v>1750</v>
      </c>
      <c r="K2636" s="553">
        <v>16.666666666666668</v>
      </c>
      <c r="L2636" s="553">
        <v>16.666666666666668</v>
      </c>
      <c r="M2636" s="553">
        <v>16.666666666666668</v>
      </c>
      <c r="N2636" s="553">
        <v>50</v>
      </c>
      <c r="O2636" s="670">
        <v>1750</v>
      </c>
      <c r="P2636" s="362" t="s">
        <v>370</v>
      </c>
    </row>
    <row r="2637" spans="1:16" ht="54" customHeight="1" x14ac:dyDescent="0.2">
      <c r="A2637" s="296" t="s">
        <v>1969</v>
      </c>
      <c r="B2637" s="166" t="s">
        <v>370</v>
      </c>
      <c r="C2637" s="132" t="s">
        <v>2968</v>
      </c>
      <c r="D2637" s="550" t="s">
        <v>2366</v>
      </c>
      <c r="E2637" s="550" t="s">
        <v>2372</v>
      </c>
      <c r="F2637" s="551">
        <v>299</v>
      </c>
      <c r="G2637" s="551" t="s">
        <v>605</v>
      </c>
      <c r="H2637" s="551">
        <v>11</v>
      </c>
      <c r="I2637" s="670">
        <v>100</v>
      </c>
      <c r="J2637" s="670">
        <v>2500</v>
      </c>
      <c r="K2637" s="553">
        <v>8.3333333333333339</v>
      </c>
      <c r="L2637" s="553">
        <v>8.3333333333333339</v>
      </c>
      <c r="M2637" s="553">
        <v>8.3333333333333339</v>
      </c>
      <c r="N2637" s="553">
        <v>25</v>
      </c>
      <c r="O2637" s="670">
        <v>2500</v>
      </c>
      <c r="P2637" s="362" t="s">
        <v>370</v>
      </c>
    </row>
    <row r="2638" spans="1:16" ht="54" customHeight="1" x14ac:dyDescent="0.2">
      <c r="A2638" s="296" t="s">
        <v>1969</v>
      </c>
      <c r="B2638" s="166" t="s">
        <v>370</v>
      </c>
      <c r="C2638" s="132" t="s">
        <v>2968</v>
      </c>
      <c r="D2638" s="550" t="s">
        <v>2366</v>
      </c>
      <c r="E2638" s="550" t="s">
        <v>1711</v>
      </c>
      <c r="F2638" s="551">
        <v>299</v>
      </c>
      <c r="G2638" s="551" t="s">
        <v>605</v>
      </c>
      <c r="H2638" s="551">
        <v>11</v>
      </c>
      <c r="I2638" s="670">
        <v>30</v>
      </c>
      <c r="J2638" s="670">
        <v>3750</v>
      </c>
      <c r="K2638" s="553">
        <v>41.666666666666664</v>
      </c>
      <c r="L2638" s="553">
        <v>41.666666666666664</v>
      </c>
      <c r="M2638" s="553">
        <v>41.666666666666664</v>
      </c>
      <c r="N2638" s="553">
        <v>125</v>
      </c>
      <c r="O2638" s="670">
        <v>3750</v>
      </c>
      <c r="P2638" s="362" t="s">
        <v>370</v>
      </c>
    </row>
    <row r="2639" spans="1:16" ht="54" customHeight="1" x14ac:dyDescent="0.2">
      <c r="A2639" s="296" t="s">
        <v>1969</v>
      </c>
      <c r="B2639" s="166" t="s">
        <v>370</v>
      </c>
      <c r="C2639" s="132" t="s">
        <v>2968</v>
      </c>
      <c r="D2639" s="550" t="s">
        <v>2366</v>
      </c>
      <c r="E2639" s="550" t="s">
        <v>187</v>
      </c>
      <c r="F2639" s="551">
        <v>299</v>
      </c>
      <c r="G2639" s="551" t="s">
        <v>605</v>
      </c>
      <c r="H2639" s="551">
        <v>11</v>
      </c>
      <c r="I2639" s="670">
        <v>25</v>
      </c>
      <c r="J2639" s="670">
        <v>3125</v>
      </c>
      <c r="K2639" s="553">
        <v>41.666666666666664</v>
      </c>
      <c r="L2639" s="553">
        <v>41.666666666666664</v>
      </c>
      <c r="M2639" s="553">
        <v>41.666666666666664</v>
      </c>
      <c r="N2639" s="553">
        <v>125</v>
      </c>
      <c r="O2639" s="670">
        <v>3125</v>
      </c>
      <c r="P2639" s="362" t="s">
        <v>370</v>
      </c>
    </row>
    <row r="2640" spans="1:16" ht="54" customHeight="1" x14ac:dyDescent="0.2">
      <c r="A2640" s="296" t="s">
        <v>1969</v>
      </c>
      <c r="B2640" s="166" t="s">
        <v>370</v>
      </c>
      <c r="C2640" s="132" t="s">
        <v>2968</v>
      </c>
      <c r="D2640" s="550" t="s">
        <v>2366</v>
      </c>
      <c r="E2640" s="550" t="s">
        <v>187</v>
      </c>
      <c r="F2640" s="551">
        <v>299</v>
      </c>
      <c r="G2640" s="551" t="s">
        <v>605</v>
      </c>
      <c r="H2640" s="551">
        <v>11</v>
      </c>
      <c r="I2640" s="670">
        <v>25</v>
      </c>
      <c r="J2640" s="670">
        <v>3125</v>
      </c>
      <c r="K2640" s="553">
        <v>41.666666666666664</v>
      </c>
      <c r="L2640" s="553">
        <v>41.666666666666664</v>
      </c>
      <c r="M2640" s="553">
        <v>41.666666666666664</v>
      </c>
      <c r="N2640" s="553">
        <v>125</v>
      </c>
      <c r="O2640" s="670">
        <v>3125</v>
      </c>
      <c r="P2640" s="362" t="s">
        <v>370</v>
      </c>
    </row>
    <row r="2641" spans="1:16" ht="54" customHeight="1" x14ac:dyDescent="0.2">
      <c r="A2641" s="296" t="s">
        <v>1969</v>
      </c>
      <c r="B2641" s="166" t="s">
        <v>370</v>
      </c>
      <c r="C2641" s="132" t="s">
        <v>2968</v>
      </c>
      <c r="D2641" s="550" t="s">
        <v>2366</v>
      </c>
      <c r="E2641" s="550" t="s">
        <v>187</v>
      </c>
      <c r="F2641" s="551">
        <v>299</v>
      </c>
      <c r="G2641" s="551" t="s">
        <v>605</v>
      </c>
      <c r="H2641" s="551">
        <v>11</v>
      </c>
      <c r="I2641" s="670">
        <v>25</v>
      </c>
      <c r="J2641" s="670">
        <v>3125</v>
      </c>
      <c r="K2641" s="553">
        <v>41.666666666666664</v>
      </c>
      <c r="L2641" s="553">
        <v>41.666666666666664</v>
      </c>
      <c r="M2641" s="553">
        <v>41.666666666666664</v>
      </c>
      <c r="N2641" s="553">
        <v>125</v>
      </c>
      <c r="O2641" s="670">
        <v>3125</v>
      </c>
      <c r="P2641" s="362" t="s">
        <v>370</v>
      </c>
    </row>
    <row r="2642" spans="1:16" ht="54" customHeight="1" x14ac:dyDescent="0.2">
      <c r="A2642" s="296" t="s">
        <v>1969</v>
      </c>
      <c r="B2642" s="166" t="s">
        <v>370</v>
      </c>
      <c r="C2642" s="132" t="s">
        <v>2968</v>
      </c>
      <c r="D2642" s="550" t="s">
        <v>2373</v>
      </c>
      <c r="E2642" s="550" t="s">
        <v>2374</v>
      </c>
      <c r="F2642" s="551">
        <v>299</v>
      </c>
      <c r="G2642" s="551" t="s">
        <v>605</v>
      </c>
      <c r="H2642" s="551">
        <v>11</v>
      </c>
      <c r="I2642" s="670">
        <v>300</v>
      </c>
      <c r="J2642" s="670">
        <v>7500</v>
      </c>
      <c r="K2642" s="553">
        <v>8.3333333333333339</v>
      </c>
      <c r="L2642" s="553">
        <v>8.3333333333333339</v>
      </c>
      <c r="M2642" s="553">
        <v>8.3333333333333339</v>
      </c>
      <c r="N2642" s="553">
        <v>25</v>
      </c>
      <c r="O2642" s="670">
        <v>7500</v>
      </c>
      <c r="P2642" s="362" t="s">
        <v>370</v>
      </c>
    </row>
    <row r="2643" spans="1:16" ht="54" customHeight="1" x14ac:dyDescent="0.2">
      <c r="A2643" s="296" t="s">
        <v>1969</v>
      </c>
      <c r="B2643" s="166" t="s">
        <v>370</v>
      </c>
      <c r="C2643" s="132" t="s">
        <v>2968</v>
      </c>
      <c r="D2643" s="550" t="s">
        <v>2373</v>
      </c>
      <c r="E2643" s="550" t="s">
        <v>2375</v>
      </c>
      <c r="F2643" s="551">
        <v>299</v>
      </c>
      <c r="G2643" s="551" t="s">
        <v>605</v>
      </c>
      <c r="H2643" s="551">
        <v>11</v>
      </c>
      <c r="I2643" s="670">
        <v>100</v>
      </c>
      <c r="J2643" s="670">
        <v>25000</v>
      </c>
      <c r="K2643" s="553">
        <v>83.333333333333329</v>
      </c>
      <c r="L2643" s="553">
        <v>83.333333333333329</v>
      </c>
      <c r="M2643" s="553">
        <v>83.333333333333329</v>
      </c>
      <c r="N2643" s="553">
        <v>250</v>
      </c>
      <c r="O2643" s="670">
        <v>25000</v>
      </c>
      <c r="P2643" s="362" t="s">
        <v>370</v>
      </c>
    </row>
    <row r="2644" spans="1:16" ht="54" customHeight="1" x14ac:dyDescent="0.2">
      <c r="A2644" s="296" t="s">
        <v>1969</v>
      </c>
      <c r="B2644" s="166" t="s">
        <v>370</v>
      </c>
      <c r="C2644" s="132" t="s">
        <v>2968</v>
      </c>
      <c r="D2644" s="550" t="s">
        <v>2373</v>
      </c>
      <c r="E2644" s="550" t="s">
        <v>187</v>
      </c>
      <c r="F2644" s="551">
        <v>299</v>
      </c>
      <c r="G2644" s="551" t="s">
        <v>605</v>
      </c>
      <c r="H2644" s="551">
        <v>11</v>
      </c>
      <c r="I2644" s="670">
        <v>35</v>
      </c>
      <c r="J2644" s="670">
        <v>8750</v>
      </c>
      <c r="K2644" s="553">
        <v>83.333333333333329</v>
      </c>
      <c r="L2644" s="553">
        <v>83.333333333333329</v>
      </c>
      <c r="M2644" s="553">
        <v>83.333333333333329</v>
      </c>
      <c r="N2644" s="553">
        <v>250</v>
      </c>
      <c r="O2644" s="670">
        <v>8750</v>
      </c>
      <c r="P2644" s="362" t="s">
        <v>370</v>
      </c>
    </row>
    <row r="2645" spans="1:16" ht="54" customHeight="1" x14ac:dyDescent="0.2">
      <c r="A2645" s="296" t="s">
        <v>1969</v>
      </c>
      <c r="B2645" s="166" t="s">
        <v>370</v>
      </c>
      <c r="C2645" s="132" t="s">
        <v>2968</v>
      </c>
      <c r="D2645" s="550" t="s">
        <v>2373</v>
      </c>
      <c r="E2645" s="550" t="s">
        <v>2374</v>
      </c>
      <c r="F2645" s="551">
        <v>299</v>
      </c>
      <c r="G2645" s="551" t="s">
        <v>605</v>
      </c>
      <c r="H2645" s="551">
        <v>11</v>
      </c>
      <c r="I2645" s="670">
        <v>300</v>
      </c>
      <c r="J2645" s="670">
        <v>15000</v>
      </c>
      <c r="K2645" s="553">
        <v>16.666666666666668</v>
      </c>
      <c r="L2645" s="553">
        <v>16.666666666666668</v>
      </c>
      <c r="M2645" s="553">
        <v>16.666666666666668</v>
      </c>
      <c r="N2645" s="553">
        <v>50</v>
      </c>
      <c r="O2645" s="670">
        <v>15000</v>
      </c>
      <c r="P2645" s="362" t="s">
        <v>370</v>
      </c>
    </row>
    <row r="2646" spans="1:16" ht="54" customHeight="1" x14ac:dyDescent="0.2">
      <c r="A2646" s="296" t="s">
        <v>1969</v>
      </c>
      <c r="B2646" s="166" t="s">
        <v>370</v>
      </c>
      <c r="C2646" s="132" t="s">
        <v>2968</v>
      </c>
      <c r="D2646" s="550" t="s">
        <v>2373</v>
      </c>
      <c r="E2646" s="550" t="s">
        <v>2375</v>
      </c>
      <c r="F2646" s="551">
        <v>299</v>
      </c>
      <c r="G2646" s="551" t="s">
        <v>605</v>
      </c>
      <c r="H2646" s="551">
        <v>11</v>
      </c>
      <c r="I2646" s="670">
        <v>30</v>
      </c>
      <c r="J2646" s="670">
        <v>3750</v>
      </c>
      <c r="K2646" s="553">
        <v>41.666666666666664</v>
      </c>
      <c r="L2646" s="553">
        <v>41.666666666666664</v>
      </c>
      <c r="M2646" s="553">
        <v>41.666666666666664</v>
      </c>
      <c r="N2646" s="553">
        <v>125</v>
      </c>
      <c r="O2646" s="670">
        <v>3750</v>
      </c>
      <c r="P2646" s="362" t="s">
        <v>370</v>
      </c>
    </row>
    <row r="2647" spans="1:16" ht="54" customHeight="1" x14ac:dyDescent="0.2">
      <c r="A2647" s="296" t="s">
        <v>1969</v>
      </c>
      <c r="B2647" s="166" t="s">
        <v>370</v>
      </c>
      <c r="C2647" s="132" t="s">
        <v>2968</v>
      </c>
      <c r="D2647" s="550" t="s">
        <v>2367</v>
      </c>
      <c r="E2647" s="550" t="s">
        <v>187</v>
      </c>
      <c r="F2647" s="551">
        <v>299</v>
      </c>
      <c r="G2647" s="551" t="s">
        <v>605</v>
      </c>
      <c r="H2647" s="551">
        <v>11</v>
      </c>
      <c r="I2647" s="670">
        <v>250</v>
      </c>
      <c r="J2647" s="670">
        <v>6250</v>
      </c>
      <c r="K2647" s="553">
        <v>8.3333333333333339</v>
      </c>
      <c r="L2647" s="553">
        <v>8.3333333333333339</v>
      </c>
      <c r="M2647" s="553">
        <v>8.3333333333333339</v>
      </c>
      <c r="N2647" s="553">
        <v>25</v>
      </c>
      <c r="O2647" s="670">
        <v>6250</v>
      </c>
      <c r="P2647" s="362" t="s">
        <v>370</v>
      </c>
    </row>
    <row r="2648" spans="1:16" ht="54" customHeight="1" x14ac:dyDescent="0.2">
      <c r="A2648" s="296" t="s">
        <v>1969</v>
      </c>
      <c r="B2648" s="166" t="s">
        <v>370</v>
      </c>
      <c r="C2648" s="132" t="s">
        <v>2968</v>
      </c>
      <c r="D2648" s="550" t="s">
        <v>2370</v>
      </c>
      <c r="E2648" s="550" t="s">
        <v>187</v>
      </c>
      <c r="F2648" s="551">
        <v>299</v>
      </c>
      <c r="G2648" s="551" t="s">
        <v>605</v>
      </c>
      <c r="H2648" s="551">
        <v>11</v>
      </c>
      <c r="I2648" s="670">
        <v>200</v>
      </c>
      <c r="J2648" s="670">
        <v>10000</v>
      </c>
      <c r="K2648" s="553">
        <v>16.666666666666668</v>
      </c>
      <c r="L2648" s="553">
        <v>16.666666666666668</v>
      </c>
      <c r="M2648" s="553">
        <v>16.666666666666668</v>
      </c>
      <c r="N2648" s="553">
        <v>50</v>
      </c>
      <c r="O2648" s="670">
        <v>10000</v>
      </c>
      <c r="P2648" s="362" t="s">
        <v>370</v>
      </c>
    </row>
    <row r="2649" spans="1:16" ht="54" customHeight="1" x14ac:dyDescent="0.2">
      <c r="A2649" s="296" t="s">
        <v>1969</v>
      </c>
      <c r="B2649" s="166" t="s">
        <v>370</v>
      </c>
      <c r="C2649" s="132" t="s">
        <v>2968</v>
      </c>
      <c r="D2649" s="550" t="s">
        <v>2376</v>
      </c>
      <c r="E2649" s="550" t="s">
        <v>187</v>
      </c>
      <c r="F2649" s="551">
        <v>321</v>
      </c>
      <c r="G2649" s="551" t="s">
        <v>605</v>
      </c>
      <c r="H2649" s="551">
        <v>11</v>
      </c>
      <c r="I2649" s="670">
        <v>2000</v>
      </c>
      <c r="J2649" s="670">
        <v>4000</v>
      </c>
      <c r="K2649" s="553">
        <v>0.66666666666666663</v>
      </c>
      <c r="L2649" s="553">
        <v>0.66666666666666663</v>
      </c>
      <c r="M2649" s="553">
        <v>0.66666666666666663</v>
      </c>
      <c r="N2649" s="553">
        <v>2</v>
      </c>
      <c r="O2649" s="670">
        <v>4000</v>
      </c>
      <c r="P2649" s="362" t="s">
        <v>370</v>
      </c>
    </row>
    <row r="2650" spans="1:16" ht="54" customHeight="1" x14ac:dyDescent="0.2">
      <c r="A2650" s="296" t="s">
        <v>1969</v>
      </c>
      <c r="B2650" s="166" t="s">
        <v>370</v>
      </c>
      <c r="C2650" s="132" t="s">
        <v>2968</v>
      </c>
      <c r="D2650" s="550" t="s">
        <v>2377</v>
      </c>
      <c r="E2650" s="550" t="s">
        <v>187</v>
      </c>
      <c r="F2650" s="551">
        <v>322</v>
      </c>
      <c r="G2650" s="551" t="s">
        <v>605</v>
      </c>
      <c r="H2650" s="551">
        <v>11</v>
      </c>
      <c r="I2650" s="670">
        <v>1210</v>
      </c>
      <c r="J2650" s="670">
        <v>6050</v>
      </c>
      <c r="K2650" s="553">
        <v>1.6666666666666667</v>
      </c>
      <c r="L2650" s="553">
        <v>1.6666666666666667</v>
      </c>
      <c r="M2650" s="553">
        <v>1.6666666666666667</v>
      </c>
      <c r="N2650" s="553">
        <v>5</v>
      </c>
      <c r="O2650" s="670">
        <v>6050</v>
      </c>
      <c r="P2650" s="362" t="s">
        <v>370</v>
      </c>
    </row>
    <row r="2651" spans="1:16" ht="54" customHeight="1" x14ac:dyDescent="0.2">
      <c r="A2651" s="296" t="s">
        <v>1969</v>
      </c>
      <c r="B2651" s="166" t="s">
        <v>370</v>
      </c>
      <c r="C2651" s="132" t="s">
        <v>2968</v>
      </c>
      <c r="D2651" s="550" t="s">
        <v>2378</v>
      </c>
      <c r="E2651" s="550" t="s">
        <v>187</v>
      </c>
      <c r="F2651" s="551">
        <v>322</v>
      </c>
      <c r="G2651" s="551" t="s">
        <v>605</v>
      </c>
      <c r="H2651" s="551">
        <v>11</v>
      </c>
      <c r="I2651" s="670">
        <v>1000</v>
      </c>
      <c r="J2651" s="670">
        <v>10000</v>
      </c>
      <c r="K2651" s="553">
        <v>3.3333333333333335</v>
      </c>
      <c r="L2651" s="553">
        <v>3.3333333333333335</v>
      </c>
      <c r="M2651" s="553">
        <v>3.3333333333333335</v>
      </c>
      <c r="N2651" s="553">
        <v>10</v>
      </c>
      <c r="O2651" s="670">
        <v>10000</v>
      </c>
      <c r="P2651" s="362" t="s">
        <v>370</v>
      </c>
    </row>
    <row r="2652" spans="1:16" ht="54" customHeight="1" x14ac:dyDescent="0.2">
      <c r="A2652" s="296" t="s">
        <v>1969</v>
      </c>
      <c r="B2652" s="166" t="s">
        <v>370</v>
      </c>
      <c r="C2652" s="132" t="s">
        <v>2968</v>
      </c>
      <c r="D2652" s="550" t="s">
        <v>2379</v>
      </c>
      <c r="E2652" s="550" t="s">
        <v>187</v>
      </c>
      <c r="F2652" s="551">
        <v>322</v>
      </c>
      <c r="G2652" s="551" t="s">
        <v>605</v>
      </c>
      <c r="H2652" s="551">
        <v>11</v>
      </c>
      <c r="I2652" s="670">
        <v>3400</v>
      </c>
      <c r="J2652" s="670">
        <v>40800</v>
      </c>
      <c r="K2652" s="553">
        <v>4</v>
      </c>
      <c r="L2652" s="553">
        <v>4</v>
      </c>
      <c r="M2652" s="553">
        <v>4</v>
      </c>
      <c r="N2652" s="553">
        <v>12</v>
      </c>
      <c r="O2652" s="670">
        <v>40800</v>
      </c>
      <c r="P2652" s="362" t="s">
        <v>370</v>
      </c>
    </row>
    <row r="2653" spans="1:16" ht="54" customHeight="1" x14ac:dyDescent="0.2">
      <c r="A2653" s="296" t="s">
        <v>1969</v>
      </c>
      <c r="B2653" s="166" t="s">
        <v>370</v>
      </c>
      <c r="C2653" s="132" t="s">
        <v>2968</v>
      </c>
      <c r="D2653" s="550" t="s">
        <v>2380</v>
      </c>
      <c r="E2653" s="550" t="s">
        <v>187</v>
      </c>
      <c r="F2653" s="551">
        <v>322</v>
      </c>
      <c r="G2653" s="551" t="s">
        <v>605</v>
      </c>
      <c r="H2653" s="551">
        <v>11</v>
      </c>
      <c r="I2653" s="670">
        <v>3400</v>
      </c>
      <c r="J2653" s="670">
        <v>102000</v>
      </c>
      <c r="K2653" s="553">
        <v>10</v>
      </c>
      <c r="L2653" s="553">
        <v>10</v>
      </c>
      <c r="M2653" s="553">
        <v>10</v>
      </c>
      <c r="N2653" s="553">
        <v>30</v>
      </c>
      <c r="O2653" s="670">
        <v>102000</v>
      </c>
      <c r="P2653" s="362" t="s">
        <v>370</v>
      </c>
    </row>
    <row r="2654" spans="1:16" ht="54" customHeight="1" x14ac:dyDescent="0.2">
      <c r="A2654" s="296" t="s">
        <v>1969</v>
      </c>
      <c r="B2654" s="166" t="s">
        <v>370</v>
      </c>
      <c r="C2654" s="132" t="s">
        <v>2968</v>
      </c>
      <c r="D2654" s="550" t="s">
        <v>2381</v>
      </c>
      <c r="E2654" s="550" t="s">
        <v>187</v>
      </c>
      <c r="F2654" s="551">
        <v>322</v>
      </c>
      <c r="G2654" s="551" t="s">
        <v>605</v>
      </c>
      <c r="H2654" s="551">
        <v>11</v>
      </c>
      <c r="I2654" s="670">
        <v>1700</v>
      </c>
      <c r="J2654" s="670">
        <v>10200</v>
      </c>
      <c r="K2654" s="553">
        <v>2</v>
      </c>
      <c r="L2654" s="553">
        <v>2</v>
      </c>
      <c r="M2654" s="553">
        <v>2</v>
      </c>
      <c r="N2654" s="553">
        <v>6</v>
      </c>
      <c r="O2654" s="670">
        <v>10200</v>
      </c>
      <c r="P2654" s="362" t="s">
        <v>370</v>
      </c>
    </row>
    <row r="2655" spans="1:16" ht="54" customHeight="1" x14ac:dyDescent="0.2">
      <c r="A2655" s="296" t="s">
        <v>1969</v>
      </c>
      <c r="B2655" s="166" t="s">
        <v>370</v>
      </c>
      <c r="C2655" s="132" t="s">
        <v>2968</v>
      </c>
      <c r="D2655" s="550" t="s">
        <v>2382</v>
      </c>
      <c r="E2655" s="550" t="s">
        <v>187</v>
      </c>
      <c r="F2655" s="551">
        <v>322</v>
      </c>
      <c r="G2655" s="551" t="s">
        <v>605</v>
      </c>
      <c r="H2655" s="551">
        <v>11</v>
      </c>
      <c r="I2655" s="670">
        <v>2530</v>
      </c>
      <c r="J2655" s="670">
        <v>7590</v>
      </c>
      <c r="K2655" s="553">
        <v>1</v>
      </c>
      <c r="L2655" s="553">
        <v>1</v>
      </c>
      <c r="M2655" s="553">
        <v>1</v>
      </c>
      <c r="N2655" s="553">
        <v>3</v>
      </c>
      <c r="O2655" s="670">
        <v>7590</v>
      </c>
      <c r="P2655" s="362" t="s">
        <v>370</v>
      </c>
    </row>
    <row r="2656" spans="1:16" ht="54" customHeight="1" x14ac:dyDescent="0.2">
      <c r="A2656" s="296" t="s">
        <v>1969</v>
      </c>
      <c r="B2656" s="166" t="s">
        <v>370</v>
      </c>
      <c r="C2656" s="132" t="s">
        <v>2968</v>
      </c>
      <c r="D2656" s="550" t="s">
        <v>2383</v>
      </c>
      <c r="E2656" s="550" t="s">
        <v>187</v>
      </c>
      <c r="F2656" s="551">
        <v>322</v>
      </c>
      <c r="G2656" s="551" t="s">
        <v>605</v>
      </c>
      <c r="H2656" s="551">
        <v>11</v>
      </c>
      <c r="I2656" s="670">
        <v>3393</v>
      </c>
      <c r="J2656" s="670">
        <v>54288</v>
      </c>
      <c r="K2656" s="553">
        <v>5.333333333333333</v>
      </c>
      <c r="L2656" s="553">
        <v>5.333333333333333</v>
      </c>
      <c r="M2656" s="553">
        <v>5.333333333333333</v>
      </c>
      <c r="N2656" s="553">
        <v>16</v>
      </c>
      <c r="O2656" s="670">
        <v>54288</v>
      </c>
      <c r="P2656" s="362" t="s">
        <v>370</v>
      </c>
    </row>
    <row r="2657" spans="1:16" ht="54" customHeight="1" x14ac:dyDescent="0.2">
      <c r="A2657" s="296" t="s">
        <v>1969</v>
      </c>
      <c r="B2657" s="166" t="s">
        <v>370</v>
      </c>
      <c r="C2657" s="132" t="s">
        <v>2968</v>
      </c>
      <c r="D2657" s="550" t="s">
        <v>2384</v>
      </c>
      <c r="E2657" s="550" t="s">
        <v>187</v>
      </c>
      <c r="F2657" s="551">
        <v>322</v>
      </c>
      <c r="G2657" s="551" t="s">
        <v>605</v>
      </c>
      <c r="H2657" s="551">
        <v>11</v>
      </c>
      <c r="I2657" s="670">
        <v>2530</v>
      </c>
      <c r="J2657" s="670">
        <v>10120</v>
      </c>
      <c r="K2657" s="553">
        <v>1.3333333333333333</v>
      </c>
      <c r="L2657" s="553">
        <v>1.3333333333333333</v>
      </c>
      <c r="M2657" s="553">
        <v>1.3333333333333333</v>
      </c>
      <c r="N2657" s="553">
        <v>4</v>
      </c>
      <c r="O2657" s="670">
        <v>10120</v>
      </c>
      <c r="P2657" s="362" t="s">
        <v>370</v>
      </c>
    </row>
    <row r="2658" spans="1:16" ht="54" customHeight="1" x14ac:dyDescent="0.2">
      <c r="A2658" s="296" t="s">
        <v>1969</v>
      </c>
      <c r="B2658" s="166" t="s">
        <v>370</v>
      </c>
      <c r="C2658" s="132" t="s">
        <v>2968</v>
      </c>
      <c r="D2658" s="550" t="s">
        <v>2381</v>
      </c>
      <c r="E2658" s="550" t="s">
        <v>187</v>
      </c>
      <c r="F2658" s="551">
        <v>322</v>
      </c>
      <c r="G2658" s="551" t="s">
        <v>605</v>
      </c>
      <c r="H2658" s="551">
        <v>11</v>
      </c>
      <c r="I2658" s="670">
        <v>1668</v>
      </c>
      <c r="J2658" s="670">
        <v>13344</v>
      </c>
      <c r="K2658" s="553">
        <v>2.6666666666666665</v>
      </c>
      <c r="L2658" s="553">
        <v>2.6666666666666665</v>
      </c>
      <c r="M2658" s="553">
        <v>2.6666666666666665</v>
      </c>
      <c r="N2658" s="553">
        <v>8</v>
      </c>
      <c r="O2658" s="670">
        <v>13344</v>
      </c>
      <c r="P2658" s="362" t="s">
        <v>370</v>
      </c>
    </row>
    <row r="2659" spans="1:16" ht="54" customHeight="1" x14ac:dyDescent="0.2">
      <c r="A2659" s="296" t="s">
        <v>1969</v>
      </c>
      <c r="B2659" s="166" t="s">
        <v>370</v>
      </c>
      <c r="C2659" s="132" t="s">
        <v>2968</v>
      </c>
      <c r="D2659" s="550" t="s">
        <v>2385</v>
      </c>
      <c r="E2659" s="550" t="s">
        <v>187</v>
      </c>
      <c r="F2659" s="551">
        <v>322</v>
      </c>
      <c r="G2659" s="551" t="s">
        <v>605</v>
      </c>
      <c r="H2659" s="551">
        <v>11</v>
      </c>
      <c r="I2659" s="670">
        <v>2530</v>
      </c>
      <c r="J2659" s="670">
        <v>5060</v>
      </c>
      <c r="K2659" s="553">
        <v>0.66666666666666663</v>
      </c>
      <c r="L2659" s="553">
        <v>0.66666666666666663</v>
      </c>
      <c r="M2659" s="553">
        <v>0.66666666666666663</v>
      </c>
      <c r="N2659" s="553">
        <v>2</v>
      </c>
      <c r="O2659" s="670">
        <v>5060</v>
      </c>
      <c r="P2659" s="362" t="s">
        <v>370</v>
      </c>
    </row>
    <row r="2660" spans="1:16" ht="54" customHeight="1" x14ac:dyDescent="0.2">
      <c r="A2660" s="296" t="s">
        <v>1969</v>
      </c>
      <c r="B2660" s="166" t="s">
        <v>370</v>
      </c>
      <c r="C2660" s="132" t="s">
        <v>2968</v>
      </c>
      <c r="D2660" s="550" t="s">
        <v>2378</v>
      </c>
      <c r="E2660" s="550" t="s">
        <v>187</v>
      </c>
      <c r="F2660" s="551">
        <v>322</v>
      </c>
      <c r="G2660" s="551" t="s">
        <v>605</v>
      </c>
      <c r="H2660" s="551">
        <v>11</v>
      </c>
      <c r="I2660" s="670">
        <v>1500</v>
      </c>
      <c r="J2660" s="670">
        <v>6000</v>
      </c>
      <c r="K2660" s="553">
        <v>1.3333333333333333</v>
      </c>
      <c r="L2660" s="553">
        <v>1.3333333333333333</v>
      </c>
      <c r="M2660" s="553">
        <v>1.3333333333333333</v>
      </c>
      <c r="N2660" s="553">
        <v>4</v>
      </c>
      <c r="O2660" s="670">
        <v>6000</v>
      </c>
      <c r="P2660" s="362" t="s">
        <v>370</v>
      </c>
    </row>
    <row r="2661" spans="1:16" ht="54" customHeight="1" x14ac:dyDescent="0.2">
      <c r="A2661" s="296" t="s">
        <v>1969</v>
      </c>
      <c r="B2661" s="166" t="s">
        <v>370</v>
      </c>
      <c r="C2661" s="132" t="s">
        <v>2968</v>
      </c>
      <c r="D2661" s="550" t="s">
        <v>2386</v>
      </c>
      <c r="E2661" s="550" t="s">
        <v>187</v>
      </c>
      <c r="F2661" s="551">
        <v>322</v>
      </c>
      <c r="G2661" s="551" t="s">
        <v>605</v>
      </c>
      <c r="H2661" s="551">
        <v>11</v>
      </c>
      <c r="I2661" s="670">
        <v>3500</v>
      </c>
      <c r="J2661" s="670">
        <v>7000</v>
      </c>
      <c r="K2661" s="553">
        <v>0.66666666666666663</v>
      </c>
      <c r="L2661" s="553">
        <v>0.66666666666666663</v>
      </c>
      <c r="M2661" s="553">
        <v>0.66666666666666663</v>
      </c>
      <c r="N2661" s="553">
        <v>2</v>
      </c>
      <c r="O2661" s="670">
        <v>7000</v>
      </c>
      <c r="P2661" s="362" t="s">
        <v>370</v>
      </c>
    </row>
    <row r="2662" spans="1:16" ht="54" customHeight="1" x14ac:dyDescent="0.2">
      <c r="A2662" s="296" t="s">
        <v>1969</v>
      </c>
      <c r="B2662" s="166" t="s">
        <v>370</v>
      </c>
      <c r="C2662" s="132" t="s">
        <v>2968</v>
      </c>
      <c r="D2662" s="550" t="s">
        <v>2386</v>
      </c>
      <c r="E2662" s="550" t="s">
        <v>187</v>
      </c>
      <c r="F2662" s="551">
        <v>322</v>
      </c>
      <c r="G2662" s="551" t="s">
        <v>605</v>
      </c>
      <c r="H2662" s="551">
        <v>11</v>
      </c>
      <c r="I2662" s="670">
        <v>1200</v>
      </c>
      <c r="J2662" s="670">
        <v>12000</v>
      </c>
      <c r="K2662" s="553">
        <v>3.3333333333333335</v>
      </c>
      <c r="L2662" s="553">
        <v>3.3333333333333335</v>
      </c>
      <c r="M2662" s="553">
        <v>3.3333333333333335</v>
      </c>
      <c r="N2662" s="553">
        <v>10</v>
      </c>
      <c r="O2662" s="670">
        <v>12000</v>
      </c>
      <c r="P2662" s="362" t="s">
        <v>370</v>
      </c>
    </row>
    <row r="2663" spans="1:16" ht="54" customHeight="1" x14ac:dyDescent="0.2">
      <c r="A2663" s="296" t="s">
        <v>1969</v>
      </c>
      <c r="B2663" s="166" t="s">
        <v>370</v>
      </c>
      <c r="C2663" s="132" t="s">
        <v>2968</v>
      </c>
      <c r="D2663" s="550" t="s">
        <v>2385</v>
      </c>
      <c r="E2663" s="550" t="s">
        <v>187</v>
      </c>
      <c r="F2663" s="551">
        <v>322</v>
      </c>
      <c r="G2663" s="551" t="s">
        <v>605</v>
      </c>
      <c r="H2663" s="551">
        <v>11</v>
      </c>
      <c r="I2663" s="670">
        <v>1000</v>
      </c>
      <c r="J2663" s="670">
        <v>5000</v>
      </c>
      <c r="K2663" s="553">
        <v>1.6666666666666667</v>
      </c>
      <c r="L2663" s="553">
        <v>1.6666666666666667</v>
      </c>
      <c r="M2663" s="553">
        <v>1.6666666666666667</v>
      </c>
      <c r="N2663" s="553">
        <v>5</v>
      </c>
      <c r="O2663" s="670">
        <v>5000</v>
      </c>
      <c r="P2663" s="362" t="s">
        <v>370</v>
      </c>
    </row>
    <row r="2664" spans="1:16" ht="54" customHeight="1" x14ac:dyDescent="0.2">
      <c r="A2664" s="296" t="s">
        <v>1969</v>
      </c>
      <c r="B2664" s="166" t="s">
        <v>370</v>
      </c>
      <c r="C2664" s="132" t="s">
        <v>2968</v>
      </c>
      <c r="D2664" s="550" t="s">
        <v>2378</v>
      </c>
      <c r="E2664" s="550" t="s">
        <v>187</v>
      </c>
      <c r="F2664" s="551">
        <v>322</v>
      </c>
      <c r="G2664" s="551" t="s">
        <v>605</v>
      </c>
      <c r="H2664" s="551">
        <v>11</v>
      </c>
      <c r="I2664" s="670">
        <v>1000</v>
      </c>
      <c r="J2664" s="670">
        <v>10000</v>
      </c>
      <c r="K2664" s="553">
        <v>3.3333333333333335</v>
      </c>
      <c r="L2664" s="553">
        <v>3.3333333333333335</v>
      </c>
      <c r="M2664" s="553">
        <v>3.3333333333333335</v>
      </c>
      <c r="N2664" s="553">
        <v>10</v>
      </c>
      <c r="O2664" s="670">
        <v>10000</v>
      </c>
      <c r="P2664" s="362" t="s">
        <v>370</v>
      </c>
    </row>
    <row r="2665" spans="1:16" ht="54" customHeight="1" x14ac:dyDescent="0.2">
      <c r="A2665" s="296" t="s">
        <v>1969</v>
      </c>
      <c r="B2665" s="166" t="s">
        <v>370</v>
      </c>
      <c r="C2665" s="132" t="s">
        <v>2968</v>
      </c>
      <c r="D2665" s="550" t="s">
        <v>2387</v>
      </c>
      <c r="E2665" s="550" t="s">
        <v>2105</v>
      </c>
      <c r="F2665" s="551">
        <v>323</v>
      </c>
      <c r="G2665" s="551" t="s">
        <v>605</v>
      </c>
      <c r="H2665" s="551">
        <v>11</v>
      </c>
      <c r="I2665" s="670">
        <v>3000</v>
      </c>
      <c r="J2665" s="670">
        <v>6000</v>
      </c>
      <c r="K2665" s="553">
        <v>0.66666666666666663</v>
      </c>
      <c r="L2665" s="553">
        <v>0.66666666666666663</v>
      </c>
      <c r="M2665" s="553">
        <v>0.66666666666666663</v>
      </c>
      <c r="N2665" s="553">
        <v>2</v>
      </c>
      <c r="O2665" s="670">
        <v>6000</v>
      </c>
      <c r="P2665" s="362" t="s">
        <v>370</v>
      </c>
    </row>
    <row r="2666" spans="1:16" ht="54" customHeight="1" x14ac:dyDescent="0.2">
      <c r="A2666" s="296" t="s">
        <v>1969</v>
      </c>
      <c r="B2666" s="166" t="s">
        <v>370</v>
      </c>
      <c r="C2666" s="132" t="s">
        <v>2968</v>
      </c>
      <c r="D2666" s="550" t="s">
        <v>2388</v>
      </c>
      <c r="E2666" s="550" t="s">
        <v>187</v>
      </c>
      <c r="F2666" s="551">
        <v>324</v>
      </c>
      <c r="G2666" s="551" t="s">
        <v>605</v>
      </c>
      <c r="H2666" s="551">
        <v>11</v>
      </c>
      <c r="I2666" s="670">
        <v>260</v>
      </c>
      <c r="J2666" s="670">
        <v>19500</v>
      </c>
      <c r="K2666" s="553">
        <v>25</v>
      </c>
      <c r="L2666" s="553">
        <v>25</v>
      </c>
      <c r="M2666" s="553">
        <v>25</v>
      </c>
      <c r="N2666" s="553">
        <v>75</v>
      </c>
      <c r="O2666" s="670">
        <v>19500</v>
      </c>
      <c r="P2666" s="362" t="s">
        <v>370</v>
      </c>
    </row>
    <row r="2667" spans="1:16" ht="54" customHeight="1" x14ac:dyDescent="0.2">
      <c r="A2667" s="296" t="s">
        <v>1969</v>
      </c>
      <c r="B2667" s="166" t="s">
        <v>370</v>
      </c>
      <c r="C2667" s="132" t="s">
        <v>2968</v>
      </c>
      <c r="D2667" s="550" t="s">
        <v>2389</v>
      </c>
      <c r="E2667" s="550" t="s">
        <v>2240</v>
      </c>
      <c r="F2667" s="551">
        <v>324</v>
      </c>
      <c r="G2667" s="551" t="s">
        <v>605</v>
      </c>
      <c r="H2667" s="551">
        <v>11</v>
      </c>
      <c r="I2667" s="670">
        <v>87</v>
      </c>
      <c r="J2667" s="670">
        <v>1740</v>
      </c>
      <c r="K2667" s="553">
        <v>6.666666666666667</v>
      </c>
      <c r="L2667" s="553">
        <v>6.666666666666667</v>
      </c>
      <c r="M2667" s="553">
        <v>6.666666666666667</v>
      </c>
      <c r="N2667" s="553">
        <v>20</v>
      </c>
      <c r="O2667" s="670">
        <v>1740</v>
      </c>
      <c r="P2667" s="362" t="s">
        <v>370</v>
      </c>
    </row>
    <row r="2668" spans="1:16" ht="54" customHeight="1" x14ac:dyDescent="0.2">
      <c r="A2668" s="296" t="s">
        <v>1969</v>
      </c>
      <c r="B2668" s="166" t="s">
        <v>370</v>
      </c>
      <c r="C2668" s="132" t="s">
        <v>2968</v>
      </c>
      <c r="D2668" s="550" t="s">
        <v>2389</v>
      </c>
      <c r="E2668" s="550" t="s">
        <v>187</v>
      </c>
      <c r="F2668" s="551">
        <v>324</v>
      </c>
      <c r="G2668" s="551" t="s">
        <v>605</v>
      </c>
      <c r="H2668" s="551">
        <v>11</v>
      </c>
      <c r="I2668" s="670">
        <v>260</v>
      </c>
      <c r="J2668" s="670">
        <v>19500</v>
      </c>
      <c r="K2668" s="553">
        <v>25</v>
      </c>
      <c r="L2668" s="553">
        <v>25</v>
      </c>
      <c r="M2668" s="553">
        <v>25</v>
      </c>
      <c r="N2668" s="553">
        <v>75</v>
      </c>
      <c r="O2668" s="670">
        <v>19500</v>
      </c>
      <c r="P2668" s="362" t="s">
        <v>370</v>
      </c>
    </row>
    <row r="2669" spans="1:16" ht="54" customHeight="1" x14ac:dyDescent="0.2">
      <c r="A2669" s="296" t="s">
        <v>1969</v>
      </c>
      <c r="B2669" s="166" t="s">
        <v>370</v>
      </c>
      <c r="C2669" s="132" t="s">
        <v>2968</v>
      </c>
      <c r="D2669" s="550" t="s">
        <v>2390</v>
      </c>
      <c r="E2669" s="550" t="s">
        <v>2064</v>
      </c>
      <c r="F2669" s="551">
        <v>326</v>
      </c>
      <c r="G2669" s="551" t="s">
        <v>605</v>
      </c>
      <c r="H2669" s="551">
        <v>11</v>
      </c>
      <c r="I2669" s="670">
        <v>900</v>
      </c>
      <c r="J2669" s="670">
        <v>8100</v>
      </c>
      <c r="K2669" s="553">
        <v>3</v>
      </c>
      <c r="L2669" s="553">
        <v>3</v>
      </c>
      <c r="M2669" s="553">
        <v>3</v>
      </c>
      <c r="N2669" s="553">
        <v>9</v>
      </c>
      <c r="O2669" s="670">
        <v>8100</v>
      </c>
      <c r="P2669" s="362" t="s">
        <v>370</v>
      </c>
    </row>
    <row r="2670" spans="1:16" ht="54" customHeight="1" x14ac:dyDescent="0.2">
      <c r="A2670" s="296" t="s">
        <v>1969</v>
      </c>
      <c r="B2670" s="166" t="s">
        <v>370</v>
      </c>
      <c r="C2670" s="132" t="s">
        <v>2968</v>
      </c>
      <c r="D2670" s="550" t="s">
        <v>2391</v>
      </c>
      <c r="E2670" s="550" t="s">
        <v>2064</v>
      </c>
      <c r="F2670" s="551">
        <v>326</v>
      </c>
      <c r="G2670" s="551" t="s">
        <v>605</v>
      </c>
      <c r="H2670" s="551">
        <v>11</v>
      </c>
      <c r="I2670" s="670">
        <v>2300</v>
      </c>
      <c r="J2670" s="670">
        <v>13800</v>
      </c>
      <c r="K2670" s="553">
        <v>2</v>
      </c>
      <c r="L2670" s="553">
        <v>2</v>
      </c>
      <c r="M2670" s="553">
        <v>2</v>
      </c>
      <c r="N2670" s="553">
        <v>6</v>
      </c>
      <c r="O2670" s="670">
        <v>13800</v>
      </c>
      <c r="P2670" s="362" t="s">
        <v>370</v>
      </c>
    </row>
    <row r="2671" spans="1:16" ht="54" customHeight="1" x14ac:dyDescent="0.2">
      <c r="A2671" s="296" t="s">
        <v>1969</v>
      </c>
      <c r="B2671" s="166" t="s">
        <v>370</v>
      </c>
      <c r="C2671" s="132" t="s">
        <v>2968</v>
      </c>
      <c r="D2671" s="550" t="s">
        <v>2392</v>
      </c>
      <c r="E2671" s="550"/>
      <c r="F2671" s="551">
        <v>328</v>
      </c>
      <c r="G2671" s="551" t="s">
        <v>605</v>
      </c>
      <c r="H2671" s="551">
        <v>11</v>
      </c>
      <c r="I2671" s="670">
        <v>10000</v>
      </c>
      <c r="J2671" s="670">
        <v>80000</v>
      </c>
      <c r="K2671" s="553">
        <v>2.6666666666666665</v>
      </c>
      <c r="L2671" s="553">
        <v>2.6666666666666665</v>
      </c>
      <c r="M2671" s="553">
        <v>2.6666666666666665</v>
      </c>
      <c r="N2671" s="553">
        <v>8</v>
      </c>
      <c r="O2671" s="670">
        <v>80000</v>
      </c>
      <c r="P2671" s="362" t="s">
        <v>370</v>
      </c>
    </row>
    <row r="2672" spans="1:16" ht="54" customHeight="1" x14ac:dyDescent="0.2">
      <c r="A2672" s="296" t="s">
        <v>1969</v>
      </c>
      <c r="B2672" s="166" t="s">
        <v>370</v>
      </c>
      <c r="C2672" s="132" t="s">
        <v>2968</v>
      </c>
      <c r="D2672" s="550" t="s">
        <v>2393</v>
      </c>
      <c r="E2672" s="550" t="s">
        <v>2096</v>
      </c>
      <c r="F2672" s="551">
        <v>329</v>
      </c>
      <c r="G2672" s="551" t="s">
        <v>605</v>
      </c>
      <c r="H2672" s="551">
        <v>11</v>
      </c>
      <c r="I2672" s="670">
        <v>800</v>
      </c>
      <c r="J2672" s="670">
        <v>1600</v>
      </c>
      <c r="K2672" s="553">
        <v>0.66666666666666663</v>
      </c>
      <c r="L2672" s="553">
        <v>0.66666666666666663</v>
      </c>
      <c r="M2672" s="553">
        <v>0.66666666666666663</v>
      </c>
      <c r="N2672" s="553">
        <v>2</v>
      </c>
      <c r="O2672" s="670">
        <v>1600</v>
      </c>
      <c r="P2672" s="362" t="s">
        <v>370</v>
      </c>
    </row>
    <row r="2673" spans="1:16" ht="54" customHeight="1" x14ac:dyDescent="0.2">
      <c r="A2673" s="296" t="s">
        <v>1969</v>
      </c>
      <c r="B2673" s="166" t="s">
        <v>370</v>
      </c>
      <c r="C2673" s="132" t="s">
        <v>2968</v>
      </c>
      <c r="D2673" s="550" t="s">
        <v>2394</v>
      </c>
      <c r="E2673" s="550" t="s">
        <v>2395</v>
      </c>
      <c r="F2673" s="551">
        <v>329</v>
      </c>
      <c r="G2673" s="551" t="s">
        <v>605</v>
      </c>
      <c r="H2673" s="551">
        <v>11</v>
      </c>
      <c r="I2673" s="670">
        <v>1500</v>
      </c>
      <c r="J2673" s="670">
        <v>1500</v>
      </c>
      <c r="K2673" s="553">
        <v>1</v>
      </c>
      <c r="L2673" s="553">
        <v>0.33333333333333331</v>
      </c>
      <c r="M2673" s="553">
        <v>0.33333333333333331</v>
      </c>
      <c r="N2673" s="553">
        <v>1</v>
      </c>
      <c r="O2673" s="670">
        <v>1500</v>
      </c>
      <c r="P2673" s="362" t="s">
        <v>370</v>
      </c>
    </row>
    <row r="2674" spans="1:16" ht="54" customHeight="1" x14ac:dyDescent="0.2">
      <c r="A2674" s="296" t="s">
        <v>1969</v>
      </c>
      <c r="B2674" s="166" t="s">
        <v>370</v>
      </c>
      <c r="C2674" s="132" t="s">
        <v>2968</v>
      </c>
      <c r="D2674" s="550" t="s">
        <v>2396</v>
      </c>
      <c r="E2674" s="550" t="s">
        <v>2397</v>
      </c>
      <c r="F2674" s="551">
        <v>329</v>
      </c>
      <c r="G2674" s="551" t="s">
        <v>605</v>
      </c>
      <c r="H2674" s="551">
        <v>11</v>
      </c>
      <c r="I2674" s="670">
        <v>1500</v>
      </c>
      <c r="J2674" s="670">
        <v>3000</v>
      </c>
      <c r="K2674" s="553">
        <v>0.66666666666666663</v>
      </c>
      <c r="L2674" s="553">
        <v>0.66666666666666663</v>
      </c>
      <c r="M2674" s="553">
        <v>0.66666666666666663</v>
      </c>
      <c r="N2674" s="553">
        <v>2</v>
      </c>
      <c r="O2674" s="670">
        <v>3000</v>
      </c>
      <c r="P2674" s="362" t="s">
        <v>370</v>
      </c>
    </row>
    <row r="2675" spans="1:16" ht="54" customHeight="1" x14ac:dyDescent="0.2">
      <c r="A2675" s="296" t="s">
        <v>1969</v>
      </c>
      <c r="B2675" s="166" t="s">
        <v>370</v>
      </c>
      <c r="C2675" s="132" t="s">
        <v>2968</v>
      </c>
      <c r="D2675" s="550" t="s">
        <v>2398</v>
      </c>
      <c r="E2675" s="550" t="s">
        <v>187</v>
      </c>
      <c r="F2675" s="551">
        <v>329</v>
      </c>
      <c r="G2675" s="551" t="s">
        <v>605</v>
      </c>
      <c r="H2675" s="551">
        <v>11</v>
      </c>
      <c r="I2675" s="670">
        <v>8050</v>
      </c>
      <c r="J2675" s="670">
        <v>16100</v>
      </c>
      <c r="K2675" s="553">
        <v>0.66666666666666663</v>
      </c>
      <c r="L2675" s="553">
        <v>0.66666666666666663</v>
      </c>
      <c r="M2675" s="553">
        <v>0.66666666666666663</v>
      </c>
      <c r="N2675" s="553">
        <v>2</v>
      </c>
      <c r="O2675" s="670">
        <v>16100</v>
      </c>
      <c r="P2675" s="362" t="s">
        <v>370</v>
      </c>
    </row>
    <row r="2676" spans="1:16" ht="54" customHeight="1" x14ac:dyDescent="0.2">
      <c r="A2676" s="296" t="s">
        <v>1969</v>
      </c>
      <c r="B2676" s="166" t="s">
        <v>370</v>
      </c>
      <c r="C2676" s="132" t="s">
        <v>2968</v>
      </c>
      <c r="D2676" s="550" t="s">
        <v>2399</v>
      </c>
      <c r="E2676" s="550" t="s">
        <v>187</v>
      </c>
      <c r="F2676" s="551">
        <v>329</v>
      </c>
      <c r="G2676" s="551" t="s">
        <v>605</v>
      </c>
      <c r="H2676" s="551">
        <v>11</v>
      </c>
      <c r="I2676" s="670">
        <v>1500</v>
      </c>
      <c r="J2676" s="670">
        <v>82500</v>
      </c>
      <c r="K2676" s="553">
        <v>18.333333333333332</v>
      </c>
      <c r="L2676" s="553">
        <v>18.333333333333332</v>
      </c>
      <c r="M2676" s="553">
        <v>18.333333333333332</v>
      </c>
      <c r="N2676" s="553">
        <v>55</v>
      </c>
      <c r="O2676" s="670">
        <v>82500</v>
      </c>
      <c r="P2676" s="362" t="s">
        <v>370</v>
      </c>
    </row>
    <row r="2677" spans="1:16" ht="54" customHeight="1" x14ac:dyDescent="0.2">
      <c r="A2677" s="296" t="s">
        <v>1969</v>
      </c>
      <c r="B2677" s="166" t="s">
        <v>370</v>
      </c>
      <c r="C2677" s="132" t="s">
        <v>2968</v>
      </c>
      <c r="D2677" s="550" t="s">
        <v>2400</v>
      </c>
      <c r="E2677" s="550" t="s">
        <v>187</v>
      </c>
      <c r="F2677" s="551">
        <v>329</v>
      </c>
      <c r="G2677" s="551" t="s">
        <v>605</v>
      </c>
      <c r="H2677" s="551">
        <v>11</v>
      </c>
      <c r="I2677" s="670">
        <v>8300</v>
      </c>
      <c r="J2677" s="670">
        <v>83000</v>
      </c>
      <c r="K2677" s="553">
        <v>3.3333333333333335</v>
      </c>
      <c r="L2677" s="553">
        <v>3.3333333333333335</v>
      </c>
      <c r="M2677" s="553">
        <v>3.3333333333333335</v>
      </c>
      <c r="N2677" s="553">
        <v>10</v>
      </c>
      <c r="O2677" s="670">
        <v>83000</v>
      </c>
      <c r="P2677" s="362" t="s">
        <v>370</v>
      </c>
    </row>
    <row r="2678" spans="1:16" ht="54" customHeight="1" x14ac:dyDescent="0.2">
      <c r="A2678" s="296" t="s">
        <v>1969</v>
      </c>
      <c r="B2678" s="166" t="s">
        <v>370</v>
      </c>
      <c r="C2678" s="132" t="s">
        <v>2968</v>
      </c>
      <c r="D2678" s="550" t="s">
        <v>2401</v>
      </c>
      <c r="E2678" s="550" t="s">
        <v>187</v>
      </c>
      <c r="F2678" s="551">
        <v>329</v>
      </c>
      <c r="G2678" s="551" t="s">
        <v>605</v>
      </c>
      <c r="H2678" s="551">
        <v>11</v>
      </c>
      <c r="I2678" s="670">
        <v>5500</v>
      </c>
      <c r="J2678" s="670">
        <v>55000</v>
      </c>
      <c r="K2678" s="553">
        <v>3.3333333333333335</v>
      </c>
      <c r="L2678" s="553">
        <v>3.3333333333333335</v>
      </c>
      <c r="M2678" s="553">
        <v>3.3333333333333335</v>
      </c>
      <c r="N2678" s="553">
        <v>10</v>
      </c>
      <c r="O2678" s="670">
        <v>55000</v>
      </c>
      <c r="P2678" s="362" t="s">
        <v>370</v>
      </c>
    </row>
    <row r="2679" spans="1:16" ht="54" customHeight="1" x14ac:dyDescent="0.2">
      <c r="A2679" s="296" t="s">
        <v>1969</v>
      </c>
      <c r="B2679" s="166" t="s">
        <v>370</v>
      </c>
      <c r="C2679" s="132" t="s">
        <v>2968</v>
      </c>
      <c r="D2679" s="550" t="s">
        <v>2402</v>
      </c>
      <c r="E2679" s="550" t="s">
        <v>187</v>
      </c>
      <c r="F2679" s="551">
        <v>329</v>
      </c>
      <c r="G2679" s="551" t="s">
        <v>605</v>
      </c>
      <c r="H2679" s="551">
        <v>11</v>
      </c>
      <c r="I2679" s="670">
        <v>17250</v>
      </c>
      <c r="J2679" s="670">
        <v>34500</v>
      </c>
      <c r="K2679" s="553">
        <v>0.66666666666666663</v>
      </c>
      <c r="L2679" s="553">
        <v>0.66666666666666663</v>
      </c>
      <c r="M2679" s="553">
        <v>0.66666666666666663</v>
      </c>
      <c r="N2679" s="553">
        <v>2</v>
      </c>
      <c r="O2679" s="670">
        <v>34500</v>
      </c>
      <c r="P2679" s="362" t="s">
        <v>370</v>
      </c>
    </row>
    <row r="2680" spans="1:16" ht="54" customHeight="1" x14ac:dyDescent="0.2">
      <c r="A2680" s="296" t="s">
        <v>1969</v>
      </c>
      <c r="B2680" s="166" t="s">
        <v>370</v>
      </c>
      <c r="C2680" s="132" t="s">
        <v>2968</v>
      </c>
      <c r="D2680" s="550" t="s">
        <v>2403</v>
      </c>
      <c r="E2680" s="550" t="s">
        <v>187</v>
      </c>
      <c r="F2680" s="551">
        <v>329</v>
      </c>
      <c r="G2680" s="551" t="s">
        <v>605</v>
      </c>
      <c r="H2680" s="551">
        <v>11</v>
      </c>
      <c r="I2680" s="670">
        <v>1200</v>
      </c>
      <c r="J2680" s="670">
        <v>2400</v>
      </c>
      <c r="K2680" s="553">
        <v>0.66666666666666663</v>
      </c>
      <c r="L2680" s="553">
        <v>0.66666666666666663</v>
      </c>
      <c r="M2680" s="553">
        <v>0.66666666666666663</v>
      </c>
      <c r="N2680" s="553">
        <v>2</v>
      </c>
      <c r="O2680" s="670">
        <v>2400</v>
      </c>
      <c r="P2680" s="362" t="s">
        <v>370</v>
      </c>
    </row>
    <row r="2681" spans="1:16" ht="54" customHeight="1" x14ac:dyDescent="0.2">
      <c r="A2681" s="296" t="s">
        <v>1969</v>
      </c>
      <c r="B2681" s="166" t="s">
        <v>370</v>
      </c>
      <c r="C2681" s="132" t="s">
        <v>2968</v>
      </c>
      <c r="D2681" s="550" t="s">
        <v>2404</v>
      </c>
      <c r="E2681" s="550" t="s">
        <v>187</v>
      </c>
      <c r="F2681" s="551">
        <v>329</v>
      </c>
      <c r="G2681" s="551" t="s">
        <v>605</v>
      </c>
      <c r="H2681" s="551">
        <v>11</v>
      </c>
      <c r="I2681" s="670">
        <v>350</v>
      </c>
      <c r="J2681" s="670">
        <v>1750</v>
      </c>
      <c r="K2681" s="553">
        <v>1.6666666666666667</v>
      </c>
      <c r="L2681" s="553">
        <v>1.6666666666666667</v>
      </c>
      <c r="M2681" s="553">
        <v>1.6666666666666667</v>
      </c>
      <c r="N2681" s="553">
        <v>5</v>
      </c>
      <c r="O2681" s="670">
        <v>1750</v>
      </c>
      <c r="P2681" s="362" t="s">
        <v>370</v>
      </c>
    </row>
    <row r="2682" spans="1:16" ht="54" customHeight="1" x14ac:dyDescent="0.2">
      <c r="A2682" s="296" t="s">
        <v>1969</v>
      </c>
      <c r="B2682" s="166" t="s">
        <v>370</v>
      </c>
      <c r="C2682" s="132" t="s">
        <v>2968</v>
      </c>
      <c r="D2682" s="550" t="s">
        <v>2405</v>
      </c>
      <c r="E2682" s="550" t="s">
        <v>187</v>
      </c>
      <c r="F2682" s="551">
        <v>329</v>
      </c>
      <c r="G2682" s="551" t="s">
        <v>605</v>
      </c>
      <c r="H2682" s="551">
        <v>11</v>
      </c>
      <c r="I2682" s="670">
        <v>900</v>
      </c>
      <c r="J2682" s="670">
        <v>4500</v>
      </c>
      <c r="K2682" s="553">
        <v>1.6666666666666667</v>
      </c>
      <c r="L2682" s="553">
        <v>1.6666666666666667</v>
      </c>
      <c r="M2682" s="553">
        <v>1.6666666666666667</v>
      </c>
      <c r="N2682" s="553">
        <v>5</v>
      </c>
      <c r="O2682" s="670">
        <v>4500</v>
      </c>
      <c r="P2682" s="362" t="s">
        <v>370</v>
      </c>
    </row>
    <row r="2683" spans="1:16" ht="54" customHeight="1" x14ac:dyDescent="0.2">
      <c r="A2683" s="296" t="s">
        <v>1969</v>
      </c>
      <c r="B2683" s="166" t="s">
        <v>370</v>
      </c>
      <c r="C2683" s="132" t="s">
        <v>2968</v>
      </c>
      <c r="D2683" s="550" t="s">
        <v>2406</v>
      </c>
      <c r="E2683" s="550" t="s">
        <v>187</v>
      </c>
      <c r="F2683" s="551">
        <v>329</v>
      </c>
      <c r="G2683" s="551" t="s">
        <v>605</v>
      </c>
      <c r="H2683" s="551">
        <v>11</v>
      </c>
      <c r="I2683" s="670">
        <v>2233</v>
      </c>
      <c r="J2683" s="670">
        <v>11165</v>
      </c>
      <c r="K2683" s="553">
        <v>1.6666666666666667</v>
      </c>
      <c r="L2683" s="553">
        <v>1.6666666666666667</v>
      </c>
      <c r="M2683" s="553">
        <v>1.6666666666666667</v>
      </c>
      <c r="N2683" s="553">
        <v>5</v>
      </c>
      <c r="O2683" s="670">
        <v>11165</v>
      </c>
      <c r="P2683" s="362" t="s">
        <v>370</v>
      </c>
    </row>
    <row r="2684" spans="1:16" ht="54" customHeight="1" x14ac:dyDescent="0.2">
      <c r="A2684" s="296" t="s">
        <v>1969</v>
      </c>
      <c r="B2684" s="166" t="s">
        <v>370</v>
      </c>
      <c r="C2684" s="132" t="s">
        <v>2968</v>
      </c>
      <c r="D2684" s="550" t="s">
        <v>2407</v>
      </c>
      <c r="E2684" s="550" t="s">
        <v>187</v>
      </c>
      <c r="F2684" s="551">
        <v>329</v>
      </c>
      <c r="G2684" s="551" t="s">
        <v>605</v>
      </c>
      <c r="H2684" s="551">
        <v>11</v>
      </c>
      <c r="I2684" s="670">
        <v>1500</v>
      </c>
      <c r="J2684" s="670">
        <v>1500</v>
      </c>
      <c r="K2684" s="553">
        <v>1</v>
      </c>
      <c r="L2684" s="553">
        <v>0.33333333333333331</v>
      </c>
      <c r="M2684" s="553">
        <v>0.33333333333333331</v>
      </c>
      <c r="N2684" s="553">
        <v>1</v>
      </c>
      <c r="O2684" s="670">
        <v>1500</v>
      </c>
      <c r="P2684" s="362" t="s">
        <v>370</v>
      </c>
    </row>
    <row r="2685" spans="1:16" ht="54" customHeight="1" x14ac:dyDescent="0.2">
      <c r="A2685" s="296" t="s">
        <v>1969</v>
      </c>
      <c r="B2685" s="166" t="s">
        <v>370</v>
      </c>
      <c r="C2685" s="132" t="s">
        <v>2968</v>
      </c>
      <c r="D2685" s="550" t="s">
        <v>2408</v>
      </c>
      <c r="E2685" s="550" t="s">
        <v>187</v>
      </c>
      <c r="F2685" s="551">
        <v>329</v>
      </c>
      <c r="G2685" s="551" t="s">
        <v>605</v>
      </c>
      <c r="H2685" s="551">
        <v>11</v>
      </c>
      <c r="I2685" s="670">
        <v>2320</v>
      </c>
      <c r="J2685" s="670">
        <v>2320</v>
      </c>
      <c r="K2685" s="553">
        <v>1</v>
      </c>
      <c r="L2685" s="553">
        <v>0.33333333333333331</v>
      </c>
      <c r="M2685" s="553">
        <v>0.33333333333333331</v>
      </c>
      <c r="N2685" s="553">
        <v>1</v>
      </c>
      <c r="O2685" s="670">
        <v>2320</v>
      </c>
      <c r="P2685" s="362" t="s">
        <v>370</v>
      </c>
    </row>
    <row r="2686" spans="1:16" ht="54" customHeight="1" x14ac:dyDescent="0.2">
      <c r="A2686" s="296" t="s">
        <v>1969</v>
      </c>
      <c r="B2686" s="166" t="s">
        <v>370</v>
      </c>
      <c r="C2686" s="132" t="s">
        <v>2968</v>
      </c>
      <c r="D2686" s="550" t="s">
        <v>2394</v>
      </c>
      <c r="E2686" s="550" t="s">
        <v>2064</v>
      </c>
      <c r="F2686" s="551">
        <v>329</v>
      </c>
      <c r="G2686" s="551" t="s">
        <v>605</v>
      </c>
      <c r="H2686" s="551">
        <v>11</v>
      </c>
      <c r="I2686" s="670">
        <v>2500</v>
      </c>
      <c r="J2686" s="670">
        <v>7500</v>
      </c>
      <c r="K2686" s="553">
        <v>1</v>
      </c>
      <c r="L2686" s="553">
        <v>1</v>
      </c>
      <c r="M2686" s="553">
        <v>1</v>
      </c>
      <c r="N2686" s="553">
        <v>3</v>
      </c>
      <c r="O2686" s="670">
        <v>7500</v>
      </c>
      <c r="P2686" s="362" t="s">
        <v>370</v>
      </c>
    </row>
    <row r="2687" spans="1:16" ht="54" customHeight="1" x14ac:dyDescent="0.2">
      <c r="A2687" s="296" t="s">
        <v>1969</v>
      </c>
      <c r="B2687" s="166" t="s">
        <v>370</v>
      </c>
      <c r="C2687" s="132" t="s">
        <v>2968</v>
      </c>
      <c r="D2687" s="550" t="s">
        <v>2409</v>
      </c>
      <c r="E2687" s="550" t="s">
        <v>187</v>
      </c>
      <c r="F2687" s="551">
        <v>329</v>
      </c>
      <c r="G2687" s="551" t="s">
        <v>605</v>
      </c>
      <c r="H2687" s="551">
        <v>11</v>
      </c>
      <c r="I2687" s="670">
        <v>2070</v>
      </c>
      <c r="J2687" s="670">
        <v>6210</v>
      </c>
      <c r="K2687" s="553">
        <v>1</v>
      </c>
      <c r="L2687" s="553">
        <v>1</v>
      </c>
      <c r="M2687" s="553">
        <v>1</v>
      </c>
      <c r="N2687" s="553">
        <v>3</v>
      </c>
      <c r="O2687" s="670">
        <v>6210</v>
      </c>
      <c r="P2687" s="362" t="s">
        <v>370</v>
      </c>
    </row>
    <row r="2688" spans="1:16" ht="54" customHeight="1" x14ac:dyDescent="0.2">
      <c r="A2688" s="296" t="s">
        <v>1969</v>
      </c>
      <c r="B2688" s="166" t="s">
        <v>370</v>
      </c>
      <c r="C2688" s="132" t="s">
        <v>2968</v>
      </c>
      <c r="D2688" s="550" t="s">
        <v>2410</v>
      </c>
      <c r="E2688" s="550" t="s">
        <v>2064</v>
      </c>
      <c r="F2688" s="551">
        <v>329</v>
      </c>
      <c r="G2688" s="551" t="s">
        <v>605</v>
      </c>
      <c r="H2688" s="551">
        <v>11</v>
      </c>
      <c r="I2688" s="670">
        <v>2070</v>
      </c>
      <c r="J2688" s="670">
        <v>31050</v>
      </c>
      <c r="K2688" s="553">
        <v>5</v>
      </c>
      <c r="L2688" s="553">
        <v>5</v>
      </c>
      <c r="M2688" s="553">
        <v>5</v>
      </c>
      <c r="N2688" s="553">
        <v>15</v>
      </c>
      <c r="O2688" s="670">
        <v>31050</v>
      </c>
      <c r="P2688" s="362" t="s">
        <v>370</v>
      </c>
    </row>
    <row r="2689" spans="1:16" ht="54" customHeight="1" x14ac:dyDescent="0.2">
      <c r="A2689" s="296" t="s">
        <v>1969</v>
      </c>
      <c r="B2689" s="166" t="s">
        <v>370</v>
      </c>
      <c r="C2689" s="132" t="s">
        <v>2968</v>
      </c>
      <c r="D2689" s="550" t="s">
        <v>2411</v>
      </c>
      <c r="E2689" s="550" t="s">
        <v>187</v>
      </c>
      <c r="F2689" s="551">
        <v>329</v>
      </c>
      <c r="G2689" s="551" t="s">
        <v>605</v>
      </c>
      <c r="H2689" s="551">
        <v>11</v>
      </c>
      <c r="I2689" s="670">
        <v>350</v>
      </c>
      <c r="J2689" s="670">
        <v>10500</v>
      </c>
      <c r="K2689" s="553">
        <v>10</v>
      </c>
      <c r="L2689" s="553">
        <v>10</v>
      </c>
      <c r="M2689" s="553">
        <v>10</v>
      </c>
      <c r="N2689" s="553">
        <v>30</v>
      </c>
      <c r="O2689" s="670">
        <v>10500</v>
      </c>
      <c r="P2689" s="362" t="s">
        <v>370</v>
      </c>
    </row>
    <row r="2690" spans="1:16" ht="54" customHeight="1" x14ac:dyDescent="0.2">
      <c r="A2690" s="296" t="s">
        <v>1969</v>
      </c>
      <c r="B2690" s="166" t="s">
        <v>370</v>
      </c>
      <c r="C2690" s="132" t="s">
        <v>2968</v>
      </c>
      <c r="D2690" s="550" t="s">
        <v>2412</v>
      </c>
      <c r="E2690" s="550" t="s">
        <v>187</v>
      </c>
      <c r="F2690" s="551">
        <v>329</v>
      </c>
      <c r="G2690" s="551" t="s">
        <v>605</v>
      </c>
      <c r="H2690" s="551">
        <v>11</v>
      </c>
      <c r="I2690" s="670">
        <v>11270</v>
      </c>
      <c r="J2690" s="670">
        <v>33810</v>
      </c>
      <c r="K2690" s="553">
        <v>1</v>
      </c>
      <c r="L2690" s="553">
        <v>1</v>
      </c>
      <c r="M2690" s="553">
        <v>1</v>
      </c>
      <c r="N2690" s="553">
        <v>3</v>
      </c>
      <c r="O2690" s="670">
        <v>33810</v>
      </c>
      <c r="P2690" s="362" t="s">
        <v>370</v>
      </c>
    </row>
    <row r="2691" spans="1:16" ht="54" customHeight="1" x14ac:dyDescent="0.2">
      <c r="A2691" s="296" t="s">
        <v>1969</v>
      </c>
      <c r="B2691" s="166" t="s">
        <v>370</v>
      </c>
      <c r="C2691" s="132" t="s">
        <v>2968</v>
      </c>
      <c r="D2691" s="550" t="s">
        <v>2413</v>
      </c>
      <c r="E2691" s="550" t="s">
        <v>187</v>
      </c>
      <c r="F2691" s="551">
        <v>329</v>
      </c>
      <c r="G2691" s="551" t="s">
        <v>605</v>
      </c>
      <c r="H2691" s="551">
        <v>11</v>
      </c>
      <c r="I2691" s="670">
        <v>1560</v>
      </c>
      <c r="J2691" s="670">
        <v>24960</v>
      </c>
      <c r="K2691" s="553">
        <v>5.333333333333333</v>
      </c>
      <c r="L2691" s="553">
        <v>5.333333333333333</v>
      </c>
      <c r="M2691" s="553">
        <v>5.333333333333333</v>
      </c>
      <c r="N2691" s="553">
        <v>16</v>
      </c>
      <c r="O2691" s="670">
        <v>24960</v>
      </c>
      <c r="P2691" s="362" t="s">
        <v>370</v>
      </c>
    </row>
    <row r="2692" spans="1:16" ht="54" customHeight="1" x14ac:dyDescent="0.2">
      <c r="A2692" s="296" t="s">
        <v>1969</v>
      </c>
      <c r="B2692" s="166" t="s">
        <v>370</v>
      </c>
      <c r="C2692" s="132" t="s">
        <v>2968</v>
      </c>
      <c r="D2692" s="550" t="s">
        <v>2414</v>
      </c>
      <c r="E2692" s="550" t="s">
        <v>187</v>
      </c>
      <c r="F2692" s="551">
        <v>329</v>
      </c>
      <c r="G2692" s="551" t="s">
        <v>605</v>
      </c>
      <c r="H2692" s="551">
        <v>11</v>
      </c>
      <c r="I2692" s="670">
        <v>3508</v>
      </c>
      <c r="J2692" s="670">
        <v>42096</v>
      </c>
      <c r="K2692" s="553">
        <v>4</v>
      </c>
      <c r="L2692" s="553">
        <v>4</v>
      </c>
      <c r="M2692" s="553">
        <v>4</v>
      </c>
      <c r="N2692" s="553">
        <v>12</v>
      </c>
      <c r="O2692" s="670">
        <v>42096</v>
      </c>
      <c r="P2692" s="362" t="s">
        <v>370</v>
      </c>
    </row>
    <row r="2693" spans="1:16" ht="54" customHeight="1" x14ac:dyDescent="0.2">
      <c r="A2693" s="296" t="s">
        <v>1969</v>
      </c>
      <c r="B2693" s="166" t="s">
        <v>370</v>
      </c>
      <c r="C2693" s="132" t="s">
        <v>2968</v>
      </c>
      <c r="D2693" s="550" t="s">
        <v>2415</v>
      </c>
      <c r="E2693" s="550" t="s">
        <v>187</v>
      </c>
      <c r="F2693" s="551">
        <v>329</v>
      </c>
      <c r="G2693" s="551" t="s">
        <v>605</v>
      </c>
      <c r="H2693" s="551">
        <v>11</v>
      </c>
      <c r="I2693" s="670">
        <v>1432</v>
      </c>
      <c r="J2693" s="670">
        <v>17184</v>
      </c>
      <c r="K2693" s="553">
        <v>4</v>
      </c>
      <c r="L2693" s="553">
        <v>4</v>
      </c>
      <c r="M2693" s="553">
        <v>4</v>
      </c>
      <c r="N2693" s="553">
        <v>12</v>
      </c>
      <c r="O2693" s="670">
        <v>17184</v>
      </c>
      <c r="P2693" s="362" t="s">
        <v>370</v>
      </c>
    </row>
    <row r="2694" spans="1:16" ht="54" customHeight="1" x14ac:dyDescent="0.2">
      <c r="A2694" s="296" t="s">
        <v>1969</v>
      </c>
      <c r="B2694" s="166" t="s">
        <v>370</v>
      </c>
      <c r="C2694" s="132" t="s">
        <v>2968</v>
      </c>
      <c r="D2694" s="550" t="s">
        <v>2416</v>
      </c>
      <c r="E2694" s="550" t="s">
        <v>2240</v>
      </c>
      <c r="F2694" s="551">
        <v>329</v>
      </c>
      <c r="G2694" s="551" t="s">
        <v>605</v>
      </c>
      <c r="H2694" s="551">
        <v>11</v>
      </c>
      <c r="I2694" s="670">
        <v>1265</v>
      </c>
      <c r="J2694" s="670">
        <v>15180</v>
      </c>
      <c r="K2694" s="553">
        <v>4</v>
      </c>
      <c r="L2694" s="553">
        <v>4</v>
      </c>
      <c r="M2694" s="553">
        <v>4</v>
      </c>
      <c r="N2694" s="553">
        <v>12</v>
      </c>
      <c r="O2694" s="670">
        <v>15180</v>
      </c>
      <c r="P2694" s="362" t="s">
        <v>370</v>
      </c>
    </row>
    <row r="2695" spans="1:16" ht="54" customHeight="1" x14ac:dyDescent="0.2">
      <c r="A2695" s="296" t="s">
        <v>1969</v>
      </c>
      <c r="B2695" s="166" t="s">
        <v>370</v>
      </c>
      <c r="C2695" s="132" t="s">
        <v>2968</v>
      </c>
      <c r="D2695" s="550" t="s">
        <v>2417</v>
      </c>
      <c r="E2695" s="550" t="s">
        <v>187</v>
      </c>
      <c r="F2695" s="551">
        <v>329</v>
      </c>
      <c r="G2695" s="551" t="s">
        <v>605</v>
      </c>
      <c r="H2695" s="551">
        <v>11</v>
      </c>
      <c r="I2695" s="670">
        <v>1724.9999999999998</v>
      </c>
      <c r="J2695" s="670">
        <v>6899.9999999999991</v>
      </c>
      <c r="K2695" s="553">
        <v>1.3333333333333333</v>
      </c>
      <c r="L2695" s="553">
        <v>1.3333333333333333</v>
      </c>
      <c r="M2695" s="553">
        <v>1.3333333333333333</v>
      </c>
      <c r="N2695" s="553">
        <v>4</v>
      </c>
      <c r="O2695" s="670">
        <v>6899.9999999999991</v>
      </c>
      <c r="P2695" s="362" t="s">
        <v>370</v>
      </c>
    </row>
    <row r="2696" spans="1:16" ht="54" customHeight="1" x14ac:dyDescent="0.2">
      <c r="A2696" s="296" t="s">
        <v>1969</v>
      </c>
      <c r="B2696" s="166" t="s">
        <v>370</v>
      </c>
      <c r="C2696" s="132" t="s">
        <v>2968</v>
      </c>
      <c r="D2696" s="550" t="s">
        <v>2409</v>
      </c>
      <c r="E2696" s="550" t="s">
        <v>187</v>
      </c>
      <c r="F2696" s="551">
        <v>329</v>
      </c>
      <c r="G2696" s="551" t="s">
        <v>605</v>
      </c>
      <c r="H2696" s="551">
        <v>11</v>
      </c>
      <c r="I2696" s="670">
        <v>2289</v>
      </c>
      <c r="J2696" s="670">
        <v>9156</v>
      </c>
      <c r="K2696" s="553">
        <v>1.3333333333333333</v>
      </c>
      <c r="L2696" s="553">
        <v>1.3333333333333333</v>
      </c>
      <c r="M2696" s="553">
        <v>1.3333333333333333</v>
      </c>
      <c r="N2696" s="553">
        <v>4</v>
      </c>
      <c r="O2696" s="670">
        <v>9156</v>
      </c>
      <c r="P2696" s="362" t="s">
        <v>370</v>
      </c>
    </row>
    <row r="2697" spans="1:16" ht="54" customHeight="1" x14ac:dyDescent="0.2">
      <c r="A2697" s="296" t="s">
        <v>1969</v>
      </c>
      <c r="B2697" s="166" t="s">
        <v>370</v>
      </c>
      <c r="C2697" s="132" t="s">
        <v>2968</v>
      </c>
      <c r="D2697" s="550" t="s">
        <v>2418</v>
      </c>
      <c r="E2697" s="550" t="s">
        <v>2240</v>
      </c>
      <c r="F2697" s="551">
        <v>329</v>
      </c>
      <c r="G2697" s="551" t="s">
        <v>605</v>
      </c>
      <c r="H2697" s="551">
        <v>11</v>
      </c>
      <c r="I2697" s="670">
        <v>1724.9999999999998</v>
      </c>
      <c r="J2697" s="670">
        <v>13799.999999999998</v>
      </c>
      <c r="K2697" s="553">
        <v>2.6666666666666665</v>
      </c>
      <c r="L2697" s="553">
        <v>2.6666666666666665</v>
      </c>
      <c r="M2697" s="553">
        <v>2.6666666666666665</v>
      </c>
      <c r="N2697" s="553">
        <v>8</v>
      </c>
      <c r="O2697" s="670">
        <v>13799.999999999998</v>
      </c>
      <c r="P2697" s="362" t="s">
        <v>370</v>
      </c>
    </row>
    <row r="2698" spans="1:16" ht="54" customHeight="1" x14ac:dyDescent="0.2">
      <c r="A2698" s="296" t="s">
        <v>1969</v>
      </c>
      <c r="B2698" s="166" t="s">
        <v>370</v>
      </c>
      <c r="C2698" s="132" t="s">
        <v>2968</v>
      </c>
      <c r="D2698" s="550" t="s">
        <v>2419</v>
      </c>
      <c r="E2698" s="550" t="s">
        <v>2240</v>
      </c>
      <c r="F2698" s="551">
        <v>329</v>
      </c>
      <c r="G2698" s="551" t="s">
        <v>605</v>
      </c>
      <c r="H2698" s="551">
        <v>11</v>
      </c>
      <c r="I2698" s="670">
        <v>2875</v>
      </c>
      <c r="J2698" s="670">
        <v>23000</v>
      </c>
      <c r="K2698" s="553">
        <v>2.6666666666666665</v>
      </c>
      <c r="L2698" s="553">
        <v>2.6666666666666665</v>
      </c>
      <c r="M2698" s="553">
        <v>2.6666666666666665</v>
      </c>
      <c r="N2698" s="553">
        <v>8</v>
      </c>
      <c r="O2698" s="670">
        <v>23000</v>
      </c>
      <c r="P2698" s="362" t="s">
        <v>370</v>
      </c>
    </row>
    <row r="2699" spans="1:16" ht="38.25" x14ac:dyDescent="0.2">
      <c r="A2699" s="296" t="s">
        <v>1969</v>
      </c>
      <c r="B2699" s="166" t="s">
        <v>370</v>
      </c>
      <c r="C2699" s="132" t="s">
        <v>2968</v>
      </c>
      <c r="D2699" s="550" t="s">
        <v>2420</v>
      </c>
      <c r="E2699" s="550" t="s">
        <v>2240</v>
      </c>
      <c r="F2699" s="551">
        <v>329</v>
      </c>
      <c r="G2699" s="551" t="s">
        <v>605</v>
      </c>
      <c r="H2699" s="551">
        <v>11</v>
      </c>
      <c r="I2699" s="670">
        <v>2013</v>
      </c>
      <c r="J2699" s="670">
        <v>32208</v>
      </c>
      <c r="K2699" s="553">
        <v>5.333333333333333</v>
      </c>
      <c r="L2699" s="553">
        <v>5.333333333333333</v>
      </c>
      <c r="M2699" s="553">
        <v>5.333333333333333</v>
      </c>
      <c r="N2699" s="553">
        <v>16</v>
      </c>
      <c r="O2699" s="670">
        <v>32208</v>
      </c>
      <c r="P2699" s="362" t="s">
        <v>370</v>
      </c>
    </row>
    <row r="2700" spans="1:16" ht="54" customHeight="1" x14ac:dyDescent="0.2">
      <c r="A2700" s="296" t="s">
        <v>1969</v>
      </c>
      <c r="B2700" s="166" t="s">
        <v>370</v>
      </c>
      <c r="C2700" s="132" t="s">
        <v>2968</v>
      </c>
      <c r="D2700" s="550" t="s">
        <v>2421</v>
      </c>
      <c r="E2700" s="550" t="s">
        <v>187</v>
      </c>
      <c r="F2700" s="551">
        <v>329</v>
      </c>
      <c r="G2700" s="551" t="s">
        <v>605</v>
      </c>
      <c r="H2700" s="551">
        <v>11</v>
      </c>
      <c r="I2700" s="670">
        <v>1950</v>
      </c>
      <c r="J2700" s="670">
        <v>23400</v>
      </c>
      <c r="K2700" s="553">
        <v>4</v>
      </c>
      <c r="L2700" s="553">
        <v>4</v>
      </c>
      <c r="M2700" s="553">
        <v>4</v>
      </c>
      <c r="N2700" s="553">
        <v>12</v>
      </c>
      <c r="O2700" s="670">
        <v>23400</v>
      </c>
      <c r="P2700" s="362" t="s">
        <v>370</v>
      </c>
    </row>
    <row r="2701" spans="1:16" ht="54" customHeight="1" x14ac:dyDescent="0.2">
      <c r="A2701" s="296" t="s">
        <v>1969</v>
      </c>
      <c r="B2701" s="166" t="s">
        <v>370</v>
      </c>
      <c r="C2701" s="132" t="s">
        <v>2968</v>
      </c>
      <c r="D2701" s="550" t="s">
        <v>2422</v>
      </c>
      <c r="E2701" s="550" t="s">
        <v>187</v>
      </c>
      <c r="F2701" s="551">
        <v>329</v>
      </c>
      <c r="G2701" s="551" t="s">
        <v>605</v>
      </c>
      <c r="H2701" s="551">
        <v>11</v>
      </c>
      <c r="I2701" s="670">
        <v>2542</v>
      </c>
      <c r="J2701" s="670">
        <v>20336</v>
      </c>
      <c r="K2701" s="553">
        <v>2.6666666666666665</v>
      </c>
      <c r="L2701" s="553">
        <v>2.6666666666666665</v>
      </c>
      <c r="M2701" s="553">
        <v>2.6666666666666665</v>
      </c>
      <c r="N2701" s="553">
        <v>8</v>
      </c>
      <c r="O2701" s="670">
        <v>20336</v>
      </c>
      <c r="P2701" s="362" t="s">
        <v>370</v>
      </c>
    </row>
    <row r="2702" spans="1:16" ht="54" customHeight="1" x14ac:dyDescent="0.2">
      <c r="A2702" s="296" t="s">
        <v>1969</v>
      </c>
      <c r="B2702" s="166" t="s">
        <v>370</v>
      </c>
      <c r="C2702" s="132" t="s">
        <v>2968</v>
      </c>
      <c r="D2702" s="550" t="s">
        <v>2408</v>
      </c>
      <c r="E2702" s="550" t="s">
        <v>187</v>
      </c>
      <c r="F2702" s="551">
        <v>329</v>
      </c>
      <c r="G2702" s="551" t="s">
        <v>605</v>
      </c>
      <c r="H2702" s="551">
        <v>11</v>
      </c>
      <c r="I2702" s="670">
        <v>4428</v>
      </c>
      <c r="J2702" s="670">
        <v>17712</v>
      </c>
      <c r="K2702" s="553">
        <v>1.3333333333333333</v>
      </c>
      <c r="L2702" s="553">
        <v>1.3333333333333333</v>
      </c>
      <c r="M2702" s="553">
        <v>1.3333333333333333</v>
      </c>
      <c r="N2702" s="553">
        <v>4</v>
      </c>
      <c r="O2702" s="670">
        <v>17712</v>
      </c>
      <c r="P2702" s="362" t="s">
        <v>370</v>
      </c>
    </row>
    <row r="2703" spans="1:16" ht="54" customHeight="1" x14ac:dyDescent="0.2">
      <c r="A2703" s="296" t="s">
        <v>1969</v>
      </c>
      <c r="B2703" s="166" t="s">
        <v>370</v>
      </c>
      <c r="C2703" s="132" t="s">
        <v>2968</v>
      </c>
      <c r="D2703" s="550" t="s">
        <v>2423</v>
      </c>
      <c r="E2703" s="550" t="s">
        <v>1711</v>
      </c>
      <c r="F2703" s="551">
        <v>329</v>
      </c>
      <c r="G2703" s="551" t="s">
        <v>605</v>
      </c>
      <c r="H2703" s="551">
        <v>11</v>
      </c>
      <c r="I2703" s="670">
        <v>1600</v>
      </c>
      <c r="J2703" s="670">
        <v>3200</v>
      </c>
      <c r="K2703" s="553">
        <v>0.66666666666666663</v>
      </c>
      <c r="L2703" s="553">
        <v>0.66666666666666663</v>
      </c>
      <c r="M2703" s="553">
        <v>0.66666666666666663</v>
      </c>
      <c r="N2703" s="553">
        <v>2</v>
      </c>
      <c r="O2703" s="670">
        <v>3200</v>
      </c>
      <c r="P2703" s="362" t="s">
        <v>370</v>
      </c>
    </row>
    <row r="2704" spans="1:16" ht="54" customHeight="1" x14ac:dyDescent="0.2">
      <c r="A2704" s="296" t="s">
        <v>1969</v>
      </c>
      <c r="B2704" s="166" t="s">
        <v>370</v>
      </c>
      <c r="C2704" s="132" t="s">
        <v>2968</v>
      </c>
      <c r="D2704" s="550" t="s">
        <v>2424</v>
      </c>
      <c r="E2704" s="550" t="s">
        <v>187</v>
      </c>
      <c r="F2704" s="551">
        <v>329</v>
      </c>
      <c r="G2704" s="551" t="s">
        <v>605</v>
      </c>
      <c r="H2704" s="551">
        <v>11</v>
      </c>
      <c r="I2704" s="670">
        <v>3200</v>
      </c>
      <c r="J2704" s="670">
        <v>6400</v>
      </c>
      <c r="K2704" s="553">
        <v>0.66666666666666663</v>
      </c>
      <c r="L2704" s="553">
        <v>0.66666666666666663</v>
      </c>
      <c r="M2704" s="553">
        <v>0.66666666666666663</v>
      </c>
      <c r="N2704" s="553">
        <v>2</v>
      </c>
      <c r="O2704" s="670">
        <v>6400</v>
      </c>
      <c r="P2704" s="362" t="s">
        <v>370</v>
      </c>
    </row>
    <row r="2705" spans="1:18" ht="54" customHeight="1" x14ac:dyDescent="0.2">
      <c r="A2705" s="296" t="s">
        <v>1969</v>
      </c>
      <c r="B2705" s="166" t="s">
        <v>370</v>
      </c>
      <c r="C2705" s="132" t="s">
        <v>2968</v>
      </c>
      <c r="D2705" s="550" t="s">
        <v>2409</v>
      </c>
      <c r="E2705" s="550" t="s">
        <v>187</v>
      </c>
      <c r="F2705" s="551">
        <v>329</v>
      </c>
      <c r="G2705" s="551" t="s">
        <v>605</v>
      </c>
      <c r="H2705" s="551">
        <v>11</v>
      </c>
      <c r="I2705" s="670">
        <v>1300</v>
      </c>
      <c r="J2705" s="670">
        <v>2600</v>
      </c>
      <c r="K2705" s="553">
        <v>0.66666666666666663</v>
      </c>
      <c r="L2705" s="553">
        <v>0.66666666666666663</v>
      </c>
      <c r="M2705" s="553">
        <v>0.66666666666666663</v>
      </c>
      <c r="N2705" s="553">
        <v>2</v>
      </c>
      <c r="O2705" s="670">
        <v>2600</v>
      </c>
      <c r="P2705" s="362" t="s">
        <v>370</v>
      </c>
    </row>
    <row r="2706" spans="1:18" ht="54" customHeight="1" x14ac:dyDescent="0.2">
      <c r="A2706" s="296" t="s">
        <v>1969</v>
      </c>
      <c r="B2706" s="166" t="s">
        <v>370</v>
      </c>
      <c r="C2706" s="132" t="s">
        <v>2968</v>
      </c>
      <c r="D2706" s="550" t="s">
        <v>2425</v>
      </c>
      <c r="E2706" s="550" t="s">
        <v>187</v>
      </c>
      <c r="F2706" s="551">
        <v>329</v>
      </c>
      <c r="G2706" s="551" t="s">
        <v>605</v>
      </c>
      <c r="H2706" s="551">
        <v>11</v>
      </c>
      <c r="I2706" s="670">
        <v>2000</v>
      </c>
      <c r="J2706" s="670">
        <v>10000</v>
      </c>
      <c r="K2706" s="553">
        <v>1.6666666666666667</v>
      </c>
      <c r="L2706" s="553">
        <v>1.6666666666666667</v>
      </c>
      <c r="M2706" s="553">
        <v>1.6666666666666667</v>
      </c>
      <c r="N2706" s="553">
        <v>5</v>
      </c>
      <c r="O2706" s="670">
        <v>10000</v>
      </c>
      <c r="P2706" s="362" t="s">
        <v>370</v>
      </c>
    </row>
    <row r="2707" spans="1:18" ht="54" customHeight="1" x14ac:dyDescent="0.2">
      <c r="A2707" s="296" t="s">
        <v>1969</v>
      </c>
      <c r="B2707" s="166" t="s">
        <v>370</v>
      </c>
      <c r="C2707" s="132" t="s">
        <v>2968</v>
      </c>
      <c r="D2707" s="550" t="s">
        <v>2415</v>
      </c>
      <c r="E2707" s="550" t="s">
        <v>187</v>
      </c>
      <c r="F2707" s="551">
        <v>329</v>
      </c>
      <c r="G2707" s="551" t="s">
        <v>605</v>
      </c>
      <c r="H2707" s="551">
        <v>11</v>
      </c>
      <c r="I2707" s="670">
        <v>5000</v>
      </c>
      <c r="J2707" s="670">
        <v>50000</v>
      </c>
      <c r="K2707" s="553">
        <v>3.3333333333333335</v>
      </c>
      <c r="L2707" s="553">
        <v>3.3333333333333335</v>
      </c>
      <c r="M2707" s="553">
        <v>3.3333333333333335</v>
      </c>
      <c r="N2707" s="553">
        <v>10</v>
      </c>
      <c r="O2707" s="670">
        <v>50000</v>
      </c>
      <c r="P2707" s="362" t="s">
        <v>370</v>
      </c>
    </row>
    <row r="2708" spans="1:18" ht="54" customHeight="1" x14ac:dyDescent="0.2">
      <c r="A2708" s="296" t="s">
        <v>1969</v>
      </c>
      <c r="B2708" s="166" t="s">
        <v>370</v>
      </c>
      <c r="C2708" s="132" t="s">
        <v>2968</v>
      </c>
      <c r="D2708" s="550" t="s">
        <v>2426</v>
      </c>
      <c r="E2708" s="550" t="s">
        <v>187</v>
      </c>
      <c r="F2708" s="551">
        <v>329</v>
      </c>
      <c r="G2708" s="551" t="s">
        <v>605</v>
      </c>
      <c r="H2708" s="551">
        <v>11</v>
      </c>
      <c r="I2708" s="670">
        <v>16000</v>
      </c>
      <c r="J2708" s="670">
        <v>64000</v>
      </c>
      <c r="K2708" s="553">
        <v>1.3333333333333333</v>
      </c>
      <c r="L2708" s="553">
        <v>1.3333333333333333</v>
      </c>
      <c r="M2708" s="553">
        <v>1.3333333333333333</v>
      </c>
      <c r="N2708" s="553">
        <v>4</v>
      </c>
      <c r="O2708" s="670">
        <v>64000</v>
      </c>
      <c r="P2708" s="362" t="s">
        <v>370</v>
      </c>
    </row>
    <row r="2709" spans="1:18" ht="54" customHeight="1" x14ac:dyDescent="0.2">
      <c r="A2709" s="296" t="s">
        <v>1969</v>
      </c>
      <c r="B2709" s="166" t="s">
        <v>370</v>
      </c>
      <c r="C2709" s="132" t="s">
        <v>2968</v>
      </c>
      <c r="D2709" s="550" t="s">
        <v>2427</v>
      </c>
      <c r="E2709" s="550" t="s">
        <v>187</v>
      </c>
      <c r="F2709" s="551">
        <v>329</v>
      </c>
      <c r="G2709" s="551" t="s">
        <v>605</v>
      </c>
      <c r="H2709" s="551">
        <v>11</v>
      </c>
      <c r="I2709" s="670">
        <v>18000</v>
      </c>
      <c r="J2709" s="670">
        <v>90000</v>
      </c>
      <c r="K2709" s="553">
        <v>1.6666666666666667</v>
      </c>
      <c r="L2709" s="553">
        <v>1.6666666666666667</v>
      </c>
      <c r="M2709" s="553">
        <v>1.6666666666666667</v>
      </c>
      <c r="N2709" s="553">
        <v>5</v>
      </c>
      <c r="O2709" s="670">
        <v>90000</v>
      </c>
      <c r="P2709" s="362" t="s">
        <v>370</v>
      </c>
    </row>
    <row r="2710" spans="1:18" ht="54" customHeight="1" x14ac:dyDescent="0.2">
      <c r="A2710" s="296" t="s">
        <v>1969</v>
      </c>
      <c r="B2710" s="166" t="s">
        <v>370</v>
      </c>
      <c r="C2710" s="132" t="s">
        <v>2968</v>
      </c>
      <c r="D2710" s="550" t="s">
        <v>2428</v>
      </c>
      <c r="E2710" s="550" t="s">
        <v>187</v>
      </c>
      <c r="F2710" s="551">
        <v>329</v>
      </c>
      <c r="G2710" s="551" t="s">
        <v>605</v>
      </c>
      <c r="H2710" s="551">
        <v>11</v>
      </c>
      <c r="I2710" s="670">
        <v>2000</v>
      </c>
      <c r="J2710" s="670">
        <v>8000</v>
      </c>
      <c r="K2710" s="553">
        <v>1.3333333333333333</v>
      </c>
      <c r="L2710" s="553">
        <v>1.3333333333333333</v>
      </c>
      <c r="M2710" s="553">
        <v>1.3333333333333333</v>
      </c>
      <c r="N2710" s="553">
        <v>4</v>
      </c>
      <c r="O2710" s="670">
        <v>8000</v>
      </c>
      <c r="P2710" s="362" t="s">
        <v>370</v>
      </c>
    </row>
    <row r="2711" spans="1:18" ht="54" customHeight="1" x14ac:dyDescent="0.2">
      <c r="A2711" s="296" t="s">
        <v>1969</v>
      </c>
      <c r="B2711" s="166" t="s">
        <v>370</v>
      </c>
      <c r="C2711" s="132" t="s">
        <v>2968</v>
      </c>
      <c r="D2711" s="550" t="s">
        <v>2407</v>
      </c>
      <c r="E2711" s="550" t="s">
        <v>187</v>
      </c>
      <c r="F2711" s="551">
        <v>329</v>
      </c>
      <c r="G2711" s="551" t="s">
        <v>605</v>
      </c>
      <c r="H2711" s="551">
        <v>11</v>
      </c>
      <c r="I2711" s="670">
        <v>50000</v>
      </c>
      <c r="J2711" s="670">
        <v>250000</v>
      </c>
      <c r="K2711" s="553">
        <v>1.6666666666666667</v>
      </c>
      <c r="L2711" s="553">
        <v>1.6666666666666667</v>
      </c>
      <c r="M2711" s="553">
        <v>1.6666666666666667</v>
      </c>
      <c r="N2711" s="553">
        <v>5</v>
      </c>
      <c r="O2711" s="670">
        <v>250000</v>
      </c>
      <c r="P2711" s="362" t="s">
        <v>370</v>
      </c>
    </row>
    <row r="2712" spans="1:18" ht="54" customHeight="1" x14ac:dyDescent="0.2">
      <c r="A2712" s="296" t="s">
        <v>1969</v>
      </c>
      <c r="B2712" s="166" t="s">
        <v>370</v>
      </c>
      <c r="C2712" s="132" t="s">
        <v>2968</v>
      </c>
      <c r="D2712" s="550" t="s">
        <v>2409</v>
      </c>
      <c r="E2712" s="550" t="s">
        <v>187</v>
      </c>
      <c r="F2712" s="551">
        <v>329</v>
      </c>
      <c r="G2712" s="551" t="s">
        <v>605</v>
      </c>
      <c r="H2712" s="551">
        <v>11</v>
      </c>
      <c r="I2712" s="670">
        <v>1500</v>
      </c>
      <c r="J2712" s="670">
        <v>7500</v>
      </c>
      <c r="K2712" s="553">
        <v>1.6666666666666667</v>
      </c>
      <c r="L2712" s="553">
        <v>1.6666666666666667</v>
      </c>
      <c r="M2712" s="553">
        <v>1.6666666666666667</v>
      </c>
      <c r="N2712" s="553">
        <v>5</v>
      </c>
      <c r="O2712" s="670">
        <v>7500</v>
      </c>
      <c r="P2712" s="362" t="s">
        <v>370</v>
      </c>
    </row>
    <row r="2713" spans="1:18" ht="54" customHeight="1" x14ac:dyDescent="0.2">
      <c r="A2713" s="296" t="s">
        <v>1969</v>
      </c>
      <c r="B2713" s="166" t="s">
        <v>370</v>
      </c>
      <c r="C2713" s="132" t="s">
        <v>2968</v>
      </c>
      <c r="D2713" s="550" t="s">
        <v>2420</v>
      </c>
      <c r="E2713" s="550" t="s">
        <v>187</v>
      </c>
      <c r="F2713" s="551">
        <v>329</v>
      </c>
      <c r="G2713" s="551" t="s">
        <v>605</v>
      </c>
      <c r="H2713" s="551">
        <v>11</v>
      </c>
      <c r="I2713" s="670">
        <v>750</v>
      </c>
      <c r="J2713" s="670">
        <v>18750</v>
      </c>
      <c r="K2713" s="553">
        <v>8.3333333333333339</v>
      </c>
      <c r="L2713" s="553">
        <v>8.3333333333333339</v>
      </c>
      <c r="M2713" s="553">
        <v>8.3333333333333339</v>
      </c>
      <c r="N2713" s="553">
        <v>25</v>
      </c>
      <c r="O2713" s="670">
        <v>18750</v>
      </c>
      <c r="P2713" s="362" t="s">
        <v>370</v>
      </c>
    </row>
    <row r="2714" spans="1:18" ht="54" customHeight="1" x14ac:dyDescent="0.2">
      <c r="A2714" s="296" t="s">
        <v>1969</v>
      </c>
      <c r="B2714" s="166" t="s">
        <v>370</v>
      </c>
      <c r="C2714" s="132" t="s">
        <v>2968</v>
      </c>
      <c r="D2714" s="550" t="s">
        <v>2429</v>
      </c>
      <c r="E2714" s="550" t="s">
        <v>187</v>
      </c>
      <c r="F2714" s="551">
        <v>329</v>
      </c>
      <c r="G2714" s="551" t="s">
        <v>605</v>
      </c>
      <c r="H2714" s="551">
        <v>11</v>
      </c>
      <c r="I2714" s="670">
        <v>6000</v>
      </c>
      <c r="J2714" s="670">
        <v>30000</v>
      </c>
      <c r="K2714" s="553">
        <v>1.6666666666666667</v>
      </c>
      <c r="L2714" s="553">
        <v>1.6666666666666667</v>
      </c>
      <c r="M2714" s="553">
        <v>1.6666666666666667</v>
      </c>
      <c r="N2714" s="553">
        <v>5</v>
      </c>
      <c r="O2714" s="670">
        <v>30000</v>
      </c>
      <c r="P2714" s="362" t="s">
        <v>370</v>
      </c>
    </row>
    <row r="2715" spans="1:18" ht="54" customHeight="1" x14ac:dyDescent="0.2">
      <c r="A2715" s="296" t="s">
        <v>1969</v>
      </c>
      <c r="B2715" s="166" t="s">
        <v>370</v>
      </c>
      <c r="C2715" s="132" t="s">
        <v>2968</v>
      </c>
      <c r="D2715" s="550" t="s">
        <v>2430</v>
      </c>
      <c r="E2715" s="550" t="s">
        <v>187</v>
      </c>
      <c r="F2715" s="551">
        <v>329</v>
      </c>
      <c r="G2715" s="551" t="s">
        <v>605</v>
      </c>
      <c r="H2715" s="551">
        <v>11</v>
      </c>
      <c r="I2715" s="670">
        <v>4000</v>
      </c>
      <c r="J2715" s="670">
        <v>20000</v>
      </c>
      <c r="K2715" s="553">
        <v>1.6666666666666667</v>
      </c>
      <c r="L2715" s="553">
        <v>1.6666666666666667</v>
      </c>
      <c r="M2715" s="553">
        <v>1.6666666666666667</v>
      </c>
      <c r="N2715" s="553">
        <v>5</v>
      </c>
      <c r="O2715" s="670">
        <v>20000</v>
      </c>
      <c r="P2715" s="362" t="s">
        <v>370</v>
      </c>
    </row>
    <row r="2716" spans="1:18" ht="54" customHeight="1" x14ac:dyDescent="0.2">
      <c r="A2716" s="296" t="s">
        <v>1969</v>
      </c>
      <c r="B2716" s="166" t="s">
        <v>370</v>
      </c>
      <c r="C2716" s="132" t="s">
        <v>2968</v>
      </c>
      <c r="D2716" s="550" t="s">
        <v>2431</v>
      </c>
      <c r="E2716" s="550" t="s">
        <v>187</v>
      </c>
      <c r="F2716" s="551">
        <v>329</v>
      </c>
      <c r="G2716" s="551" t="s">
        <v>605</v>
      </c>
      <c r="H2716" s="551">
        <v>11</v>
      </c>
      <c r="I2716" s="670">
        <v>6500</v>
      </c>
      <c r="J2716" s="670">
        <v>32500</v>
      </c>
      <c r="K2716" s="553">
        <v>1.6666666666666667</v>
      </c>
      <c r="L2716" s="553">
        <v>1.6666666666666667</v>
      </c>
      <c r="M2716" s="553">
        <v>1.6666666666666667</v>
      </c>
      <c r="N2716" s="553">
        <v>5</v>
      </c>
      <c r="O2716" s="670">
        <v>32500</v>
      </c>
      <c r="P2716" s="362" t="s">
        <v>370</v>
      </c>
    </row>
    <row r="2717" spans="1:18" ht="54" customHeight="1" x14ac:dyDescent="0.2">
      <c r="A2717" s="296" t="s">
        <v>1969</v>
      </c>
      <c r="B2717" s="166" t="s">
        <v>370</v>
      </c>
      <c r="C2717" s="132" t="s">
        <v>2968</v>
      </c>
      <c r="D2717" s="550" t="s">
        <v>2432</v>
      </c>
      <c r="E2717" s="550" t="s">
        <v>187</v>
      </c>
      <c r="F2717" s="551">
        <v>329</v>
      </c>
      <c r="G2717" s="551" t="s">
        <v>605</v>
      </c>
      <c r="H2717" s="551">
        <v>11</v>
      </c>
      <c r="I2717" s="670">
        <v>6500</v>
      </c>
      <c r="J2717" s="670">
        <v>32500</v>
      </c>
      <c r="K2717" s="553">
        <v>1.6666666666666667</v>
      </c>
      <c r="L2717" s="553">
        <v>1.6666666666666667</v>
      </c>
      <c r="M2717" s="553">
        <v>1.6666666666666667</v>
      </c>
      <c r="N2717" s="553">
        <v>5</v>
      </c>
      <c r="O2717" s="670">
        <v>32500</v>
      </c>
      <c r="P2717" s="362" t="s">
        <v>370</v>
      </c>
    </row>
    <row r="2718" spans="1:18" ht="54" customHeight="1" x14ac:dyDescent="0.2">
      <c r="A2718" s="296" t="s">
        <v>1969</v>
      </c>
      <c r="B2718" s="166" t="s">
        <v>370</v>
      </c>
      <c r="C2718" s="132" t="s">
        <v>2968</v>
      </c>
      <c r="D2718" s="550" t="s">
        <v>2433</v>
      </c>
      <c r="E2718" s="550" t="s">
        <v>187</v>
      </c>
      <c r="F2718" s="551">
        <v>329</v>
      </c>
      <c r="G2718" s="551" t="s">
        <v>605</v>
      </c>
      <c r="H2718" s="551">
        <v>11</v>
      </c>
      <c r="I2718" s="670">
        <v>11000</v>
      </c>
      <c r="J2718" s="670">
        <v>55000</v>
      </c>
      <c r="K2718" s="553">
        <v>1.6666666666666667</v>
      </c>
      <c r="L2718" s="553">
        <v>1.6666666666666667</v>
      </c>
      <c r="M2718" s="553">
        <v>1.6666666666666667</v>
      </c>
      <c r="N2718" s="553">
        <v>5</v>
      </c>
      <c r="O2718" s="670">
        <v>55000</v>
      </c>
      <c r="P2718" s="362" t="s">
        <v>370</v>
      </c>
    </row>
    <row r="2719" spans="1:18" ht="54" customHeight="1" x14ac:dyDescent="0.2">
      <c r="A2719" s="296" t="s">
        <v>1969</v>
      </c>
      <c r="B2719" s="166" t="s">
        <v>370</v>
      </c>
      <c r="C2719" s="132" t="s">
        <v>2968</v>
      </c>
      <c r="D2719" s="550" t="s">
        <v>2434</v>
      </c>
      <c r="E2719" s="550" t="s">
        <v>187</v>
      </c>
      <c r="F2719" s="551">
        <v>329</v>
      </c>
      <c r="G2719" s="551" t="s">
        <v>605</v>
      </c>
      <c r="H2719" s="551">
        <v>11</v>
      </c>
      <c r="I2719" s="670">
        <v>3000</v>
      </c>
      <c r="J2719" s="670">
        <v>120000</v>
      </c>
      <c r="K2719" s="553">
        <v>13.333333333333334</v>
      </c>
      <c r="L2719" s="553">
        <v>13.333333333333334</v>
      </c>
      <c r="M2719" s="553">
        <v>13.333333333333334</v>
      </c>
      <c r="N2719" s="553">
        <v>40</v>
      </c>
      <c r="O2719" s="670">
        <v>120000</v>
      </c>
      <c r="P2719" s="362" t="s">
        <v>370</v>
      </c>
      <c r="R2719" s="265"/>
    </row>
    <row r="2720" spans="1:18" ht="54" customHeight="1" x14ac:dyDescent="0.2">
      <c r="A2720" s="296" t="s">
        <v>1969</v>
      </c>
      <c r="B2720" s="166" t="s">
        <v>370</v>
      </c>
      <c r="C2720" s="132" t="s">
        <v>2968</v>
      </c>
      <c r="D2720" s="550" t="s">
        <v>2435</v>
      </c>
      <c r="E2720" s="550" t="s">
        <v>187</v>
      </c>
      <c r="F2720" s="551">
        <v>329</v>
      </c>
      <c r="G2720" s="551" t="s">
        <v>605</v>
      </c>
      <c r="H2720" s="551">
        <v>11</v>
      </c>
      <c r="I2720" s="670">
        <v>12000</v>
      </c>
      <c r="J2720" s="670">
        <v>60000</v>
      </c>
      <c r="K2720" s="553">
        <v>1.6666666666666667</v>
      </c>
      <c r="L2720" s="553">
        <v>1.6666666666666667</v>
      </c>
      <c r="M2720" s="553">
        <v>1.6666666666666667</v>
      </c>
      <c r="N2720" s="553">
        <v>5</v>
      </c>
      <c r="O2720" s="670">
        <v>60000</v>
      </c>
      <c r="P2720" s="362" t="s">
        <v>370</v>
      </c>
    </row>
    <row r="2721" spans="1:16" s="187" customFormat="1" ht="15" x14ac:dyDescent="0.2">
      <c r="A2721" s="676" t="s">
        <v>2436</v>
      </c>
      <c r="B2721" s="680"/>
      <c r="C2721" s="681"/>
      <c r="D2721" s="676"/>
      <c r="E2721" s="676"/>
      <c r="F2721" s="676"/>
      <c r="G2721" s="676"/>
      <c r="H2721" s="676"/>
      <c r="I2721" s="676"/>
      <c r="J2721" s="676"/>
      <c r="K2721" s="676"/>
      <c r="L2721" s="676"/>
      <c r="M2721" s="676"/>
      <c r="N2721" s="676"/>
      <c r="O2721" s="678">
        <f>SUM(O2122:O2720)</f>
        <v>10194820</v>
      </c>
      <c r="P2721" s="679"/>
    </row>
    <row r="2722" spans="1:16" ht="54" customHeight="1" x14ac:dyDescent="0.2">
      <c r="A2722" s="296" t="s">
        <v>1969</v>
      </c>
      <c r="B2722" s="166" t="s">
        <v>370</v>
      </c>
      <c r="C2722" s="132" t="s">
        <v>2969</v>
      </c>
      <c r="D2722" s="550" t="s">
        <v>2437</v>
      </c>
      <c r="E2722" s="550" t="s">
        <v>604</v>
      </c>
      <c r="F2722" s="551">
        <v>113</v>
      </c>
      <c r="G2722" s="551" t="s">
        <v>605</v>
      </c>
      <c r="H2722" s="551">
        <v>11</v>
      </c>
      <c r="I2722" s="670">
        <v>8500</v>
      </c>
      <c r="J2722" s="670">
        <v>374000</v>
      </c>
      <c r="K2722" s="553">
        <v>14.666666666666666</v>
      </c>
      <c r="L2722" s="553">
        <v>14.666666666666666</v>
      </c>
      <c r="M2722" s="553">
        <v>14.666666666666666</v>
      </c>
      <c r="N2722" s="553">
        <v>44</v>
      </c>
      <c r="O2722" s="670">
        <v>374000</v>
      </c>
      <c r="P2722" s="362" t="s">
        <v>370</v>
      </c>
    </row>
    <row r="2723" spans="1:16" ht="54" customHeight="1" x14ac:dyDescent="0.2">
      <c r="A2723" s="296" t="s">
        <v>1969</v>
      </c>
      <c r="B2723" s="166" t="s">
        <v>370</v>
      </c>
      <c r="C2723" s="132" t="s">
        <v>2969</v>
      </c>
      <c r="D2723" s="550" t="s">
        <v>2438</v>
      </c>
      <c r="E2723" s="550" t="s">
        <v>604</v>
      </c>
      <c r="F2723" s="551">
        <v>121</v>
      </c>
      <c r="G2723" s="551" t="s">
        <v>605</v>
      </c>
      <c r="H2723" s="551">
        <v>11</v>
      </c>
      <c r="I2723" s="670">
        <v>6000</v>
      </c>
      <c r="J2723" s="670">
        <v>18000</v>
      </c>
      <c r="K2723" s="553">
        <v>1</v>
      </c>
      <c r="L2723" s="553">
        <v>1</v>
      </c>
      <c r="M2723" s="553">
        <v>1</v>
      </c>
      <c r="N2723" s="553">
        <v>3</v>
      </c>
      <c r="O2723" s="670">
        <v>18000</v>
      </c>
      <c r="P2723" s="362" t="s">
        <v>370</v>
      </c>
    </row>
    <row r="2724" spans="1:16" ht="54" customHeight="1" x14ac:dyDescent="0.2">
      <c r="A2724" s="296" t="s">
        <v>1969</v>
      </c>
      <c r="B2724" s="166" t="s">
        <v>370</v>
      </c>
      <c r="C2724" s="132" t="s">
        <v>2969</v>
      </c>
      <c r="D2724" s="550" t="s">
        <v>2439</v>
      </c>
      <c r="E2724" s="550" t="s">
        <v>604</v>
      </c>
      <c r="F2724" s="551">
        <v>121</v>
      </c>
      <c r="G2724" s="551" t="s">
        <v>605</v>
      </c>
      <c r="H2724" s="551">
        <v>11</v>
      </c>
      <c r="I2724" s="670">
        <v>14000</v>
      </c>
      <c r="J2724" s="670">
        <v>196000</v>
      </c>
      <c r="K2724" s="553">
        <v>4.666666666666667</v>
      </c>
      <c r="L2724" s="553">
        <v>4.666666666666667</v>
      </c>
      <c r="M2724" s="553">
        <v>4.666666666666667</v>
      </c>
      <c r="N2724" s="553">
        <v>14</v>
      </c>
      <c r="O2724" s="670">
        <v>196000</v>
      </c>
      <c r="P2724" s="362" t="s">
        <v>370</v>
      </c>
    </row>
    <row r="2725" spans="1:16" ht="54" customHeight="1" x14ac:dyDescent="0.2">
      <c r="A2725" s="296" t="s">
        <v>1969</v>
      </c>
      <c r="B2725" s="166" t="s">
        <v>370</v>
      </c>
      <c r="C2725" s="132" t="s">
        <v>2969</v>
      </c>
      <c r="D2725" s="550" t="s">
        <v>2440</v>
      </c>
      <c r="E2725" s="550" t="s">
        <v>604</v>
      </c>
      <c r="F2725" s="551">
        <v>122</v>
      </c>
      <c r="G2725" s="551" t="s">
        <v>605</v>
      </c>
      <c r="H2725" s="551">
        <v>11</v>
      </c>
      <c r="I2725" s="670">
        <v>3</v>
      </c>
      <c r="J2725" s="670">
        <v>105000</v>
      </c>
      <c r="K2725" s="553">
        <v>11666.666666666666</v>
      </c>
      <c r="L2725" s="553">
        <v>11666.666666666666</v>
      </c>
      <c r="M2725" s="553">
        <v>11666.666666666666</v>
      </c>
      <c r="N2725" s="553">
        <v>35000</v>
      </c>
      <c r="O2725" s="670">
        <v>105000</v>
      </c>
      <c r="P2725" s="362" t="s">
        <v>370</v>
      </c>
    </row>
    <row r="2726" spans="1:16" ht="54" customHeight="1" x14ac:dyDescent="0.2">
      <c r="A2726" s="296" t="s">
        <v>1969</v>
      </c>
      <c r="B2726" s="166" t="s">
        <v>370</v>
      </c>
      <c r="C2726" s="132" t="s">
        <v>2969</v>
      </c>
      <c r="D2726" s="550" t="s">
        <v>2441</v>
      </c>
      <c r="E2726" s="550" t="s">
        <v>604</v>
      </c>
      <c r="F2726" s="551">
        <v>122</v>
      </c>
      <c r="G2726" s="551" t="s">
        <v>605</v>
      </c>
      <c r="H2726" s="551">
        <v>11</v>
      </c>
      <c r="I2726" s="670">
        <v>20</v>
      </c>
      <c r="J2726" s="670">
        <v>500000</v>
      </c>
      <c r="K2726" s="553">
        <v>8333.3333333333339</v>
      </c>
      <c r="L2726" s="553">
        <v>8333.3333333333339</v>
      </c>
      <c r="M2726" s="553">
        <v>8333.3333333333339</v>
      </c>
      <c r="N2726" s="553">
        <v>25000</v>
      </c>
      <c r="O2726" s="670">
        <v>500000</v>
      </c>
      <c r="P2726" s="362" t="s">
        <v>370</v>
      </c>
    </row>
    <row r="2727" spans="1:16" ht="54" customHeight="1" x14ac:dyDescent="0.2">
      <c r="A2727" s="296" t="s">
        <v>1969</v>
      </c>
      <c r="B2727" s="166" t="s">
        <v>370</v>
      </c>
      <c r="C2727" s="132" t="s">
        <v>2969</v>
      </c>
      <c r="D2727" s="550" t="s">
        <v>2442</v>
      </c>
      <c r="E2727" s="550" t="s">
        <v>604</v>
      </c>
      <c r="F2727" s="551">
        <v>122</v>
      </c>
      <c r="G2727" s="551" t="s">
        <v>605</v>
      </c>
      <c r="H2727" s="551">
        <v>11</v>
      </c>
      <c r="I2727" s="670">
        <v>2</v>
      </c>
      <c r="J2727" s="670">
        <v>40000</v>
      </c>
      <c r="K2727" s="553">
        <v>6666.666666666667</v>
      </c>
      <c r="L2727" s="553">
        <v>6666.666666666667</v>
      </c>
      <c r="M2727" s="553">
        <v>6666.666666666667</v>
      </c>
      <c r="N2727" s="553">
        <v>20000</v>
      </c>
      <c r="O2727" s="670">
        <v>40000</v>
      </c>
      <c r="P2727" s="362" t="s">
        <v>370</v>
      </c>
    </row>
    <row r="2728" spans="1:16" ht="54" customHeight="1" x14ac:dyDescent="0.2">
      <c r="A2728" s="296" t="s">
        <v>1969</v>
      </c>
      <c r="B2728" s="166" t="s">
        <v>370</v>
      </c>
      <c r="C2728" s="132" t="s">
        <v>2969</v>
      </c>
      <c r="D2728" s="550" t="s">
        <v>2443</v>
      </c>
      <c r="E2728" s="550" t="s">
        <v>604</v>
      </c>
      <c r="F2728" s="551">
        <v>122</v>
      </c>
      <c r="G2728" s="551" t="s">
        <v>605</v>
      </c>
      <c r="H2728" s="551">
        <v>11</v>
      </c>
      <c r="I2728" s="670">
        <v>5</v>
      </c>
      <c r="J2728" s="670">
        <v>50000</v>
      </c>
      <c r="K2728" s="553">
        <v>3333.3333333333335</v>
      </c>
      <c r="L2728" s="553">
        <v>3333.3333333333335</v>
      </c>
      <c r="M2728" s="553">
        <v>3333.3333333333335</v>
      </c>
      <c r="N2728" s="553">
        <v>10000</v>
      </c>
      <c r="O2728" s="670">
        <v>50000</v>
      </c>
      <c r="P2728" s="362" t="s">
        <v>370</v>
      </c>
    </row>
    <row r="2729" spans="1:16" ht="54" customHeight="1" x14ac:dyDescent="0.2">
      <c r="A2729" s="296" t="s">
        <v>1969</v>
      </c>
      <c r="B2729" s="166" t="s">
        <v>370</v>
      </c>
      <c r="C2729" s="132" t="s">
        <v>2969</v>
      </c>
      <c r="D2729" s="550" t="s">
        <v>2444</v>
      </c>
      <c r="E2729" s="550" t="s">
        <v>604</v>
      </c>
      <c r="F2729" s="551">
        <v>122</v>
      </c>
      <c r="G2729" s="551" t="s">
        <v>605</v>
      </c>
      <c r="H2729" s="551">
        <v>11</v>
      </c>
      <c r="I2729" s="670">
        <v>300</v>
      </c>
      <c r="J2729" s="670">
        <v>6000</v>
      </c>
      <c r="K2729" s="553">
        <v>6.666666666666667</v>
      </c>
      <c r="L2729" s="553">
        <v>6.666666666666667</v>
      </c>
      <c r="M2729" s="553">
        <v>6.666666666666667</v>
      </c>
      <c r="N2729" s="553">
        <v>20</v>
      </c>
      <c r="O2729" s="670">
        <v>6000</v>
      </c>
      <c r="P2729" s="362" t="s">
        <v>370</v>
      </c>
    </row>
    <row r="2730" spans="1:16" ht="54" customHeight="1" x14ac:dyDescent="0.2">
      <c r="A2730" s="296" t="s">
        <v>1969</v>
      </c>
      <c r="B2730" s="166" t="s">
        <v>370</v>
      </c>
      <c r="C2730" s="132" t="s">
        <v>2969</v>
      </c>
      <c r="D2730" s="550" t="s">
        <v>2445</v>
      </c>
      <c r="E2730" s="550" t="s">
        <v>604</v>
      </c>
      <c r="F2730" s="551">
        <v>122</v>
      </c>
      <c r="G2730" s="551" t="s">
        <v>605</v>
      </c>
      <c r="H2730" s="551">
        <v>11</v>
      </c>
      <c r="I2730" s="670">
        <v>10</v>
      </c>
      <c r="J2730" s="670">
        <v>1000</v>
      </c>
      <c r="K2730" s="553">
        <v>33.333333333333336</v>
      </c>
      <c r="L2730" s="553">
        <v>33.333333333333336</v>
      </c>
      <c r="M2730" s="553">
        <v>33.333333333333336</v>
      </c>
      <c r="N2730" s="553">
        <v>100</v>
      </c>
      <c r="O2730" s="670">
        <v>1000</v>
      </c>
      <c r="P2730" s="362" t="s">
        <v>370</v>
      </c>
    </row>
    <row r="2731" spans="1:16" ht="54" customHeight="1" x14ac:dyDescent="0.2">
      <c r="A2731" s="296" t="s">
        <v>1969</v>
      </c>
      <c r="B2731" s="166" t="s">
        <v>370</v>
      </c>
      <c r="C2731" s="132" t="s">
        <v>2969</v>
      </c>
      <c r="D2731" s="550" t="s">
        <v>2446</v>
      </c>
      <c r="E2731" s="550" t="s">
        <v>604</v>
      </c>
      <c r="F2731" s="551">
        <v>122</v>
      </c>
      <c r="G2731" s="551" t="s">
        <v>605</v>
      </c>
      <c r="H2731" s="551">
        <v>11</v>
      </c>
      <c r="I2731" s="670">
        <v>2</v>
      </c>
      <c r="J2731" s="670">
        <v>600</v>
      </c>
      <c r="K2731" s="553">
        <v>100</v>
      </c>
      <c r="L2731" s="553">
        <v>100</v>
      </c>
      <c r="M2731" s="553">
        <v>100</v>
      </c>
      <c r="N2731" s="553">
        <v>300</v>
      </c>
      <c r="O2731" s="670">
        <v>600</v>
      </c>
      <c r="P2731" s="362" t="s">
        <v>370</v>
      </c>
    </row>
    <row r="2732" spans="1:16" ht="54" customHeight="1" x14ac:dyDescent="0.2">
      <c r="A2732" s="296" t="s">
        <v>1969</v>
      </c>
      <c r="B2732" s="166" t="s">
        <v>370</v>
      </c>
      <c r="C2732" s="132" t="s">
        <v>2969</v>
      </c>
      <c r="D2732" s="550" t="s">
        <v>2447</v>
      </c>
      <c r="E2732" s="550" t="s">
        <v>604</v>
      </c>
      <c r="F2732" s="551">
        <v>122</v>
      </c>
      <c r="G2732" s="551" t="s">
        <v>605</v>
      </c>
      <c r="H2732" s="551">
        <v>11</v>
      </c>
      <c r="I2732" s="670">
        <v>3</v>
      </c>
      <c r="J2732" s="670">
        <v>15000</v>
      </c>
      <c r="K2732" s="553">
        <v>1666.6666666666667</v>
      </c>
      <c r="L2732" s="553">
        <v>1666.6666666666667</v>
      </c>
      <c r="M2732" s="553">
        <v>1666.6666666666667</v>
      </c>
      <c r="N2732" s="553">
        <v>5000</v>
      </c>
      <c r="O2732" s="670">
        <v>15000</v>
      </c>
      <c r="P2732" s="362" t="s">
        <v>370</v>
      </c>
    </row>
    <row r="2733" spans="1:16" ht="54" customHeight="1" x14ac:dyDescent="0.2">
      <c r="A2733" s="296" t="s">
        <v>1969</v>
      </c>
      <c r="B2733" s="166" t="s">
        <v>370</v>
      </c>
      <c r="C2733" s="132" t="s">
        <v>2969</v>
      </c>
      <c r="D2733" s="550" t="s">
        <v>2448</v>
      </c>
      <c r="E2733" s="550" t="s">
        <v>604</v>
      </c>
      <c r="F2733" s="551">
        <v>122</v>
      </c>
      <c r="G2733" s="551" t="s">
        <v>605</v>
      </c>
      <c r="H2733" s="551">
        <v>11</v>
      </c>
      <c r="I2733" s="670">
        <v>0.5</v>
      </c>
      <c r="J2733" s="670">
        <v>1500</v>
      </c>
      <c r="K2733" s="553">
        <v>1000</v>
      </c>
      <c r="L2733" s="553">
        <v>1000</v>
      </c>
      <c r="M2733" s="553">
        <v>1000</v>
      </c>
      <c r="N2733" s="553">
        <v>3000</v>
      </c>
      <c r="O2733" s="670">
        <v>1500</v>
      </c>
      <c r="P2733" s="362" t="s">
        <v>370</v>
      </c>
    </row>
    <row r="2734" spans="1:16" ht="54" customHeight="1" x14ac:dyDescent="0.2">
      <c r="A2734" s="296" t="s">
        <v>1969</v>
      </c>
      <c r="B2734" s="166" t="s">
        <v>370</v>
      </c>
      <c r="C2734" s="132" t="s">
        <v>2969</v>
      </c>
      <c r="D2734" s="550" t="s">
        <v>2449</v>
      </c>
      <c r="E2734" s="550" t="s">
        <v>604</v>
      </c>
      <c r="F2734" s="551">
        <v>122</v>
      </c>
      <c r="G2734" s="551" t="s">
        <v>605</v>
      </c>
      <c r="H2734" s="551">
        <v>11</v>
      </c>
      <c r="I2734" s="670">
        <v>0.5</v>
      </c>
      <c r="J2734" s="670">
        <v>2509</v>
      </c>
      <c r="K2734" s="553">
        <v>1672.6666666666667</v>
      </c>
      <c r="L2734" s="553">
        <v>1672.6666666666667</v>
      </c>
      <c r="M2734" s="553">
        <v>1672.6666666666667</v>
      </c>
      <c r="N2734" s="553">
        <v>5018</v>
      </c>
      <c r="O2734" s="670">
        <v>2509</v>
      </c>
      <c r="P2734" s="362" t="s">
        <v>370</v>
      </c>
    </row>
    <row r="2735" spans="1:16" ht="54" customHeight="1" x14ac:dyDescent="0.2">
      <c r="A2735" s="296" t="s">
        <v>1969</v>
      </c>
      <c r="B2735" s="166" t="s">
        <v>370</v>
      </c>
      <c r="C2735" s="132" t="s">
        <v>2969</v>
      </c>
      <c r="D2735" s="550" t="s">
        <v>2450</v>
      </c>
      <c r="E2735" s="550" t="s">
        <v>604</v>
      </c>
      <c r="F2735" s="551">
        <v>122</v>
      </c>
      <c r="G2735" s="551" t="s">
        <v>605</v>
      </c>
      <c r="H2735" s="551">
        <v>11</v>
      </c>
      <c r="I2735" s="670">
        <v>2</v>
      </c>
      <c r="J2735" s="670">
        <v>60000</v>
      </c>
      <c r="K2735" s="553">
        <v>10000</v>
      </c>
      <c r="L2735" s="553">
        <v>10000</v>
      </c>
      <c r="M2735" s="553">
        <v>10000</v>
      </c>
      <c r="N2735" s="553">
        <v>30000</v>
      </c>
      <c r="O2735" s="670">
        <v>60000</v>
      </c>
      <c r="P2735" s="362" t="s">
        <v>370</v>
      </c>
    </row>
    <row r="2736" spans="1:16" ht="54" customHeight="1" x14ac:dyDescent="0.2">
      <c r="A2736" s="296" t="s">
        <v>1969</v>
      </c>
      <c r="B2736" s="166" t="s">
        <v>370</v>
      </c>
      <c r="C2736" s="132" t="s">
        <v>2969</v>
      </c>
      <c r="D2736" s="550" t="s">
        <v>2451</v>
      </c>
      <c r="E2736" s="550" t="s">
        <v>187</v>
      </c>
      <c r="F2736" s="551">
        <v>136</v>
      </c>
      <c r="G2736" s="551" t="s">
        <v>605</v>
      </c>
      <c r="H2736" s="551">
        <v>11</v>
      </c>
      <c r="I2736" s="670">
        <v>420</v>
      </c>
      <c r="J2736" s="670">
        <v>228060</v>
      </c>
      <c r="K2736" s="553">
        <v>181</v>
      </c>
      <c r="L2736" s="553">
        <v>181</v>
      </c>
      <c r="M2736" s="553">
        <v>181</v>
      </c>
      <c r="N2736" s="553">
        <v>543</v>
      </c>
      <c r="O2736" s="670">
        <v>228060</v>
      </c>
      <c r="P2736" s="362" t="s">
        <v>370</v>
      </c>
    </row>
    <row r="2737" spans="1:16" ht="54" customHeight="1" x14ac:dyDescent="0.2">
      <c r="A2737" s="296" t="s">
        <v>1969</v>
      </c>
      <c r="B2737" s="166" t="s">
        <v>370</v>
      </c>
      <c r="C2737" s="132" t="s">
        <v>2969</v>
      </c>
      <c r="D2737" s="550" t="s">
        <v>2452</v>
      </c>
      <c r="E2737" s="550" t="s">
        <v>604</v>
      </c>
      <c r="F2737" s="551">
        <v>153</v>
      </c>
      <c r="G2737" s="551" t="s">
        <v>605</v>
      </c>
      <c r="H2737" s="551">
        <v>11</v>
      </c>
      <c r="I2737" s="670">
        <v>3000</v>
      </c>
      <c r="J2737" s="670">
        <v>36000</v>
      </c>
      <c r="K2737" s="553">
        <v>4</v>
      </c>
      <c r="L2737" s="553">
        <v>4</v>
      </c>
      <c r="M2737" s="553">
        <v>4</v>
      </c>
      <c r="N2737" s="553">
        <v>12</v>
      </c>
      <c r="O2737" s="670">
        <v>36000</v>
      </c>
      <c r="P2737" s="362" t="s">
        <v>370</v>
      </c>
    </row>
    <row r="2738" spans="1:16" ht="54" customHeight="1" x14ac:dyDescent="0.2">
      <c r="A2738" s="296" t="s">
        <v>1969</v>
      </c>
      <c r="B2738" s="166" t="s">
        <v>370</v>
      </c>
      <c r="C2738" s="132" t="s">
        <v>2969</v>
      </c>
      <c r="D2738" s="550" t="s">
        <v>2453</v>
      </c>
      <c r="E2738" s="550" t="s">
        <v>604</v>
      </c>
      <c r="F2738" s="551">
        <v>158</v>
      </c>
      <c r="G2738" s="551" t="s">
        <v>605</v>
      </c>
      <c r="H2738" s="551">
        <v>11</v>
      </c>
      <c r="I2738" s="670">
        <v>90000</v>
      </c>
      <c r="J2738" s="670">
        <v>180000</v>
      </c>
      <c r="K2738" s="553">
        <v>0.66666666666666663</v>
      </c>
      <c r="L2738" s="553">
        <v>0.66666666666666663</v>
      </c>
      <c r="M2738" s="553">
        <v>0.66666666666666663</v>
      </c>
      <c r="N2738" s="553">
        <v>2</v>
      </c>
      <c r="O2738" s="670">
        <v>180000</v>
      </c>
      <c r="P2738" s="362" t="s">
        <v>370</v>
      </c>
    </row>
    <row r="2739" spans="1:16" ht="54" customHeight="1" x14ac:dyDescent="0.2">
      <c r="A2739" s="296" t="s">
        <v>1969</v>
      </c>
      <c r="B2739" s="166" t="s">
        <v>370</v>
      </c>
      <c r="C2739" s="132" t="s">
        <v>2969</v>
      </c>
      <c r="D2739" s="550" t="s">
        <v>2454</v>
      </c>
      <c r="E2739" s="550" t="s">
        <v>604</v>
      </c>
      <c r="F2739" s="551">
        <v>199</v>
      </c>
      <c r="G2739" s="551" t="s">
        <v>605</v>
      </c>
      <c r="H2739" s="551">
        <v>11</v>
      </c>
      <c r="I2739" s="670">
        <v>250</v>
      </c>
      <c r="J2739" s="670">
        <v>10000</v>
      </c>
      <c r="K2739" s="553">
        <v>13.333333333333334</v>
      </c>
      <c r="L2739" s="553">
        <v>13.333333333333334</v>
      </c>
      <c r="M2739" s="553">
        <v>13.333333333333334</v>
      </c>
      <c r="N2739" s="553">
        <v>40</v>
      </c>
      <c r="O2739" s="670">
        <v>10000</v>
      </c>
      <c r="P2739" s="362" t="s">
        <v>370</v>
      </c>
    </row>
    <row r="2740" spans="1:16" ht="54" customHeight="1" x14ac:dyDescent="0.2">
      <c r="A2740" s="296" t="s">
        <v>1969</v>
      </c>
      <c r="B2740" s="166" t="s">
        <v>370</v>
      </c>
      <c r="C2740" s="132" t="s">
        <v>2969</v>
      </c>
      <c r="D2740" s="550" t="s">
        <v>2455</v>
      </c>
      <c r="E2740" s="550" t="s">
        <v>604</v>
      </c>
      <c r="F2740" s="551">
        <v>199</v>
      </c>
      <c r="G2740" s="551" t="s">
        <v>605</v>
      </c>
      <c r="H2740" s="551">
        <v>11</v>
      </c>
      <c r="I2740" s="670">
        <v>86750</v>
      </c>
      <c r="J2740" s="670">
        <v>293500</v>
      </c>
      <c r="K2740" s="553">
        <v>1.1277617675312199</v>
      </c>
      <c r="L2740" s="553">
        <v>1.1277617675312199</v>
      </c>
      <c r="M2740" s="553">
        <v>1.1277617675312199</v>
      </c>
      <c r="N2740" s="553">
        <v>3.3832853025936598</v>
      </c>
      <c r="O2740" s="670">
        <v>293500</v>
      </c>
      <c r="P2740" s="362" t="s">
        <v>370</v>
      </c>
    </row>
    <row r="2741" spans="1:16" ht="54" customHeight="1" x14ac:dyDescent="0.2">
      <c r="A2741" s="296" t="s">
        <v>1969</v>
      </c>
      <c r="B2741" s="166" t="s">
        <v>370</v>
      </c>
      <c r="C2741" s="132" t="s">
        <v>2969</v>
      </c>
      <c r="D2741" s="550" t="s">
        <v>2456</v>
      </c>
      <c r="E2741" s="550" t="s">
        <v>184</v>
      </c>
      <c r="F2741" s="551">
        <v>211</v>
      </c>
      <c r="G2741" s="551" t="s">
        <v>605</v>
      </c>
      <c r="H2741" s="551">
        <v>11</v>
      </c>
      <c r="I2741" s="670">
        <v>80</v>
      </c>
      <c r="J2741" s="670">
        <v>56800</v>
      </c>
      <c r="K2741" s="553">
        <v>236.66666666666666</v>
      </c>
      <c r="L2741" s="553">
        <v>236.66666666666666</v>
      </c>
      <c r="M2741" s="553">
        <v>236.66666666666666</v>
      </c>
      <c r="N2741" s="553">
        <v>710</v>
      </c>
      <c r="O2741" s="670">
        <v>56800</v>
      </c>
      <c r="P2741" s="362" t="s">
        <v>370</v>
      </c>
    </row>
    <row r="2742" spans="1:16" ht="54" customHeight="1" x14ac:dyDescent="0.2">
      <c r="A2742" s="296" t="s">
        <v>1969</v>
      </c>
      <c r="B2742" s="166" t="s">
        <v>370</v>
      </c>
      <c r="C2742" s="132" t="s">
        <v>2969</v>
      </c>
      <c r="D2742" s="550" t="s">
        <v>2457</v>
      </c>
      <c r="E2742" s="550" t="s">
        <v>184</v>
      </c>
      <c r="F2742" s="551">
        <v>211</v>
      </c>
      <c r="G2742" s="551" t="s">
        <v>605</v>
      </c>
      <c r="H2742" s="551">
        <v>11</v>
      </c>
      <c r="I2742" s="670">
        <v>150</v>
      </c>
      <c r="J2742" s="670">
        <v>45000</v>
      </c>
      <c r="K2742" s="553">
        <v>100</v>
      </c>
      <c r="L2742" s="553">
        <v>100</v>
      </c>
      <c r="M2742" s="553">
        <v>100</v>
      </c>
      <c r="N2742" s="553">
        <v>300</v>
      </c>
      <c r="O2742" s="670">
        <v>45000</v>
      </c>
      <c r="P2742" s="362" t="s">
        <v>370</v>
      </c>
    </row>
    <row r="2743" spans="1:16" ht="54" customHeight="1" x14ac:dyDescent="0.2">
      <c r="A2743" s="296" t="s">
        <v>1969</v>
      </c>
      <c r="B2743" s="166" t="s">
        <v>370</v>
      </c>
      <c r="C2743" s="132" t="s">
        <v>2969</v>
      </c>
      <c r="D2743" s="550" t="s">
        <v>2458</v>
      </c>
      <c r="E2743" s="550" t="s">
        <v>184</v>
      </c>
      <c r="F2743" s="551">
        <v>211</v>
      </c>
      <c r="G2743" s="551" t="s">
        <v>605</v>
      </c>
      <c r="H2743" s="551">
        <v>11</v>
      </c>
      <c r="I2743" s="670">
        <v>80</v>
      </c>
      <c r="J2743" s="670">
        <v>19200</v>
      </c>
      <c r="K2743" s="553">
        <v>80</v>
      </c>
      <c r="L2743" s="553">
        <v>80</v>
      </c>
      <c r="M2743" s="553">
        <v>80</v>
      </c>
      <c r="N2743" s="553">
        <v>240</v>
      </c>
      <c r="O2743" s="670">
        <v>19200</v>
      </c>
      <c r="P2743" s="362" t="s">
        <v>370</v>
      </c>
    </row>
    <row r="2744" spans="1:16" ht="54" customHeight="1" x14ac:dyDescent="0.2">
      <c r="A2744" s="296" t="s">
        <v>1969</v>
      </c>
      <c r="B2744" s="166" t="s">
        <v>370</v>
      </c>
      <c r="C2744" s="132" t="s">
        <v>2969</v>
      </c>
      <c r="D2744" s="550" t="s">
        <v>2459</v>
      </c>
      <c r="E2744" s="550" t="s">
        <v>184</v>
      </c>
      <c r="F2744" s="551">
        <v>211</v>
      </c>
      <c r="G2744" s="551" t="s">
        <v>605</v>
      </c>
      <c r="H2744" s="551">
        <v>11</v>
      </c>
      <c r="I2744" s="670">
        <v>150</v>
      </c>
      <c r="J2744" s="670">
        <v>57600</v>
      </c>
      <c r="K2744" s="553">
        <v>128</v>
      </c>
      <c r="L2744" s="553">
        <v>128</v>
      </c>
      <c r="M2744" s="553">
        <v>128</v>
      </c>
      <c r="N2744" s="553">
        <v>384</v>
      </c>
      <c r="O2744" s="670">
        <v>57600</v>
      </c>
      <c r="P2744" s="362" t="s">
        <v>370</v>
      </c>
    </row>
    <row r="2745" spans="1:16" ht="54" customHeight="1" x14ac:dyDescent="0.2">
      <c r="A2745" s="296" t="s">
        <v>1969</v>
      </c>
      <c r="B2745" s="166" t="s">
        <v>370</v>
      </c>
      <c r="C2745" s="132" t="s">
        <v>2969</v>
      </c>
      <c r="D2745" s="550" t="s">
        <v>2460</v>
      </c>
      <c r="E2745" s="550" t="s">
        <v>184</v>
      </c>
      <c r="F2745" s="551">
        <v>211</v>
      </c>
      <c r="G2745" s="551" t="s">
        <v>605</v>
      </c>
      <c r="H2745" s="551">
        <v>11</v>
      </c>
      <c r="I2745" s="670">
        <v>90</v>
      </c>
      <c r="J2745" s="670">
        <v>7200</v>
      </c>
      <c r="K2745" s="553">
        <v>26.666666666666668</v>
      </c>
      <c r="L2745" s="553">
        <v>26.666666666666668</v>
      </c>
      <c r="M2745" s="553">
        <v>26.666666666666668</v>
      </c>
      <c r="N2745" s="553">
        <v>80</v>
      </c>
      <c r="O2745" s="670">
        <v>7200</v>
      </c>
      <c r="P2745" s="362" t="s">
        <v>370</v>
      </c>
    </row>
    <row r="2746" spans="1:16" ht="54" customHeight="1" x14ac:dyDescent="0.2">
      <c r="A2746" s="296" t="s">
        <v>1969</v>
      </c>
      <c r="B2746" s="166" t="s">
        <v>370</v>
      </c>
      <c r="C2746" s="132" t="s">
        <v>2969</v>
      </c>
      <c r="D2746" s="550" t="s">
        <v>2461</v>
      </c>
      <c r="E2746" s="550" t="s">
        <v>184</v>
      </c>
      <c r="F2746" s="551">
        <v>211</v>
      </c>
      <c r="G2746" s="551" t="s">
        <v>605</v>
      </c>
      <c r="H2746" s="551">
        <v>11</v>
      </c>
      <c r="I2746" s="670">
        <v>75</v>
      </c>
      <c r="J2746" s="670">
        <v>78750</v>
      </c>
      <c r="K2746" s="553">
        <v>350</v>
      </c>
      <c r="L2746" s="553">
        <v>350</v>
      </c>
      <c r="M2746" s="553">
        <v>350</v>
      </c>
      <c r="N2746" s="553">
        <v>1050</v>
      </c>
      <c r="O2746" s="670">
        <v>78750</v>
      </c>
      <c r="P2746" s="362" t="s">
        <v>370</v>
      </c>
    </row>
    <row r="2747" spans="1:16" ht="54" customHeight="1" x14ac:dyDescent="0.2">
      <c r="A2747" s="296" t="s">
        <v>1969</v>
      </c>
      <c r="B2747" s="166" t="s">
        <v>370</v>
      </c>
      <c r="C2747" s="132" t="s">
        <v>2969</v>
      </c>
      <c r="D2747" s="550" t="s">
        <v>2033</v>
      </c>
      <c r="E2747" s="550" t="s">
        <v>1987</v>
      </c>
      <c r="F2747" s="551">
        <v>262</v>
      </c>
      <c r="G2747" s="551" t="s">
        <v>605</v>
      </c>
      <c r="H2747" s="551">
        <v>11</v>
      </c>
      <c r="I2747" s="670">
        <v>100</v>
      </c>
      <c r="J2747" s="670">
        <v>75000</v>
      </c>
      <c r="K2747" s="553">
        <v>250</v>
      </c>
      <c r="L2747" s="553">
        <v>250</v>
      </c>
      <c r="M2747" s="553">
        <v>250</v>
      </c>
      <c r="N2747" s="553">
        <v>750</v>
      </c>
      <c r="O2747" s="670">
        <v>75000</v>
      </c>
      <c r="P2747" s="362" t="s">
        <v>370</v>
      </c>
    </row>
    <row r="2748" spans="1:16" ht="54" customHeight="1" x14ac:dyDescent="0.2">
      <c r="A2748" s="296" t="s">
        <v>1969</v>
      </c>
      <c r="B2748" s="166" t="s">
        <v>370</v>
      </c>
      <c r="C2748" s="132" t="s">
        <v>2969</v>
      </c>
      <c r="D2748" s="550" t="s">
        <v>2462</v>
      </c>
      <c r="E2748" s="550" t="s">
        <v>187</v>
      </c>
      <c r="F2748" s="551">
        <v>291</v>
      </c>
      <c r="G2748" s="551" t="s">
        <v>605</v>
      </c>
      <c r="H2748" s="551">
        <v>11</v>
      </c>
      <c r="I2748" s="670">
        <v>350</v>
      </c>
      <c r="J2748" s="670">
        <v>350</v>
      </c>
      <c r="K2748" s="553">
        <v>1</v>
      </c>
      <c r="L2748" s="553">
        <v>0.33333333333333331</v>
      </c>
      <c r="M2748" s="553">
        <v>0.33333333333333331</v>
      </c>
      <c r="N2748" s="553">
        <v>1</v>
      </c>
      <c r="O2748" s="670">
        <v>350</v>
      </c>
      <c r="P2748" s="362" t="s">
        <v>370</v>
      </c>
    </row>
    <row r="2749" spans="1:16" ht="54" customHeight="1" x14ac:dyDescent="0.2">
      <c r="A2749" s="296" t="s">
        <v>1969</v>
      </c>
      <c r="B2749" s="166" t="s">
        <v>370</v>
      </c>
      <c r="C2749" s="132" t="s">
        <v>2969</v>
      </c>
      <c r="D2749" s="550" t="s">
        <v>2463</v>
      </c>
      <c r="E2749" s="550" t="s">
        <v>187</v>
      </c>
      <c r="F2749" s="551">
        <v>291</v>
      </c>
      <c r="G2749" s="551" t="s">
        <v>605</v>
      </c>
      <c r="H2749" s="551">
        <v>11</v>
      </c>
      <c r="I2749" s="670">
        <v>23</v>
      </c>
      <c r="J2749" s="670">
        <v>2254</v>
      </c>
      <c r="K2749" s="553">
        <v>32.666666666666664</v>
      </c>
      <c r="L2749" s="553">
        <v>32.666666666666664</v>
      </c>
      <c r="M2749" s="553">
        <v>32.666666666666664</v>
      </c>
      <c r="N2749" s="553">
        <v>98</v>
      </c>
      <c r="O2749" s="670">
        <v>2254</v>
      </c>
      <c r="P2749" s="362" t="s">
        <v>370</v>
      </c>
    </row>
    <row r="2750" spans="1:16" ht="54" customHeight="1" x14ac:dyDescent="0.2">
      <c r="A2750" s="296" t="s">
        <v>1969</v>
      </c>
      <c r="B2750" s="166" t="s">
        <v>370</v>
      </c>
      <c r="C2750" s="132" t="s">
        <v>2969</v>
      </c>
      <c r="D2750" s="550" t="s">
        <v>2464</v>
      </c>
      <c r="E2750" s="550" t="s">
        <v>187</v>
      </c>
      <c r="F2750" s="551">
        <v>291</v>
      </c>
      <c r="G2750" s="551" t="s">
        <v>605</v>
      </c>
      <c r="H2750" s="551">
        <v>11</v>
      </c>
      <c r="I2750" s="670">
        <v>120</v>
      </c>
      <c r="J2750" s="670">
        <v>720</v>
      </c>
      <c r="K2750" s="553">
        <v>2</v>
      </c>
      <c r="L2750" s="553">
        <v>2</v>
      </c>
      <c r="M2750" s="553">
        <v>2</v>
      </c>
      <c r="N2750" s="553">
        <v>6</v>
      </c>
      <c r="O2750" s="670">
        <v>720</v>
      </c>
      <c r="P2750" s="362" t="s">
        <v>370</v>
      </c>
    </row>
    <row r="2751" spans="1:16" ht="54" customHeight="1" x14ac:dyDescent="0.2">
      <c r="A2751" s="296" t="s">
        <v>1969</v>
      </c>
      <c r="B2751" s="166" t="s">
        <v>370</v>
      </c>
      <c r="C2751" s="132" t="s">
        <v>2969</v>
      </c>
      <c r="D2751" s="550" t="s">
        <v>2465</v>
      </c>
      <c r="E2751" s="550" t="s">
        <v>187</v>
      </c>
      <c r="F2751" s="551">
        <v>291</v>
      </c>
      <c r="G2751" s="551" t="s">
        <v>605</v>
      </c>
      <c r="H2751" s="551">
        <v>11</v>
      </c>
      <c r="I2751" s="670">
        <v>10</v>
      </c>
      <c r="J2751" s="670">
        <v>700</v>
      </c>
      <c r="K2751" s="553">
        <v>23.333333333333332</v>
      </c>
      <c r="L2751" s="553">
        <v>23.333333333333332</v>
      </c>
      <c r="M2751" s="553">
        <v>23.333333333333332</v>
      </c>
      <c r="N2751" s="553">
        <v>70</v>
      </c>
      <c r="O2751" s="670">
        <v>700</v>
      </c>
      <c r="P2751" s="362" t="s">
        <v>370</v>
      </c>
    </row>
    <row r="2752" spans="1:16" ht="54" customHeight="1" x14ac:dyDescent="0.2">
      <c r="A2752" s="296" t="s">
        <v>1969</v>
      </c>
      <c r="B2752" s="166" t="s">
        <v>370</v>
      </c>
      <c r="C2752" s="132" t="s">
        <v>2969</v>
      </c>
      <c r="D2752" s="550" t="s">
        <v>2466</v>
      </c>
      <c r="E2752" s="550" t="s">
        <v>187</v>
      </c>
      <c r="F2752" s="551">
        <v>291</v>
      </c>
      <c r="G2752" s="551" t="s">
        <v>605</v>
      </c>
      <c r="H2752" s="551">
        <v>11</v>
      </c>
      <c r="I2752" s="670">
        <v>15</v>
      </c>
      <c r="J2752" s="670">
        <v>540</v>
      </c>
      <c r="K2752" s="553">
        <v>12</v>
      </c>
      <c r="L2752" s="553">
        <v>12</v>
      </c>
      <c r="M2752" s="553">
        <v>12</v>
      </c>
      <c r="N2752" s="553">
        <v>36</v>
      </c>
      <c r="O2752" s="670">
        <v>540</v>
      </c>
      <c r="P2752" s="362" t="s">
        <v>370</v>
      </c>
    </row>
    <row r="2753" spans="1:16" ht="54" customHeight="1" x14ac:dyDescent="0.2">
      <c r="A2753" s="296" t="s">
        <v>1969</v>
      </c>
      <c r="B2753" s="166" t="s">
        <v>370</v>
      </c>
      <c r="C2753" s="132" t="s">
        <v>2969</v>
      </c>
      <c r="D2753" s="550" t="s">
        <v>2467</v>
      </c>
      <c r="E2753" s="550" t="s">
        <v>187</v>
      </c>
      <c r="F2753" s="551">
        <v>291</v>
      </c>
      <c r="G2753" s="551" t="s">
        <v>605</v>
      </c>
      <c r="H2753" s="551">
        <v>11</v>
      </c>
      <c r="I2753" s="670">
        <v>10</v>
      </c>
      <c r="J2753" s="670">
        <v>99702</v>
      </c>
      <c r="K2753" s="553">
        <v>3323.4</v>
      </c>
      <c r="L2753" s="553">
        <v>3323.4</v>
      </c>
      <c r="M2753" s="553">
        <v>3323.4</v>
      </c>
      <c r="N2753" s="553">
        <v>9970.2000000000007</v>
      </c>
      <c r="O2753" s="670">
        <v>99702</v>
      </c>
      <c r="P2753" s="362" t="s">
        <v>370</v>
      </c>
    </row>
    <row r="2754" spans="1:16" ht="54" customHeight="1" x14ac:dyDescent="0.2">
      <c r="A2754" s="296" t="s">
        <v>1969</v>
      </c>
      <c r="B2754" s="166" t="s">
        <v>370</v>
      </c>
      <c r="C2754" s="132" t="s">
        <v>2969</v>
      </c>
      <c r="D2754" s="550" t="s">
        <v>2468</v>
      </c>
      <c r="E2754" s="550" t="s">
        <v>634</v>
      </c>
      <c r="F2754" s="551">
        <v>291</v>
      </c>
      <c r="G2754" s="551" t="s">
        <v>605</v>
      </c>
      <c r="H2754" s="551">
        <v>11</v>
      </c>
      <c r="I2754" s="670">
        <v>50</v>
      </c>
      <c r="J2754" s="670">
        <v>1600</v>
      </c>
      <c r="K2754" s="553">
        <v>10.666666666666666</v>
      </c>
      <c r="L2754" s="553">
        <v>10.666666666666666</v>
      </c>
      <c r="M2754" s="553">
        <v>10.666666666666666</v>
      </c>
      <c r="N2754" s="553">
        <v>32</v>
      </c>
      <c r="O2754" s="670">
        <v>1600</v>
      </c>
      <c r="P2754" s="362" t="s">
        <v>370</v>
      </c>
    </row>
    <row r="2755" spans="1:16" ht="54" customHeight="1" x14ac:dyDescent="0.2">
      <c r="A2755" s="296" t="s">
        <v>1969</v>
      </c>
      <c r="B2755" s="166" t="s">
        <v>370</v>
      </c>
      <c r="C2755" s="132" t="s">
        <v>2969</v>
      </c>
      <c r="D2755" s="550" t="s">
        <v>2469</v>
      </c>
      <c r="E2755" s="550" t="s">
        <v>634</v>
      </c>
      <c r="F2755" s="551">
        <v>291</v>
      </c>
      <c r="G2755" s="551" t="s">
        <v>605</v>
      </c>
      <c r="H2755" s="551">
        <v>11</v>
      </c>
      <c r="I2755" s="670">
        <v>50</v>
      </c>
      <c r="J2755" s="670">
        <v>1350</v>
      </c>
      <c r="K2755" s="553">
        <v>9</v>
      </c>
      <c r="L2755" s="553">
        <v>9</v>
      </c>
      <c r="M2755" s="553">
        <v>9</v>
      </c>
      <c r="N2755" s="553">
        <v>27</v>
      </c>
      <c r="O2755" s="670">
        <v>1350</v>
      </c>
      <c r="P2755" s="362" t="s">
        <v>370</v>
      </c>
    </row>
    <row r="2756" spans="1:16" ht="54" customHeight="1" x14ac:dyDescent="0.2">
      <c r="A2756" s="296" t="s">
        <v>1969</v>
      </c>
      <c r="B2756" s="166" t="s">
        <v>370</v>
      </c>
      <c r="C2756" s="132" t="s">
        <v>2969</v>
      </c>
      <c r="D2756" s="550" t="s">
        <v>2470</v>
      </c>
      <c r="E2756" s="550" t="s">
        <v>621</v>
      </c>
      <c r="F2756" s="551">
        <v>291</v>
      </c>
      <c r="G2756" s="551" t="s">
        <v>605</v>
      </c>
      <c r="H2756" s="551">
        <v>11</v>
      </c>
      <c r="I2756" s="670">
        <v>100</v>
      </c>
      <c r="J2756" s="670">
        <v>400</v>
      </c>
      <c r="K2756" s="553">
        <v>1.3333333333333333</v>
      </c>
      <c r="L2756" s="553">
        <v>1.3333333333333333</v>
      </c>
      <c r="M2756" s="553">
        <v>1.3333333333333333</v>
      </c>
      <c r="N2756" s="553">
        <v>4</v>
      </c>
      <c r="O2756" s="670">
        <v>400</v>
      </c>
      <c r="P2756" s="362" t="s">
        <v>370</v>
      </c>
    </row>
    <row r="2757" spans="1:16" ht="54" customHeight="1" x14ac:dyDescent="0.2">
      <c r="A2757" s="296" t="s">
        <v>1969</v>
      </c>
      <c r="B2757" s="166" t="s">
        <v>370</v>
      </c>
      <c r="C2757" s="132" t="s">
        <v>2969</v>
      </c>
      <c r="D2757" s="550" t="s">
        <v>2471</v>
      </c>
      <c r="E2757" s="550" t="s">
        <v>621</v>
      </c>
      <c r="F2757" s="551">
        <v>291</v>
      </c>
      <c r="G2757" s="551" t="s">
        <v>605</v>
      </c>
      <c r="H2757" s="551">
        <v>11</v>
      </c>
      <c r="I2757" s="670">
        <v>40</v>
      </c>
      <c r="J2757" s="670">
        <v>120</v>
      </c>
      <c r="K2757" s="553">
        <v>1</v>
      </c>
      <c r="L2757" s="553">
        <v>1</v>
      </c>
      <c r="M2757" s="553">
        <v>1</v>
      </c>
      <c r="N2757" s="553">
        <v>3</v>
      </c>
      <c r="O2757" s="670">
        <v>120</v>
      </c>
      <c r="P2757" s="362" t="s">
        <v>370</v>
      </c>
    </row>
    <row r="2758" spans="1:16" ht="54" customHeight="1" x14ac:dyDescent="0.2">
      <c r="A2758" s="296" t="s">
        <v>1969</v>
      </c>
      <c r="B2758" s="166" t="s">
        <v>370</v>
      </c>
      <c r="C2758" s="132" t="s">
        <v>2969</v>
      </c>
      <c r="D2758" s="550" t="s">
        <v>2472</v>
      </c>
      <c r="E2758" s="550" t="s">
        <v>621</v>
      </c>
      <c r="F2758" s="551">
        <v>291</v>
      </c>
      <c r="G2758" s="551" t="s">
        <v>605</v>
      </c>
      <c r="H2758" s="551">
        <v>11</v>
      </c>
      <c r="I2758" s="670">
        <v>70</v>
      </c>
      <c r="J2758" s="670">
        <v>70</v>
      </c>
      <c r="K2758" s="553">
        <v>1</v>
      </c>
      <c r="L2758" s="553">
        <v>0.33333333333333331</v>
      </c>
      <c r="M2758" s="553">
        <v>0.33333333333333331</v>
      </c>
      <c r="N2758" s="553">
        <v>1</v>
      </c>
      <c r="O2758" s="670">
        <v>70</v>
      </c>
      <c r="P2758" s="362" t="s">
        <v>370</v>
      </c>
    </row>
    <row r="2759" spans="1:16" ht="38.25" x14ac:dyDescent="0.2">
      <c r="A2759" s="296" t="s">
        <v>1969</v>
      </c>
      <c r="B2759" s="166" t="s">
        <v>370</v>
      </c>
      <c r="C2759" s="132" t="s">
        <v>2969</v>
      </c>
      <c r="D2759" s="550" t="s">
        <v>2473</v>
      </c>
      <c r="E2759" s="550" t="s">
        <v>187</v>
      </c>
      <c r="F2759" s="551">
        <v>291</v>
      </c>
      <c r="G2759" s="551" t="s">
        <v>605</v>
      </c>
      <c r="H2759" s="551">
        <v>11</v>
      </c>
      <c r="I2759" s="670">
        <v>70</v>
      </c>
      <c r="J2759" s="670">
        <v>1120</v>
      </c>
      <c r="K2759" s="553">
        <v>5.333333333333333</v>
      </c>
      <c r="L2759" s="553">
        <v>5.333333333333333</v>
      </c>
      <c r="M2759" s="553">
        <v>5.333333333333333</v>
      </c>
      <c r="N2759" s="553">
        <v>16</v>
      </c>
      <c r="O2759" s="670">
        <v>1120</v>
      </c>
      <c r="P2759" s="362" t="s">
        <v>370</v>
      </c>
    </row>
    <row r="2760" spans="1:16" ht="54" customHeight="1" x14ac:dyDescent="0.2">
      <c r="A2760" s="296" t="s">
        <v>1969</v>
      </c>
      <c r="B2760" s="166" t="s">
        <v>370</v>
      </c>
      <c r="C2760" s="132" t="s">
        <v>2969</v>
      </c>
      <c r="D2760" s="550" t="s">
        <v>2474</v>
      </c>
      <c r="E2760" s="550" t="s">
        <v>187</v>
      </c>
      <c r="F2760" s="551">
        <v>291</v>
      </c>
      <c r="G2760" s="551" t="s">
        <v>605</v>
      </c>
      <c r="H2760" s="551">
        <v>11</v>
      </c>
      <c r="I2760" s="670">
        <v>260</v>
      </c>
      <c r="J2760" s="670">
        <v>1040</v>
      </c>
      <c r="K2760" s="553">
        <v>1.3333333333333333</v>
      </c>
      <c r="L2760" s="553">
        <v>1.3333333333333333</v>
      </c>
      <c r="M2760" s="553">
        <v>1.3333333333333333</v>
      </c>
      <c r="N2760" s="553">
        <v>4</v>
      </c>
      <c r="O2760" s="670">
        <v>1040</v>
      </c>
      <c r="P2760" s="362" t="s">
        <v>370</v>
      </c>
    </row>
    <row r="2761" spans="1:16" ht="54" customHeight="1" x14ac:dyDescent="0.2">
      <c r="A2761" s="296" t="s">
        <v>1969</v>
      </c>
      <c r="B2761" s="166" t="s">
        <v>370</v>
      </c>
      <c r="C2761" s="132" t="s">
        <v>2969</v>
      </c>
      <c r="D2761" s="550" t="s">
        <v>2475</v>
      </c>
      <c r="E2761" s="550" t="s">
        <v>187</v>
      </c>
      <c r="F2761" s="551">
        <v>291</v>
      </c>
      <c r="G2761" s="551" t="s">
        <v>605</v>
      </c>
      <c r="H2761" s="551">
        <v>11</v>
      </c>
      <c r="I2761" s="670">
        <v>60</v>
      </c>
      <c r="J2761" s="670">
        <v>120</v>
      </c>
      <c r="K2761" s="553">
        <v>0.66666666666666663</v>
      </c>
      <c r="L2761" s="553">
        <v>0.66666666666666663</v>
      </c>
      <c r="M2761" s="553">
        <v>0.66666666666666663</v>
      </c>
      <c r="N2761" s="553">
        <v>2</v>
      </c>
      <c r="O2761" s="670">
        <v>120</v>
      </c>
      <c r="P2761" s="362" t="s">
        <v>370</v>
      </c>
    </row>
    <row r="2762" spans="1:16" ht="54" customHeight="1" x14ac:dyDescent="0.2">
      <c r="A2762" s="296" t="s">
        <v>1969</v>
      </c>
      <c r="B2762" s="166" t="s">
        <v>370</v>
      </c>
      <c r="C2762" s="132" t="s">
        <v>2969</v>
      </c>
      <c r="D2762" s="550" t="s">
        <v>2476</v>
      </c>
      <c r="E2762" s="550" t="s">
        <v>634</v>
      </c>
      <c r="F2762" s="551">
        <v>241</v>
      </c>
      <c r="G2762" s="551" t="s">
        <v>605</v>
      </c>
      <c r="H2762" s="551">
        <v>11</v>
      </c>
      <c r="I2762" s="670">
        <v>400</v>
      </c>
      <c r="J2762" s="670">
        <v>18000</v>
      </c>
      <c r="K2762" s="553">
        <v>15</v>
      </c>
      <c r="L2762" s="553">
        <v>15</v>
      </c>
      <c r="M2762" s="553">
        <v>15</v>
      </c>
      <c r="N2762" s="553">
        <v>45</v>
      </c>
      <c r="O2762" s="670">
        <v>18000</v>
      </c>
      <c r="P2762" s="362" t="s">
        <v>370</v>
      </c>
    </row>
    <row r="2763" spans="1:16" ht="54" customHeight="1" x14ac:dyDescent="0.2">
      <c r="A2763" s="296" t="s">
        <v>1969</v>
      </c>
      <c r="B2763" s="166" t="s">
        <v>370</v>
      </c>
      <c r="C2763" s="132" t="s">
        <v>2969</v>
      </c>
      <c r="D2763" s="550" t="s">
        <v>2477</v>
      </c>
      <c r="E2763" s="550" t="s">
        <v>634</v>
      </c>
      <c r="F2763" s="551">
        <v>241</v>
      </c>
      <c r="G2763" s="551" t="s">
        <v>605</v>
      </c>
      <c r="H2763" s="551">
        <v>11</v>
      </c>
      <c r="I2763" s="670">
        <v>465</v>
      </c>
      <c r="J2763" s="670">
        <v>20000</v>
      </c>
      <c r="K2763" s="553">
        <v>14.336917562724013</v>
      </c>
      <c r="L2763" s="553">
        <v>14.336917562724013</v>
      </c>
      <c r="M2763" s="553">
        <v>14.336917562724013</v>
      </c>
      <c r="N2763" s="553">
        <v>43.01075268817204</v>
      </c>
      <c r="O2763" s="670">
        <v>20000</v>
      </c>
      <c r="P2763" s="362" t="s">
        <v>370</v>
      </c>
    </row>
    <row r="2764" spans="1:16" ht="54" customHeight="1" x14ac:dyDescent="0.2">
      <c r="A2764" s="296" t="s">
        <v>1969</v>
      </c>
      <c r="B2764" s="166" t="s">
        <v>370</v>
      </c>
      <c r="C2764" s="132" t="s">
        <v>2969</v>
      </c>
      <c r="D2764" s="550" t="s">
        <v>1565</v>
      </c>
      <c r="E2764" s="550" t="s">
        <v>187</v>
      </c>
      <c r="F2764" s="551">
        <v>291</v>
      </c>
      <c r="G2764" s="551" t="s">
        <v>605</v>
      </c>
      <c r="H2764" s="551">
        <v>11</v>
      </c>
      <c r="I2764" s="670">
        <v>15</v>
      </c>
      <c r="J2764" s="670">
        <v>75</v>
      </c>
      <c r="K2764" s="553">
        <v>1.6666666666666667</v>
      </c>
      <c r="L2764" s="553">
        <v>1.6666666666666667</v>
      </c>
      <c r="M2764" s="553">
        <v>1.6666666666666667</v>
      </c>
      <c r="N2764" s="553">
        <v>5</v>
      </c>
      <c r="O2764" s="670">
        <v>75</v>
      </c>
      <c r="P2764" s="362" t="s">
        <v>370</v>
      </c>
    </row>
    <row r="2765" spans="1:16" ht="54" customHeight="1" x14ac:dyDescent="0.2">
      <c r="A2765" s="296" t="s">
        <v>1969</v>
      </c>
      <c r="B2765" s="166" t="s">
        <v>370</v>
      </c>
      <c r="C2765" s="132" t="s">
        <v>2969</v>
      </c>
      <c r="D2765" s="550" t="s">
        <v>2478</v>
      </c>
      <c r="E2765" s="550" t="s">
        <v>187</v>
      </c>
      <c r="F2765" s="551">
        <v>291</v>
      </c>
      <c r="G2765" s="551" t="s">
        <v>605</v>
      </c>
      <c r="H2765" s="551">
        <v>11</v>
      </c>
      <c r="I2765" s="670">
        <v>4</v>
      </c>
      <c r="J2765" s="670">
        <v>200</v>
      </c>
      <c r="K2765" s="553">
        <v>16.666666666666668</v>
      </c>
      <c r="L2765" s="553">
        <v>16.666666666666668</v>
      </c>
      <c r="M2765" s="553">
        <v>16.666666666666668</v>
      </c>
      <c r="N2765" s="553">
        <v>50</v>
      </c>
      <c r="O2765" s="670">
        <v>200</v>
      </c>
      <c r="P2765" s="362" t="s">
        <v>370</v>
      </c>
    </row>
    <row r="2766" spans="1:16" ht="54" customHeight="1" x14ac:dyDescent="0.2">
      <c r="A2766" s="296" t="s">
        <v>1969</v>
      </c>
      <c r="B2766" s="166" t="s">
        <v>370</v>
      </c>
      <c r="C2766" s="132" t="s">
        <v>2969</v>
      </c>
      <c r="D2766" s="550" t="s">
        <v>2479</v>
      </c>
      <c r="E2766" s="550" t="s">
        <v>187</v>
      </c>
      <c r="F2766" s="551">
        <v>291</v>
      </c>
      <c r="G2766" s="551" t="s">
        <v>605</v>
      </c>
      <c r="H2766" s="551">
        <v>11</v>
      </c>
      <c r="I2766" s="670">
        <v>8</v>
      </c>
      <c r="J2766" s="670">
        <v>400</v>
      </c>
      <c r="K2766" s="553">
        <v>16.666666666666668</v>
      </c>
      <c r="L2766" s="553">
        <v>16.666666666666668</v>
      </c>
      <c r="M2766" s="553">
        <v>16.666666666666668</v>
      </c>
      <c r="N2766" s="553">
        <v>50</v>
      </c>
      <c r="O2766" s="670">
        <v>400</v>
      </c>
      <c r="P2766" s="362" t="s">
        <v>370</v>
      </c>
    </row>
    <row r="2767" spans="1:16" ht="54" customHeight="1" x14ac:dyDescent="0.2">
      <c r="A2767" s="296" t="s">
        <v>1969</v>
      </c>
      <c r="B2767" s="166" t="s">
        <v>370</v>
      </c>
      <c r="C2767" s="132" t="s">
        <v>2969</v>
      </c>
      <c r="D2767" s="550" t="s">
        <v>2302</v>
      </c>
      <c r="E2767" s="550" t="s">
        <v>187</v>
      </c>
      <c r="F2767" s="551">
        <v>291</v>
      </c>
      <c r="G2767" s="551" t="s">
        <v>605</v>
      </c>
      <c r="H2767" s="551">
        <v>11</v>
      </c>
      <c r="I2767" s="670">
        <v>12</v>
      </c>
      <c r="J2767" s="670">
        <v>420</v>
      </c>
      <c r="K2767" s="553">
        <v>11.666666666666666</v>
      </c>
      <c r="L2767" s="553">
        <v>11.666666666666666</v>
      </c>
      <c r="M2767" s="553">
        <v>11.666666666666666</v>
      </c>
      <c r="N2767" s="553">
        <v>35</v>
      </c>
      <c r="O2767" s="670">
        <v>420</v>
      </c>
      <c r="P2767" s="362" t="s">
        <v>370</v>
      </c>
    </row>
    <row r="2768" spans="1:16" ht="54" customHeight="1" x14ac:dyDescent="0.2">
      <c r="A2768" s="296" t="s">
        <v>1969</v>
      </c>
      <c r="B2768" s="166" t="s">
        <v>370</v>
      </c>
      <c r="C2768" s="132" t="s">
        <v>2969</v>
      </c>
      <c r="D2768" s="550" t="s">
        <v>2480</v>
      </c>
      <c r="E2768" s="550" t="s">
        <v>187</v>
      </c>
      <c r="F2768" s="551">
        <v>291</v>
      </c>
      <c r="G2768" s="551" t="s">
        <v>605</v>
      </c>
      <c r="H2768" s="551">
        <v>11</v>
      </c>
      <c r="I2768" s="670">
        <v>75</v>
      </c>
      <c r="J2768" s="670">
        <v>1750</v>
      </c>
      <c r="K2768" s="553">
        <v>7.7777777777777777</v>
      </c>
      <c r="L2768" s="553">
        <v>7.7777777777777777</v>
      </c>
      <c r="M2768" s="553">
        <v>7.7777777777777777</v>
      </c>
      <c r="N2768" s="553">
        <v>23.333333333333332</v>
      </c>
      <c r="O2768" s="670">
        <v>1750</v>
      </c>
      <c r="P2768" s="362" t="s">
        <v>370</v>
      </c>
    </row>
    <row r="2769" spans="1:16" ht="54" customHeight="1" x14ac:dyDescent="0.2">
      <c r="A2769" s="296" t="s">
        <v>1969</v>
      </c>
      <c r="B2769" s="166" t="s">
        <v>370</v>
      </c>
      <c r="C2769" s="132" t="s">
        <v>2969</v>
      </c>
      <c r="D2769" s="550" t="s">
        <v>2481</v>
      </c>
      <c r="E2769" s="550" t="s">
        <v>187</v>
      </c>
      <c r="F2769" s="551">
        <v>291</v>
      </c>
      <c r="G2769" s="551" t="s">
        <v>605</v>
      </c>
      <c r="H2769" s="551">
        <v>11</v>
      </c>
      <c r="I2769" s="670">
        <v>20</v>
      </c>
      <c r="J2769" s="670">
        <v>700</v>
      </c>
      <c r="K2769" s="553">
        <v>11.666666666666666</v>
      </c>
      <c r="L2769" s="553">
        <v>11.666666666666666</v>
      </c>
      <c r="M2769" s="553">
        <v>11.666666666666666</v>
      </c>
      <c r="N2769" s="553">
        <v>35</v>
      </c>
      <c r="O2769" s="670">
        <v>700</v>
      </c>
      <c r="P2769" s="362" t="s">
        <v>370</v>
      </c>
    </row>
    <row r="2770" spans="1:16" ht="54" customHeight="1" x14ac:dyDescent="0.2">
      <c r="A2770" s="296" t="s">
        <v>1969</v>
      </c>
      <c r="B2770" s="166" t="s">
        <v>370</v>
      </c>
      <c r="C2770" s="132" t="s">
        <v>2969</v>
      </c>
      <c r="D2770" s="550" t="s">
        <v>2482</v>
      </c>
      <c r="E2770" s="550" t="s">
        <v>187</v>
      </c>
      <c r="F2770" s="551">
        <v>291</v>
      </c>
      <c r="G2770" s="551" t="s">
        <v>605</v>
      </c>
      <c r="H2770" s="551">
        <v>11</v>
      </c>
      <c r="I2770" s="670">
        <v>53</v>
      </c>
      <c r="J2770" s="670">
        <v>1855</v>
      </c>
      <c r="K2770" s="553">
        <v>11.666666666666666</v>
      </c>
      <c r="L2770" s="553">
        <v>11.666666666666666</v>
      </c>
      <c r="M2770" s="553">
        <v>11.666666666666666</v>
      </c>
      <c r="N2770" s="553">
        <v>35</v>
      </c>
      <c r="O2770" s="670">
        <v>1855</v>
      </c>
      <c r="P2770" s="362" t="s">
        <v>370</v>
      </c>
    </row>
    <row r="2771" spans="1:16" ht="54" customHeight="1" x14ac:dyDescent="0.2">
      <c r="A2771" s="296" t="s">
        <v>1969</v>
      </c>
      <c r="B2771" s="166" t="s">
        <v>370</v>
      </c>
      <c r="C2771" s="132" t="s">
        <v>2969</v>
      </c>
      <c r="D2771" s="550" t="s">
        <v>2483</v>
      </c>
      <c r="E2771" s="550" t="s">
        <v>187</v>
      </c>
      <c r="F2771" s="551">
        <v>324</v>
      </c>
      <c r="G2771" s="551" t="s">
        <v>605</v>
      </c>
      <c r="H2771" s="551">
        <v>11</v>
      </c>
      <c r="I2771" s="670">
        <v>1200</v>
      </c>
      <c r="J2771" s="670">
        <v>4800</v>
      </c>
      <c r="K2771" s="553">
        <v>1.3333333333333333</v>
      </c>
      <c r="L2771" s="553">
        <v>1.3333333333333333</v>
      </c>
      <c r="M2771" s="553">
        <v>1.3333333333333333</v>
      </c>
      <c r="N2771" s="553">
        <v>4</v>
      </c>
      <c r="O2771" s="670">
        <v>4800</v>
      </c>
      <c r="P2771" s="362" t="s">
        <v>370</v>
      </c>
    </row>
    <row r="2772" spans="1:16" ht="54" customHeight="1" x14ac:dyDescent="0.2">
      <c r="A2772" s="296" t="s">
        <v>1969</v>
      </c>
      <c r="B2772" s="166" t="s">
        <v>370</v>
      </c>
      <c r="C2772" s="132" t="s">
        <v>2969</v>
      </c>
      <c r="D2772" s="550" t="s">
        <v>2056</v>
      </c>
      <c r="E2772" s="550" t="s">
        <v>187</v>
      </c>
      <c r="F2772" s="551">
        <v>325</v>
      </c>
      <c r="G2772" s="551" t="s">
        <v>605</v>
      </c>
      <c r="H2772" s="551">
        <v>11</v>
      </c>
      <c r="I2772" s="670">
        <v>250000</v>
      </c>
      <c r="J2772" s="670">
        <v>500000</v>
      </c>
      <c r="K2772" s="553">
        <v>0.66666666666666663</v>
      </c>
      <c r="L2772" s="553">
        <v>0.66666666666666663</v>
      </c>
      <c r="M2772" s="553">
        <v>0.66666666666666663</v>
      </c>
      <c r="N2772" s="553">
        <v>2</v>
      </c>
      <c r="O2772" s="670">
        <v>500000</v>
      </c>
      <c r="P2772" s="362" t="s">
        <v>370</v>
      </c>
    </row>
    <row r="2773" spans="1:16" ht="54" customHeight="1" x14ac:dyDescent="0.2">
      <c r="A2773" s="296" t="s">
        <v>1969</v>
      </c>
      <c r="B2773" s="166" t="s">
        <v>370</v>
      </c>
      <c r="C2773" s="132" t="s">
        <v>2969</v>
      </c>
      <c r="D2773" s="550" t="s">
        <v>2484</v>
      </c>
      <c r="E2773" s="550" t="s">
        <v>187</v>
      </c>
      <c r="F2773" s="551">
        <v>325</v>
      </c>
      <c r="G2773" s="551" t="s">
        <v>605</v>
      </c>
      <c r="H2773" s="551">
        <v>11</v>
      </c>
      <c r="I2773" s="670">
        <v>16000</v>
      </c>
      <c r="J2773" s="670">
        <v>272000</v>
      </c>
      <c r="K2773" s="553">
        <v>5.666666666666667</v>
      </c>
      <c r="L2773" s="553">
        <v>5.666666666666667</v>
      </c>
      <c r="M2773" s="553">
        <v>5.666666666666667</v>
      </c>
      <c r="N2773" s="553">
        <v>17</v>
      </c>
      <c r="O2773" s="670">
        <v>272000</v>
      </c>
      <c r="P2773" s="362" t="s">
        <v>370</v>
      </c>
    </row>
    <row r="2774" spans="1:16" ht="54" customHeight="1" x14ac:dyDescent="0.2">
      <c r="A2774" s="296" t="s">
        <v>1969</v>
      </c>
      <c r="B2774" s="166" t="s">
        <v>370</v>
      </c>
      <c r="C2774" s="132" t="s">
        <v>2969</v>
      </c>
      <c r="D2774" s="550" t="s">
        <v>2485</v>
      </c>
      <c r="E2774" s="550" t="s">
        <v>187</v>
      </c>
      <c r="F2774" s="551">
        <v>328</v>
      </c>
      <c r="G2774" s="551" t="s">
        <v>605</v>
      </c>
      <c r="H2774" s="551">
        <v>11</v>
      </c>
      <c r="I2774" s="670">
        <v>250</v>
      </c>
      <c r="J2774" s="670">
        <v>2500</v>
      </c>
      <c r="K2774" s="553">
        <v>3.3333333333333335</v>
      </c>
      <c r="L2774" s="553">
        <v>3.3333333333333335</v>
      </c>
      <c r="M2774" s="553">
        <v>3.3333333333333335</v>
      </c>
      <c r="N2774" s="553">
        <v>10</v>
      </c>
      <c r="O2774" s="670">
        <v>2500</v>
      </c>
      <c r="P2774" s="362" t="s">
        <v>370</v>
      </c>
    </row>
    <row r="2775" spans="1:16" ht="54" customHeight="1" x14ac:dyDescent="0.2">
      <c r="A2775" s="296" t="s">
        <v>1969</v>
      </c>
      <c r="B2775" s="166" t="s">
        <v>370</v>
      </c>
      <c r="C2775" s="132" t="s">
        <v>2969</v>
      </c>
      <c r="D2775" s="550" t="s">
        <v>2486</v>
      </c>
      <c r="E2775" s="550" t="s">
        <v>187</v>
      </c>
      <c r="F2775" s="551">
        <v>328</v>
      </c>
      <c r="G2775" s="551" t="s">
        <v>605</v>
      </c>
      <c r="H2775" s="551">
        <v>11</v>
      </c>
      <c r="I2775" s="670">
        <v>5700</v>
      </c>
      <c r="J2775" s="670">
        <v>22800</v>
      </c>
      <c r="K2775" s="553">
        <v>1.3333333333333333</v>
      </c>
      <c r="L2775" s="553">
        <v>1.3333333333333333</v>
      </c>
      <c r="M2775" s="553">
        <v>1.3333333333333333</v>
      </c>
      <c r="N2775" s="553">
        <v>4</v>
      </c>
      <c r="O2775" s="670">
        <v>22800</v>
      </c>
      <c r="P2775" s="362" t="s">
        <v>370</v>
      </c>
    </row>
    <row r="2776" spans="1:16" ht="54" customHeight="1" x14ac:dyDescent="0.2">
      <c r="A2776" s="296" t="s">
        <v>1969</v>
      </c>
      <c r="B2776" s="166" t="s">
        <v>370</v>
      </c>
      <c r="C2776" s="132" t="s">
        <v>2969</v>
      </c>
      <c r="D2776" s="550" t="s">
        <v>2487</v>
      </c>
      <c r="E2776" s="550" t="s">
        <v>187</v>
      </c>
      <c r="F2776" s="551">
        <v>328</v>
      </c>
      <c r="G2776" s="551" t="s">
        <v>605</v>
      </c>
      <c r="H2776" s="551">
        <v>11</v>
      </c>
      <c r="I2776" s="670">
        <v>180</v>
      </c>
      <c r="J2776" s="670">
        <v>720</v>
      </c>
      <c r="K2776" s="553">
        <v>1.3333333333333333</v>
      </c>
      <c r="L2776" s="553">
        <v>1.3333333333333333</v>
      </c>
      <c r="M2776" s="553">
        <v>1.3333333333333333</v>
      </c>
      <c r="N2776" s="553">
        <v>4</v>
      </c>
      <c r="O2776" s="670">
        <v>720</v>
      </c>
      <c r="P2776" s="362" t="s">
        <v>370</v>
      </c>
    </row>
    <row r="2777" spans="1:16" ht="54" customHeight="1" x14ac:dyDescent="0.2">
      <c r="A2777" s="296" t="s">
        <v>1969</v>
      </c>
      <c r="B2777" s="166" t="s">
        <v>370</v>
      </c>
      <c r="C2777" s="132" t="s">
        <v>2969</v>
      </c>
      <c r="D2777" s="550" t="s">
        <v>2488</v>
      </c>
      <c r="E2777" s="550" t="s">
        <v>187</v>
      </c>
      <c r="F2777" s="551">
        <v>328</v>
      </c>
      <c r="G2777" s="551" t="s">
        <v>605</v>
      </c>
      <c r="H2777" s="551">
        <v>11</v>
      </c>
      <c r="I2777" s="670">
        <v>1400</v>
      </c>
      <c r="J2777" s="670">
        <v>5600</v>
      </c>
      <c r="K2777" s="553">
        <v>1.3333333333333333</v>
      </c>
      <c r="L2777" s="553">
        <v>1.3333333333333333</v>
      </c>
      <c r="M2777" s="553">
        <v>1.3333333333333333</v>
      </c>
      <c r="N2777" s="553">
        <v>4</v>
      </c>
      <c r="O2777" s="670">
        <v>5600</v>
      </c>
      <c r="P2777" s="362" t="s">
        <v>370</v>
      </c>
    </row>
    <row r="2778" spans="1:16" ht="54" customHeight="1" x14ac:dyDescent="0.2">
      <c r="A2778" s="296" t="s">
        <v>1969</v>
      </c>
      <c r="B2778" s="166" t="s">
        <v>370</v>
      </c>
      <c r="C2778" s="132" t="s">
        <v>2969</v>
      </c>
      <c r="D2778" s="550" t="s">
        <v>809</v>
      </c>
      <c r="E2778" s="550" t="s">
        <v>187</v>
      </c>
      <c r="F2778" s="551">
        <v>328</v>
      </c>
      <c r="G2778" s="551" t="s">
        <v>605</v>
      </c>
      <c r="H2778" s="551">
        <v>11</v>
      </c>
      <c r="I2778" s="670">
        <v>10000</v>
      </c>
      <c r="J2778" s="670">
        <v>210000</v>
      </c>
      <c r="K2778" s="553">
        <v>7</v>
      </c>
      <c r="L2778" s="553">
        <v>7</v>
      </c>
      <c r="M2778" s="553">
        <v>7</v>
      </c>
      <c r="N2778" s="553">
        <v>21</v>
      </c>
      <c r="O2778" s="670">
        <v>210000</v>
      </c>
      <c r="P2778" s="362" t="s">
        <v>370</v>
      </c>
    </row>
    <row r="2779" spans="1:16" ht="54" customHeight="1" x14ac:dyDescent="0.2">
      <c r="A2779" s="296" t="s">
        <v>1969</v>
      </c>
      <c r="B2779" s="166" t="s">
        <v>370</v>
      </c>
      <c r="C2779" s="132" t="s">
        <v>2969</v>
      </c>
      <c r="D2779" s="550" t="s">
        <v>2489</v>
      </c>
      <c r="E2779" s="550" t="s">
        <v>187</v>
      </c>
      <c r="F2779" s="551">
        <v>328</v>
      </c>
      <c r="G2779" s="551" t="s">
        <v>605</v>
      </c>
      <c r="H2779" s="551">
        <v>11</v>
      </c>
      <c r="I2779" s="670">
        <v>2200</v>
      </c>
      <c r="J2779" s="670">
        <v>48400</v>
      </c>
      <c r="K2779" s="553">
        <v>7.333333333333333</v>
      </c>
      <c r="L2779" s="553">
        <v>7.333333333333333</v>
      </c>
      <c r="M2779" s="553">
        <v>7.333333333333333</v>
      </c>
      <c r="N2779" s="553">
        <v>22</v>
      </c>
      <c r="O2779" s="670">
        <v>48400</v>
      </c>
      <c r="P2779" s="362" t="s">
        <v>370</v>
      </c>
    </row>
    <row r="2780" spans="1:16" ht="54" customHeight="1" x14ac:dyDescent="0.2">
      <c r="A2780" s="296" t="s">
        <v>1969</v>
      </c>
      <c r="B2780" s="166" t="s">
        <v>370</v>
      </c>
      <c r="C2780" s="132" t="s">
        <v>2969</v>
      </c>
      <c r="D2780" s="550" t="s">
        <v>2490</v>
      </c>
      <c r="E2780" s="550" t="s">
        <v>187</v>
      </c>
      <c r="F2780" s="551">
        <v>328</v>
      </c>
      <c r="G2780" s="551" t="s">
        <v>605</v>
      </c>
      <c r="H2780" s="551">
        <v>11</v>
      </c>
      <c r="I2780" s="670">
        <v>9000</v>
      </c>
      <c r="J2780" s="670">
        <v>216000</v>
      </c>
      <c r="K2780" s="553">
        <v>8</v>
      </c>
      <c r="L2780" s="553">
        <v>8</v>
      </c>
      <c r="M2780" s="553">
        <v>8</v>
      </c>
      <c r="N2780" s="553">
        <v>24</v>
      </c>
      <c r="O2780" s="670">
        <v>216000</v>
      </c>
      <c r="P2780" s="362" t="s">
        <v>370</v>
      </c>
    </row>
    <row r="2781" spans="1:16" s="187" customFormat="1" ht="15" x14ac:dyDescent="0.2">
      <c r="A2781" s="676" t="s">
        <v>2491</v>
      </c>
      <c r="B2781" s="680"/>
      <c r="C2781" s="681"/>
      <c r="D2781" s="676"/>
      <c r="E2781" s="676"/>
      <c r="F2781" s="676"/>
      <c r="G2781" s="676"/>
      <c r="H2781" s="676"/>
      <c r="I2781" s="676"/>
      <c r="J2781" s="676"/>
      <c r="K2781" s="676"/>
      <c r="L2781" s="676"/>
      <c r="M2781" s="676"/>
      <c r="N2781" s="676"/>
      <c r="O2781" s="678">
        <f>SUM(O2722:O2780)</f>
        <v>3893025</v>
      </c>
      <c r="P2781" s="679"/>
    </row>
    <row r="2782" spans="1:16" ht="54" customHeight="1" x14ac:dyDescent="0.2">
      <c r="A2782" s="296" t="s">
        <v>1969</v>
      </c>
      <c r="B2782" s="166" t="s">
        <v>370</v>
      </c>
      <c r="C2782" s="132" t="s">
        <v>2970</v>
      </c>
      <c r="D2782" s="550" t="s">
        <v>2492</v>
      </c>
      <c r="E2782" s="550" t="s">
        <v>604</v>
      </c>
      <c r="F2782" s="551">
        <v>113</v>
      </c>
      <c r="G2782" s="551" t="s">
        <v>605</v>
      </c>
      <c r="H2782" s="551">
        <v>11</v>
      </c>
      <c r="I2782" s="670">
        <v>3000</v>
      </c>
      <c r="J2782" s="670">
        <v>15000</v>
      </c>
      <c r="K2782" s="553">
        <v>1.6666666666666667</v>
      </c>
      <c r="L2782" s="553">
        <v>1.6666666666666667</v>
      </c>
      <c r="M2782" s="553">
        <v>1.6666666666666667</v>
      </c>
      <c r="N2782" s="553">
        <v>5</v>
      </c>
      <c r="O2782" s="670">
        <v>15000</v>
      </c>
      <c r="P2782" s="362" t="s">
        <v>370</v>
      </c>
    </row>
    <row r="2783" spans="1:16" ht="54" customHeight="1" x14ac:dyDescent="0.2">
      <c r="A2783" s="296" t="s">
        <v>1969</v>
      </c>
      <c r="B2783" s="166" t="s">
        <v>370</v>
      </c>
      <c r="C2783" s="132" t="s">
        <v>2970</v>
      </c>
      <c r="D2783" s="550" t="s">
        <v>2493</v>
      </c>
      <c r="E2783" s="550" t="s">
        <v>604</v>
      </c>
      <c r="F2783" s="551">
        <v>122</v>
      </c>
      <c r="G2783" s="551" t="s">
        <v>605</v>
      </c>
      <c r="H2783" s="551">
        <v>11</v>
      </c>
      <c r="I2783" s="670">
        <v>400</v>
      </c>
      <c r="J2783" s="670">
        <v>1600</v>
      </c>
      <c r="K2783" s="553">
        <v>1.3333333333333333</v>
      </c>
      <c r="L2783" s="553">
        <v>1.3333333333333333</v>
      </c>
      <c r="M2783" s="553">
        <v>1.3333333333333333</v>
      </c>
      <c r="N2783" s="553">
        <v>4</v>
      </c>
      <c r="O2783" s="670">
        <v>1600</v>
      </c>
      <c r="P2783" s="362" t="s">
        <v>370</v>
      </c>
    </row>
    <row r="2784" spans="1:16" ht="54" customHeight="1" x14ac:dyDescent="0.2">
      <c r="A2784" s="296" t="s">
        <v>1969</v>
      </c>
      <c r="B2784" s="166" t="s">
        <v>370</v>
      </c>
      <c r="C2784" s="132" t="s">
        <v>2970</v>
      </c>
      <c r="D2784" s="550" t="s">
        <v>2494</v>
      </c>
      <c r="E2784" s="550" t="s">
        <v>604</v>
      </c>
      <c r="F2784" s="551">
        <v>122</v>
      </c>
      <c r="G2784" s="551" t="s">
        <v>605</v>
      </c>
      <c r="H2784" s="551">
        <v>11</v>
      </c>
      <c r="I2784" s="670">
        <v>3</v>
      </c>
      <c r="J2784" s="670">
        <v>15000</v>
      </c>
      <c r="K2784" s="553">
        <v>1666.6666666666667</v>
      </c>
      <c r="L2784" s="553">
        <v>1666.6666666666667</v>
      </c>
      <c r="M2784" s="553">
        <v>1666.6666666666667</v>
      </c>
      <c r="N2784" s="553">
        <v>5000</v>
      </c>
      <c r="O2784" s="670">
        <v>15000</v>
      </c>
      <c r="P2784" s="362" t="s">
        <v>370</v>
      </c>
    </row>
    <row r="2785" spans="1:16" ht="54" customHeight="1" x14ac:dyDescent="0.2">
      <c r="A2785" s="296" t="s">
        <v>1969</v>
      </c>
      <c r="B2785" s="166" t="s">
        <v>370</v>
      </c>
      <c r="C2785" s="132" t="s">
        <v>2970</v>
      </c>
      <c r="D2785" s="550" t="s">
        <v>2495</v>
      </c>
      <c r="E2785" s="550" t="s">
        <v>604</v>
      </c>
      <c r="F2785" s="551">
        <v>122</v>
      </c>
      <c r="G2785" s="551" t="s">
        <v>605</v>
      </c>
      <c r="H2785" s="551">
        <v>11</v>
      </c>
      <c r="I2785" s="670">
        <v>3.5</v>
      </c>
      <c r="J2785" s="670">
        <v>17500</v>
      </c>
      <c r="K2785" s="553">
        <v>1666.6666666666667</v>
      </c>
      <c r="L2785" s="553">
        <v>1666.6666666666667</v>
      </c>
      <c r="M2785" s="553">
        <v>1666.6666666666667</v>
      </c>
      <c r="N2785" s="553">
        <v>5000</v>
      </c>
      <c r="O2785" s="670">
        <v>17500</v>
      </c>
      <c r="P2785" s="362" t="s">
        <v>370</v>
      </c>
    </row>
    <row r="2786" spans="1:16" ht="54" customHeight="1" x14ac:dyDescent="0.2">
      <c r="A2786" s="296" t="s">
        <v>1969</v>
      </c>
      <c r="B2786" s="166" t="s">
        <v>370</v>
      </c>
      <c r="C2786" s="132" t="s">
        <v>2970</v>
      </c>
      <c r="D2786" s="550" t="s">
        <v>2496</v>
      </c>
      <c r="E2786" s="550" t="s">
        <v>604</v>
      </c>
      <c r="F2786" s="551">
        <v>122</v>
      </c>
      <c r="G2786" s="551" t="s">
        <v>605</v>
      </c>
      <c r="H2786" s="551">
        <v>11</v>
      </c>
      <c r="I2786" s="670">
        <v>3</v>
      </c>
      <c r="J2786" s="670">
        <v>4500</v>
      </c>
      <c r="K2786" s="553">
        <v>500</v>
      </c>
      <c r="L2786" s="553">
        <v>500</v>
      </c>
      <c r="M2786" s="553">
        <v>500</v>
      </c>
      <c r="N2786" s="553">
        <v>1500</v>
      </c>
      <c r="O2786" s="670">
        <v>4500</v>
      </c>
      <c r="P2786" s="362" t="s">
        <v>370</v>
      </c>
    </row>
    <row r="2787" spans="1:16" ht="54" customHeight="1" x14ac:dyDescent="0.2">
      <c r="A2787" s="296" t="s">
        <v>1969</v>
      </c>
      <c r="B2787" s="166" t="s">
        <v>370</v>
      </c>
      <c r="C2787" s="132" t="s">
        <v>2970</v>
      </c>
      <c r="D2787" s="550" t="s">
        <v>2497</v>
      </c>
      <c r="E2787" s="550" t="s">
        <v>604</v>
      </c>
      <c r="F2787" s="551">
        <v>122</v>
      </c>
      <c r="G2787" s="551" t="s">
        <v>605</v>
      </c>
      <c r="H2787" s="551">
        <v>11</v>
      </c>
      <c r="I2787" s="670">
        <v>23</v>
      </c>
      <c r="J2787" s="670">
        <v>46000</v>
      </c>
      <c r="K2787" s="553">
        <v>666.66666666666663</v>
      </c>
      <c r="L2787" s="553">
        <v>666.66666666666663</v>
      </c>
      <c r="M2787" s="553">
        <v>666.66666666666663</v>
      </c>
      <c r="N2787" s="553">
        <v>2000</v>
      </c>
      <c r="O2787" s="670">
        <v>46000</v>
      </c>
      <c r="P2787" s="362" t="s">
        <v>370</v>
      </c>
    </row>
    <row r="2788" spans="1:16" ht="54" customHeight="1" x14ac:dyDescent="0.2">
      <c r="A2788" s="296" t="s">
        <v>1969</v>
      </c>
      <c r="B2788" s="166" t="s">
        <v>370</v>
      </c>
      <c r="C2788" s="132" t="s">
        <v>2970</v>
      </c>
      <c r="D2788" s="550" t="s">
        <v>2498</v>
      </c>
      <c r="E2788" s="550" t="s">
        <v>604</v>
      </c>
      <c r="F2788" s="551">
        <v>122</v>
      </c>
      <c r="G2788" s="551" t="s">
        <v>605</v>
      </c>
      <c r="H2788" s="551">
        <v>11</v>
      </c>
      <c r="I2788" s="670">
        <v>3</v>
      </c>
      <c r="J2788" s="670">
        <v>6000</v>
      </c>
      <c r="K2788" s="553">
        <v>666.66666666666663</v>
      </c>
      <c r="L2788" s="553">
        <v>666.66666666666663</v>
      </c>
      <c r="M2788" s="553">
        <v>666.66666666666663</v>
      </c>
      <c r="N2788" s="553">
        <v>2000</v>
      </c>
      <c r="O2788" s="670">
        <v>6000</v>
      </c>
      <c r="P2788" s="362" t="s">
        <v>370</v>
      </c>
    </row>
    <row r="2789" spans="1:16" ht="54" customHeight="1" x14ac:dyDescent="0.2">
      <c r="A2789" s="296" t="s">
        <v>1969</v>
      </c>
      <c r="B2789" s="166" t="s">
        <v>370</v>
      </c>
      <c r="C2789" s="132" t="s">
        <v>2970</v>
      </c>
      <c r="D2789" s="550" t="s">
        <v>2499</v>
      </c>
      <c r="E2789" s="550" t="s">
        <v>187</v>
      </c>
      <c r="F2789" s="551">
        <v>136</v>
      </c>
      <c r="G2789" s="551" t="s">
        <v>605</v>
      </c>
      <c r="H2789" s="551">
        <v>11</v>
      </c>
      <c r="I2789" s="670">
        <v>420</v>
      </c>
      <c r="J2789" s="670">
        <v>21000</v>
      </c>
      <c r="K2789" s="553">
        <v>16.666666666666668</v>
      </c>
      <c r="L2789" s="553">
        <v>16.666666666666668</v>
      </c>
      <c r="M2789" s="553">
        <v>16.666666666666668</v>
      </c>
      <c r="N2789" s="553">
        <v>50</v>
      </c>
      <c r="O2789" s="670">
        <v>21000</v>
      </c>
      <c r="P2789" s="362" t="s">
        <v>370</v>
      </c>
    </row>
    <row r="2790" spans="1:16" ht="54" customHeight="1" x14ac:dyDescent="0.2">
      <c r="A2790" s="296" t="s">
        <v>1969</v>
      </c>
      <c r="B2790" s="166" t="s">
        <v>370</v>
      </c>
      <c r="C2790" s="132" t="s">
        <v>2970</v>
      </c>
      <c r="D2790" s="550" t="s">
        <v>2500</v>
      </c>
      <c r="E2790" s="550" t="s">
        <v>604</v>
      </c>
      <c r="F2790" s="551">
        <v>151</v>
      </c>
      <c r="G2790" s="551" t="s">
        <v>605</v>
      </c>
      <c r="H2790" s="551">
        <v>11</v>
      </c>
      <c r="I2790" s="670">
        <v>6900</v>
      </c>
      <c r="J2790" s="670">
        <v>82800</v>
      </c>
      <c r="K2790" s="553">
        <v>4</v>
      </c>
      <c r="L2790" s="553">
        <v>4</v>
      </c>
      <c r="M2790" s="553">
        <v>4</v>
      </c>
      <c r="N2790" s="553">
        <v>12</v>
      </c>
      <c r="O2790" s="670">
        <v>82800</v>
      </c>
      <c r="P2790" s="362" t="s">
        <v>370</v>
      </c>
    </row>
    <row r="2791" spans="1:16" ht="54" customHeight="1" x14ac:dyDescent="0.2">
      <c r="A2791" s="296" t="s">
        <v>1969</v>
      </c>
      <c r="B2791" s="166" t="s">
        <v>370</v>
      </c>
      <c r="C2791" s="132" t="s">
        <v>2970</v>
      </c>
      <c r="D2791" s="550" t="s">
        <v>2501</v>
      </c>
      <c r="E2791" s="550" t="s">
        <v>604</v>
      </c>
      <c r="F2791" s="551">
        <v>171</v>
      </c>
      <c r="G2791" s="551" t="s">
        <v>605</v>
      </c>
      <c r="H2791" s="551">
        <v>11</v>
      </c>
      <c r="I2791" s="670">
        <v>180000</v>
      </c>
      <c r="J2791" s="670">
        <v>180000</v>
      </c>
      <c r="K2791" s="553">
        <v>0.33333333333333331</v>
      </c>
      <c r="L2791" s="553">
        <v>0.33333333333333331</v>
      </c>
      <c r="M2791" s="553">
        <v>0.33333333333333331</v>
      </c>
      <c r="N2791" s="553">
        <v>1</v>
      </c>
      <c r="O2791" s="670">
        <v>180000</v>
      </c>
      <c r="P2791" s="362" t="s">
        <v>370</v>
      </c>
    </row>
    <row r="2792" spans="1:16" ht="54" customHeight="1" x14ac:dyDescent="0.2">
      <c r="A2792" s="296" t="s">
        <v>1969</v>
      </c>
      <c r="B2792" s="166" t="s">
        <v>370</v>
      </c>
      <c r="C2792" s="132" t="s">
        <v>2970</v>
      </c>
      <c r="D2792" s="550" t="s">
        <v>2502</v>
      </c>
      <c r="E2792" s="550" t="s">
        <v>187</v>
      </c>
      <c r="F2792" s="551">
        <v>211</v>
      </c>
      <c r="G2792" s="551" t="s">
        <v>605</v>
      </c>
      <c r="H2792" s="551">
        <v>11</v>
      </c>
      <c r="I2792" s="670">
        <v>30</v>
      </c>
      <c r="J2792" s="670">
        <v>600</v>
      </c>
      <c r="K2792" s="553">
        <v>6.666666666666667</v>
      </c>
      <c r="L2792" s="553">
        <v>6.666666666666667</v>
      </c>
      <c r="M2792" s="553">
        <v>6.666666666666667</v>
      </c>
      <c r="N2792" s="553">
        <v>20</v>
      </c>
      <c r="O2792" s="670">
        <v>600</v>
      </c>
      <c r="P2792" s="362" t="s">
        <v>370</v>
      </c>
    </row>
    <row r="2793" spans="1:16" ht="54" customHeight="1" x14ac:dyDescent="0.2">
      <c r="A2793" s="296" t="s">
        <v>1969</v>
      </c>
      <c r="B2793" s="166" t="s">
        <v>370</v>
      </c>
      <c r="C2793" s="132" t="s">
        <v>2970</v>
      </c>
      <c r="D2793" s="550" t="s">
        <v>2503</v>
      </c>
      <c r="E2793" s="550" t="s">
        <v>187</v>
      </c>
      <c r="F2793" s="551">
        <v>211</v>
      </c>
      <c r="G2793" s="551" t="s">
        <v>605</v>
      </c>
      <c r="H2793" s="551">
        <v>11</v>
      </c>
      <c r="I2793" s="670">
        <v>35</v>
      </c>
      <c r="J2793" s="670">
        <v>700</v>
      </c>
      <c r="K2793" s="553">
        <v>6.666666666666667</v>
      </c>
      <c r="L2793" s="553">
        <v>6.666666666666667</v>
      </c>
      <c r="M2793" s="553">
        <v>6.666666666666667</v>
      </c>
      <c r="N2793" s="553">
        <v>20</v>
      </c>
      <c r="O2793" s="670">
        <v>700</v>
      </c>
      <c r="P2793" s="362" t="s">
        <v>370</v>
      </c>
    </row>
    <row r="2794" spans="1:16" ht="54" customHeight="1" x14ac:dyDescent="0.2">
      <c r="A2794" s="296" t="s">
        <v>1969</v>
      </c>
      <c r="B2794" s="166" t="s">
        <v>370</v>
      </c>
      <c r="C2794" s="132" t="s">
        <v>2970</v>
      </c>
      <c r="D2794" s="550" t="s">
        <v>2504</v>
      </c>
      <c r="E2794" s="550" t="s">
        <v>187</v>
      </c>
      <c r="F2794" s="551">
        <v>211</v>
      </c>
      <c r="G2794" s="551" t="s">
        <v>605</v>
      </c>
      <c r="H2794" s="551">
        <v>11</v>
      </c>
      <c r="I2794" s="670">
        <v>20</v>
      </c>
      <c r="J2794" s="670">
        <v>400</v>
      </c>
      <c r="K2794" s="553">
        <v>6.666666666666667</v>
      </c>
      <c r="L2794" s="553">
        <v>6.666666666666667</v>
      </c>
      <c r="M2794" s="553">
        <v>6.666666666666667</v>
      </c>
      <c r="N2794" s="553">
        <v>20</v>
      </c>
      <c r="O2794" s="670">
        <v>400</v>
      </c>
      <c r="P2794" s="362" t="s">
        <v>370</v>
      </c>
    </row>
    <row r="2795" spans="1:16" ht="54" customHeight="1" x14ac:dyDescent="0.2">
      <c r="A2795" s="296" t="s">
        <v>1969</v>
      </c>
      <c r="B2795" s="166" t="s">
        <v>370</v>
      </c>
      <c r="C2795" s="132" t="s">
        <v>2970</v>
      </c>
      <c r="D2795" s="550" t="s">
        <v>2505</v>
      </c>
      <c r="E2795" s="550" t="s">
        <v>187</v>
      </c>
      <c r="F2795" s="551">
        <v>233</v>
      </c>
      <c r="G2795" s="551" t="s">
        <v>605</v>
      </c>
      <c r="H2795" s="551">
        <v>11</v>
      </c>
      <c r="I2795" s="670">
        <v>200</v>
      </c>
      <c r="J2795" s="670">
        <v>1600</v>
      </c>
      <c r="K2795" s="553">
        <v>2.6666666666666665</v>
      </c>
      <c r="L2795" s="553">
        <v>2.6666666666666665</v>
      </c>
      <c r="M2795" s="553">
        <v>2.6666666666666665</v>
      </c>
      <c r="N2795" s="553">
        <v>8</v>
      </c>
      <c r="O2795" s="670">
        <v>1600</v>
      </c>
      <c r="P2795" s="362" t="s">
        <v>370</v>
      </c>
    </row>
    <row r="2796" spans="1:16" ht="54" customHeight="1" x14ac:dyDescent="0.2">
      <c r="A2796" s="296" t="s">
        <v>1969</v>
      </c>
      <c r="B2796" s="166" t="s">
        <v>370</v>
      </c>
      <c r="C2796" s="132" t="s">
        <v>2970</v>
      </c>
      <c r="D2796" s="550" t="s">
        <v>2506</v>
      </c>
      <c r="E2796" s="550" t="s">
        <v>187</v>
      </c>
      <c r="F2796" s="551">
        <v>233</v>
      </c>
      <c r="G2796" s="551" t="s">
        <v>605</v>
      </c>
      <c r="H2796" s="551">
        <v>11</v>
      </c>
      <c r="I2796" s="670">
        <v>200</v>
      </c>
      <c r="J2796" s="670">
        <v>1600</v>
      </c>
      <c r="K2796" s="553">
        <v>2.6666666666666665</v>
      </c>
      <c r="L2796" s="553">
        <v>2.6666666666666665</v>
      </c>
      <c r="M2796" s="553">
        <v>2.6666666666666665</v>
      </c>
      <c r="N2796" s="553">
        <v>8</v>
      </c>
      <c r="O2796" s="670">
        <v>1600</v>
      </c>
      <c r="P2796" s="362" t="s">
        <v>370</v>
      </c>
    </row>
    <row r="2797" spans="1:16" ht="54" customHeight="1" x14ac:dyDescent="0.2">
      <c r="A2797" s="296" t="s">
        <v>1969</v>
      </c>
      <c r="B2797" s="166" t="s">
        <v>370</v>
      </c>
      <c r="C2797" s="132" t="s">
        <v>2970</v>
      </c>
      <c r="D2797" s="550" t="s">
        <v>2507</v>
      </c>
      <c r="E2797" s="550" t="s">
        <v>187</v>
      </c>
      <c r="F2797" s="551">
        <v>233</v>
      </c>
      <c r="G2797" s="551" t="s">
        <v>605</v>
      </c>
      <c r="H2797" s="551">
        <v>11</v>
      </c>
      <c r="I2797" s="670">
        <v>200</v>
      </c>
      <c r="J2797" s="670">
        <v>5000</v>
      </c>
      <c r="K2797" s="553">
        <v>8.3333333333333339</v>
      </c>
      <c r="L2797" s="553">
        <v>8.3333333333333339</v>
      </c>
      <c r="M2797" s="553">
        <v>8.3333333333333339</v>
      </c>
      <c r="N2797" s="553">
        <v>25</v>
      </c>
      <c r="O2797" s="670">
        <v>5000</v>
      </c>
      <c r="P2797" s="362" t="s">
        <v>370</v>
      </c>
    </row>
    <row r="2798" spans="1:16" ht="54" customHeight="1" x14ac:dyDescent="0.2">
      <c r="A2798" s="296" t="s">
        <v>1969</v>
      </c>
      <c r="B2798" s="166" t="s">
        <v>370</v>
      </c>
      <c r="C2798" s="132" t="s">
        <v>2970</v>
      </c>
      <c r="D2798" s="550" t="s">
        <v>2508</v>
      </c>
      <c r="E2798" s="550" t="s">
        <v>187</v>
      </c>
      <c r="F2798" s="551">
        <v>233</v>
      </c>
      <c r="G2798" s="551" t="s">
        <v>605</v>
      </c>
      <c r="H2798" s="551">
        <v>11</v>
      </c>
      <c r="I2798" s="670">
        <v>200</v>
      </c>
      <c r="J2798" s="670">
        <v>3000</v>
      </c>
      <c r="K2798" s="553">
        <v>5</v>
      </c>
      <c r="L2798" s="553">
        <v>5</v>
      </c>
      <c r="M2798" s="553">
        <v>5</v>
      </c>
      <c r="N2798" s="553">
        <v>15</v>
      </c>
      <c r="O2798" s="670">
        <v>3000</v>
      </c>
      <c r="P2798" s="362" t="s">
        <v>370</v>
      </c>
    </row>
    <row r="2799" spans="1:16" ht="54" customHeight="1" x14ac:dyDescent="0.2">
      <c r="A2799" s="296" t="s">
        <v>1969</v>
      </c>
      <c r="B2799" s="166" t="s">
        <v>370</v>
      </c>
      <c r="C2799" s="132" t="s">
        <v>2970</v>
      </c>
      <c r="D2799" s="550" t="s">
        <v>2509</v>
      </c>
      <c r="E2799" s="550" t="s">
        <v>187</v>
      </c>
      <c r="F2799" s="551">
        <v>233</v>
      </c>
      <c r="G2799" s="551" t="s">
        <v>605</v>
      </c>
      <c r="H2799" s="551">
        <v>11</v>
      </c>
      <c r="I2799" s="670">
        <v>200</v>
      </c>
      <c r="J2799" s="670">
        <v>3000</v>
      </c>
      <c r="K2799" s="553">
        <v>5</v>
      </c>
      <c r="L2799" s="553">
        <v>5</v>
      </c>
      <c r="M2799" s="553">
        <v>5</v>
      </c>
      <c r="N2799" s="553">
        <v>15</v>
      </c>
      <c r="O2799" s="670">
        <v>3000</v>
      </c>
      <c r="P2799" s="362" t="s">
        <v>370</v>
      </c>
    </row>
    <row r="2800" spans="1:16" ht="54" customHeight="1" x14ac:dyDescent="0.2">
      <c r="A2800" s="296" t="s">
        <v>1969</v>
      </c>
      <c r="B2800" s="166" t="s">
        <v>370</v>
      </c>
      <c r="C2800" s="132" t="s">
        <v>2970</v>
      </c>
      <c r="D2800" s="550" t="s">
        <v>2510</v>
      </c>
      <c r="E2800" s="550" t="s">
        <v>826</v>
      </c>
      <c r="F2800" s="551">
        <v>241</v>
      </c>
      <c r="G2800" s="551" t="s">
        <v>605</v>
      </c>
      <c r="H2800" s="551">
        <v>11</v>
      </c>
      <c r="I2800" s="670">
        <v>60</v>
      </c>
      <c r="J2800" s="670">
        <v>6000</v>
      </c>
      <c r="K2800" s="553">
        <v>33.333333333333336</v>
      </c>
      <c r="L2800" s="553">
        <v>33.333333333333336</v>
      </c>
      <c r="M2800" s="553">
        <v>33.333333333333336</v>
      </c>
      <c r="N2800" s="553">
        <v>100</v>
      </c>
      <c r="O2800" s="670">
        <v>6000</v>
      </c>
      <c r="P2800" s="362" t="s">
        <v>370</v>
      </c>
    </row>
    <row r="2801" spans="1:16" ht="54" customHeight="1" x14ac:dyDescent="0.2">
      <c r="A2801" s="296" t="s">
        <v>1969</v>
      </c>
      <c r="B2801" s="166" t="s">
        <v>370</v>
      </c>
      <c r="C2801" s="132" t="s">
        <v>2970</v>
      </c>
      <c r="D2801" s="550" t="s">
        <v>2511</v>
      </c>
      <c r="E2801" s="550" t="s">
        <v>826</v>
      </c>
      <c r="F2801" s="551">
        <v>241</v>
      </c>
      <c r="G2801" s="551" t="s">
        <v>605</v>
      </c>
      <c r="H2801" s="551">
        <v>11</v>
      </c>
      <c r="I2801" s="670">
        <v>60</v>
      </c>
      <c r="J2801" s="670">
        <v>3000</v>
      </c>
      <c r="K2801" s="553">
        <v>16.666666666666668</v>
      </c>
      <c r="L2801" s="553">
        <v>16.666666666666668</v>
      </c>
      <c r="M2801" s="553">
        <v>16.666666666666668</v>
      </c>
      <c r="N2801" s="553">
        <v>50</v>
      </c>
      <c r="O2801" s="670">
        <v>3000</v>
      </c>
      <c r="P2801" s="362" t="s">
        <v>370</v>
      </c>
    </row>
    <row r="2802" spans="1:16" ht="54" customHeight="1" x14ac:dyDescent="0.2">
      <c r="A2802" s="296" t="s">
        <v>1969</v>
      </c>
      <c r="B2802" s="166" t="s">
        <v>370</v>
      </c>
      <c r="C2802" s="132" t="s">
        <v>2970</v>
      </c>
      <c r="D2802" s="550" t="s">
        <v>1073</v>
      </c>
      <c r="E2802" s="550" t="s">
        <v>2512</v>
      </c>
      <c r="F2802" s="551">
        <v>243</v>
      </c>
      <c r="G2802" s="551" t="s">
        <v>605</v>
      </c>
      <c r="H2802" s="551">
        <v>11</v>
      </c>
      <c r="I2802" s="670">
        <v>20</v>
      </c>
      <c r="J2802" s="670">
        <v>100</v>
      </c>
      <c r="K2802" s="553">
        <v>1.6666666666666667</v>
      </c>
      <c r="L2802" s="553">
        <v>1.6666666666666667</v>
      </c>
      <c r="M2802" s="553">
        <v>1.6666666666666667</v>
      </c>
      <c r="N2802" s="553">
        <v>5</v>
      </c>
      <c r="O2802" s="670">
        <v>100</v>
      </c>
      <c r="P2802" s="362" t="s">
        <v>370</v>
      </c>
    </row>
    <row r="2803" spans="1:16" ht="54" customHeight="1" x14ac:dyDescent="0.2">
      <c r="A2803" s="296" t="s">
        <v>1969</v>
      </c>
      <c r="B2803" s="166" t="s">
        <v>370</v>
      </c>
      <c r="C2803" s="132" t="s">
        <v>2970</v>
      </c>
      <c r="D2803" s="550" t="s">
        <v>2513</v>
      </c>
      <c r="E2803" s="550" t="s">
        <v>2512</v>
      </c>
      <c r="F2803" s="551">
        <v>243</v>
      </c>
      <c r="G2803" s="551" t="s">
        <v>605</v>
      </c>
      <c r="H2803" s="551">
        <v>11</v>
      </c>
      <c r="I2803" s="670">
        <v>20</v>
      </c>
      <c r="J2803" s="670">
        <v>100</v>
      </c>
      <c r="K2803" s="553">
        <v>1.6666666666666667</v>
      </c>
      <c r="L2803" s="553">
        <v>1.6666666666666667</v>
      </c>
      <c r="M2803" s="553">
        <v>1.6666666666666667</v>
      </c>
      <c r="N2803" s="553">
        <v>5</v>
      </c>
      <c r="O2803" s="670">
        <v>100</v>
      </c>
      <c r="P2803" s="362" t="s">
        <v>370</v>
      </c>
    </row>
    <row r="2804" spans="1:16" ht="54" customHeight="1" x14ac:dyDescent="0.2">
      <c r="A2804" s="296" t="s">
        <v>1969</v>
      </c>
      <c r="B2804" s="166" t="s">
        <v>370</v>
      </c>
      <c r="C2804" s="132" t="s">
        <v>2970</v>
      </c>
      <c r="D2804" s="550" t="s">
        <v>2514</v>
      </c>
      <c r="E2804" s="550" t="s">
        <v>2512</v>
      </c>
      <c r="F2804" s="551">
        <v>243</v>
      </c>
      <c r="G2804" s="551" t="s">
        <v>605</v>
      </c>
      <c r="H2804" s="551">
        <v>11</v>
      </c>
      <c r="I2804" s="670">
        <v>20</v>
      </c>
      <c r="J2804" s="670">
        <v>100</v>
      </c>
      <c r="K2804" s="553">
        <v>1.6666666666666667</v>
      </c>
      <c r="L2804" s="553">
        <v>1.6666666666666667</v>
      </c>
      <c r="M2804" s="553">
        <v>1.6666666666666667</v>
      </c>
      <c r="N2804" s="553">
        <v>5</v>
      </c>
      <c r="O2804" s="670">
        <v>100</v>
      </c>
      <c r="P2804" s="362" t="s">
        <v>370</v>
      </c>
    </row>
    <row r="2805" spans="1:16" ht="54" customHeight="1" x14ac:dyDescent="0.2">
      <c r="A2805" s="296" t="s">
        <v>1969</v>
      </c>
      <c r="B2805" s="166" t="s">
        <v>370</v>
      </c>
      <c r="C2805" s="132" t="s">
        <v>2970</v>
      </c>
      <c r="D2805" s="550" t="s">
        <v>2515</v>
      </c>
      <c r="E2805" s="550" t="s">
        <v>187</v>
      </c>
      <c r="F2805" s="551">
        <v>243</v>
      </c>
      <c r="G2805" s="551" t="s">
        <v>605</v>
      </c>
      <c r="H2805" s="551">
        <v>11</v>
      </c>
      <c r="I2805" s="670">
        <v>2</v>
      </c>
      <c r="J2805" s="670">
        <v>40</v>
      </c>
      <c r="K2805" s="553">
        <v>6.666666666666667</v>
      </c>
      <c r="L2805" s="553">
        <v>6.666666666666667</v>
      </c>
      <c r="M2805" s="553">
        <v>6.666666666666667</v>
      </c>
      <c r="N2805" s="553">
        <v>20</v>
      </c>
      <c r="O2805" s="670">
        <v>40</v>
      </c>
      <c r="P2805" s="362" t="s">
        <v>370</v>
      </c>
    </row>
    <row r="2806" spans="1:16" ht="54" customHeight="1" x14ac:dyDescent="0.2">
      <c r="A2806" s="296" t="s">
        <v>1969</v>
      </c>
      <c r="B2806" s="166" t="s">
        <v>370</v>
      </c>
      <c r="C2806" s="132" t="s">
        <v>2970</v>
      </c>
      <c r="D2806" s="550" t="s">
        <v>2516</v>
      </c>
      <c r="E2806" s="550" t="s">
        <v>187</v>
      </c>
      <c r="F2806" s="551">
        <v>243</v>
      </c>
      <c r="G2806" s="551" t="s">
        <v>605</v>
      </c>
      <c r="H2806" s="551">
        <v>11</v>
      </c>
      <c r="I2806" s="670">
        <v>2</v>
      </c>
      <c r="J2806" s="670">
        <v>40</v>
      </c>
      <c r="K2806" s="553">
        <v>6.666666666666667</v>
      </c>
      <c r="L2806" s="553">
        <v>6.666666666666667</v>
      </c>
      <c r="M2806" s="553">
        <v>6.666666666666667</v>
      </c>
      <c r="N2806" s="553">
        <v>20</v>
      </c>
      <c r="O2806" s="670">
        <v>40</v>
      </c>
      <c r="P2806" s="362" t="s">
        <v>370</v>
      </c>
    </row>
    <row r="2807" spans="1:16" ht="54" customHeight="1" x14ac:dyDescent="0.2">
      <c r="A2807" s="296" t="s">
        <v>1969</v>
      </c>
      <c r="B2807" s="166" t="s">
        <v>370</v>
      </c>
      <c r="C2807" s="132" t="s">
        <v>2970</v>
      </c>
      <c r="D2807" s="550" t="s">
        <v>2517</v>
      </c>
      <c r="E2807" s="550" t="s">
        <v>187</v>
      </c>
      <c r="F2807" s="551">
        <v>243</v>
      </c>
      <c r="G2807" s="551" t="s">
        <v>605</v>
      </c>
      <c r="H2807" s="551">
        <v>11</v>
      </c>
      <c r="I2807" s="670">
        <v>20</v>
      </c>
      <c r="J2807" s="670">
        <v>200</v>
      </c>
      <c r="K2807" s="553">
        <v>3.3333333333333335</v>
      </c>
      <c r="L2807" s="553">
        <v>3.3333333333333335</v>
      </c>
      <c r="M2807" s="553">
        <v>3.3333333333333335</v>
      </c>
      <c r="N2807" s="553">
        <v>10</v>
      </c>
      <c r="O2807" s="670">
        <v>200</v>
      </c>
      <c r="P2807" s="362" t="s">
        <v>370</v>
      </c>
    </row>
    <row r="2808" spans="1:16" ht="54" customHeight="1" x14ac:dyDescent="0.2">
      <c r="A2808" s="296" t="s">
        <v>1969</v>
      </c>
      <c r="B2808" s="166" t="s">
        <v>370</v>
      </c>
      <c r="C2808" s="132" t="s">
        <v>2970</v>
      </c>
      <c r="D2808" s="550" t="s">
        <v>2518</v>
      </c>
      <c r="E2808" s="550" t="s">
        <v>187</v>
      </c>
      <c r="F2808" s="551">
        <v>244</v>
      </c>
      <c r="G2808" s="551" t="s">
        <v>605</v>
      </c>
      <c r="H2808" s="551">
        <v>11</v>
      </c>
      <c r="I2808" s="670">
        <v>15</v>
      </c>
      <c r="J2808" s="670">
        <v>750</v>
      </c>
      <c r="K2808" s="553">
        <v>16.666666666666668</v>
      </c>
      <c r="L2808" s="553">
        <v>16.666666666666668</v>
      </c>
      <c r="M2808" s="553">
        <v>16.666666666666668</v>
      </c>
      <c r="N2808" s="553">
        <v>50</v>
      </c>
      <c r="O2808" s="670">
        <v>750</v>
      </c>
      <c r="P2808" s="362" t="s">
        <v>370</v>
      </c>
    </row>
    <row r="2809" spans="1:16" ht="54" customHeight="1" x14ac:dyDescent="0.2">
      <c r="A2809" s="296" t="s">
        <v>1969</v>
      </c>
      <c r="B2809" s="166" t="s">
        <v>370</v>
      </c>
      <c r="C2809" s="132" t="s">
        <v>2970</v>
      </c>
      <c r="D2809" s="550" t="s">
        <v>2519</v>
      </c>
      <c r="E2809" s="550" t="s">
        <v>187</v>
      </c>
      <c r="F2809" s="551">
        <v>244</v>
      </c>
      <c r="G2809" s="551" t="s">
        <v>605</v>
      </c>
      <c r="H2809" s="551">
        <v>11</v>
      </c>
      <c r="I2809" s="670">
        <v>15</v>
      </c>
      <c r="J2809" s="670">
        <v>750</v>
      </c>
      <c r="K2809" s="553">
        <v>16.666666666666668</v>
      </c>
      <c r="L2809" s="553">
        <v>16.666666666666668</v>
      </c>
      <c r="M2809" s="553">
        <v>16.666666666666668</v>
      </c>
      <c r="N2809" s="553">
        <v>50</v>
      </c>
      <c r="O2809" s="670">
        <v>750</v>
      </c>
      <c r="P2809" s="362" t="s">
        <v>370</v>
      </c>
    </row>
    <row r="2810" spans="1:16" ht="54" customHeight="1" x14ac:dyDescent="0.2">
      <c r="A2810" s="296" t="s">
        <v>1969</v>
      </c>
      <c r="B2810" s="166" t="s">
        <v>370</v>
      </c>
      <c r="C2810" s="132" t="s">
        <v>2970</v>
      </c>
      <c r="D2810" s="550" t="s">
        <v>2520</v>
      </c>
      <c r="E2810" s="550" t="s">
        <v>187</v>
      </c>
      <c r="F2810" s="551">
        <v>244</v>
      </c>
      <c r="G2810" s="551" t="s">
        <v>605</v>
      </c>
      <c r="H2810" s="551">
        <v>11</v>
      </c>
      <c r="I2810" s="670">
        <v>5</v>
      </c>
      <c r="J2810" s="670">
        <v>250</v>
      </c>
      <c r="K2810" s="553">
        <v>16.666666666666668</v>
      </c>
      <c r="L2810" s="553">
        <v>16.666666666666668</v>
      </c>
      <c r="M2810" s="553">
        <v>16.666666666666668</v>
      </c>
      <c r="N2810" s="553">
        <v>50</v>
      </c>
      <c r="O2810" s="670">
        <v>250</v>
      </c>
      <c r="P2810" s="362" t="s">
        <v>370</v>
      </c>
    </row>
    <row r="2811" spans="1:16" ht="54" customHeight="1" x14ac:dyDescent="0.2">
      <c r="A2811" s="296" t="s">
        <v>1969</v>
      </c>
      <c r="B2811" s="166" t="s">
        <v>370</v>
      </c>
      <c r="C2811" s="132" t="s">
        <v>2970</v>
      </c>
      <c r="D2811" s="550" t="s">
        <v>2521</v>
      </c>
      <c r="E2811" s="550" t="s">
        <v>187</v>
      </c>
      <c r="F2811" s="551">
        <v>244</v>
      </c>
      <c r="G2811" s="551" t="s">
        <v>605</v>
      </c>
      <c r="H2811" s="551">
        <v>11</v>
      </c>
      <c r="I2811" s="670">
        <v>5</v>
      </c>
      <c r="J2811" s="670">
        <v>250</v>
      </c>
      <c r="K2811" s="553">
        <v>16.666666666666668</v>
      </c>
      <c r="L2811" s="553">
        <v>16.666666666666668</v>
      </c>
      <c r="M2811" s="553">
        <v>16.666666666666668</v>
      </c>
      <c r="N2811" s="553">
        <v>50</v>
      </c>
      <c r="O2811" s="670">
        <v>250</v>
      </c>
      <c r="P2811" s="362" t="s">
        <v>370</v>
      </c>
    </row>
    <row r="2812" spans="1:16" ht="54" customHeight="1" x14ac:dyDescent="0.2">
      <c r="A2812" s="296" t="s">
        <v>1969</v>
      </c>
      <c r="B2812" s="166" t="s">
        <v>370</v>
      </c>
      <c r="C2812" s="132" t="s">
        <v>2970</v>
      </c>
      <c r="D2812" s="550" t="s">
        <v>2521</v>
      </c>
      <c r="E2812" s="550" t="s">
        <v>187</v>
      </c>
      <c r="F2812" s="551">
        <v>244</v>
      </c>
      <c r="G2812" s="551" t="s">
        <v>605</v>
      </c>
      <c r="H2812" s="551">
        <v>11</v>
      </c>
      <c r="I2812" s="670">
        <v>5</v>
      </c>
      <c r="J2812" s="670">
        <v>250</v>
      </c>
      <c r="K2812" s="553">
        <v>16.666666666666668</v>
      </c>
      <c r="L2812" s="553">
        <v>16.666666666666668</v>
      </c>
      <c r="M2812" s="553">
        <v>16.666666666666668</v>
      </c>
      <c r="N2812" s="553">
        <v>50</v>
      </c>
      <c r="O2812" s="670">
        <v>250</v>
      </c>
      <c r="P2812" s="362" t="s">
        <v>370</v>
      </c>
    </row>
    <row r="2813" spans="1:16" ht="54" customHeight="1" x14ac:dyDescent="0.2">
      <c r="A2813" s="296" t="s">
        <v>1969</v>
      </c>
      <c r="B2813" s="166" t="s">
        <v>370</v>
      </c>
      <c r="C2813" s="132" t="s">
        <v>2970</v>
      </c>
      <c r="D2813" s="550" t="s">
        <v>2522</v>
      </c>
      <c r="E2813" s="550" t="s">
        <v>187</v>
      </c>
      <c r="F2813" s="551">
        <v>244</v>
      </c>
      <c r="G2813" s="551" t="s">
        <v>605</v>
      </c>
      <c r="H2813" s="551">
        <v>11</v>
      </c>
      <c r="I2813" s="670">
        <v>20</v>
      </c>
      <c r="J2813" s="670">
        <v>1000</v>
      </c>
      <c r="K2813" s="553">
        <v>16.666666666666668</v>
      </c>
      <c r="L2813" s="553">
        <v>16.666666666666668</v>
      </c>
      <c r="M2813" s="553">
        <v>16.666666666666668</v>
      </c>
      <c r="N2813" s="553">
        <v>50</v>
      </c>
      <c r="O2813" s="670">
        <v>1000</v>
      </c>
      <c r="P2813" s="362" t="s">
        <v>370</v>
      </c>
    </row>
    <row r="2814" spans="1:16" ht="54" customHeight="1" x14ac:dyDescent="0.2">
      <c r="A2814" s="296" t="s">
        <v>1969</v>
      </c>
      <c r="B2814" s="166" t="s">
        <v>370</v>
      </c>
      <c r="C2814" s="132" t="s">
        <v>2970</v>
      </c>
      <c r="D2814" s="550" t="s">
        <v>2523</v>
      </c>
      <c r="E2814" s="550" t="s">
        <v>187</v>
      </c>
      <c r="F2814" s="551">
        <v>244</v>
      </c>
      <c r="G2814" s="551" t="s">
        <v>605</v>
      </c>
      <c r="H2814" s="551">
        <v>11</v>
      </c>
      <c r="I2814" s="670">
        <v>20</v>
      </c>
      <c r="J2814" s="670">
        <v>1000</v>
      </c>
      <c r="K2814" s="553">
        <v>16.666666666666668</v>
      </c>
      <c r="L2814" s="553">
        <v>16.666666666666668</v>
      </c>
      <c r="M2814" s="553">
        <v>16.666666666666668</v>
      </c>
      <c r="N2814" s="553">
        <v>50</v>
      </c>
      <c r="O2814" s="670">
        <v>1000</v>
      </c>
      <c r="P2814" s="362" t="s">
        <v>370</v>
      </c>
    </row>
    <row r="2815" spans="1:16" ht="54" customHeight="1" x14ac:dyDescent="0.2">
      <c r="A2815" s="296" t="s">
        <v>1969</v>
      </c>
      <c r="B2815" s="166" t="s">
        <v>370</v>
      </c>
      <c r="C2815" s="132" t="s">
        <v>2970</v>
      </c>
      <c r="D2815" s="550" t="s">
        <v>2524</v>
      </c>
      <c r="E2815" s="550" t="s">
        <v>187</v>
      </c>
      <c r="F2815" s="551">
        <v>244</v>
      </c>
      <c r="G2815" s="551" t="s">
        <v>605</v>
      </c>
      <c r="H2815" s="551">
        <v>11</v>
      </c>
      <c r="I2815" s="670">
        <v>400</v>
      </c>
      <c r="J2815" s="670">
        <v>400</v>
      </c>
      <c r="K2815" s="553">
        <v>1</v>
      </c>
      <c r="L2815" s="553">
        <v>0.33333333333333331</v>
      </c>
      <c r="M2815" s="553">
        <v>0.33333333333333331</v>
      </c>
      <c r="N2815" s="553">
        <v>1</v>
      </c>
      <c r="O2815" s="670">
        <v>400</v>
      </c>
      <c r="P2815" s="362" t="s">
        <v>370</v>
      </c>
    </row>
    <row r="2816" spans="1:16" ht="54" customHeight="1" x14ac:dyDescent="0.2">
      <c r="A2816" s="296" t="s">
        <v>1969</v>
      </c>
      <c r="B2816" s="166" t="s">
        <v>370</v>
      </c>
      <c r="C2816" s="132" t="s">
        <v>2970</v>
      </c>
      <c r="D2816" s="550" t="s">
        <v>2525</v>
      </c>
      <c r="E2816" s="550" t="s">
        <v>187</v>
      </c>
      <c r="F2816" s="551">
        <v>268</v>
      </c>
      <c r="G2816" s="551" t="s">
        <v>605</v>
      </c>
      <c r="H2816" s="551">
        <v>11</v>
      </c>
      <c r="I2816" s="670">
        <v>200</v>
      </c>
      <c r="J2816" s="670">
        <v>1000</v>
      </c>
      <c r="K2816" s="553">
        <v>1.6666666666666667</v>
      </c>
      <c r="L2816" s="553">
        <v>1.6666666666666667</v>
      </c>
      <c r="M2816" s="553">
        <v>1.6666666666666667</v>
      </c>
      <c r="N2816" s="553">
        <v>5</v>
      </c>
      <c r="O2816" s="670">
        <v>1000</v>
      </c>
      <c r="P2816" s="362" t="s">
        <v>370</v>
      </c>
    </row>
    <row r="2817" spans="1:16" ht="54" customHeight="1" x14ac:dyDescent="0.2">
      <c r="A2817" s="296" t="s">
        <v>1969</v>
      </c>
      <c r="B2817" s="166" t="s">
        <v>370</v>
      </c>
      <c r="C2817" s="132" t="s">
        <v>2970</v>
      </c>
      <c r="D2817" s="550" t="s">
        <v>2526</v>
      </c>
      <c r="E2817" s="550" t="s">
        <v>187</v>
      </c>
      <c r="F2817" s="551">
        <v>291</v>
      </c>
      <c r="G2817" s="551" t="s">
        <v>605</v>
      </c>
      <c r="H2817" s="551">
        <v>11</v>
      </c>
      <c r="I2817" s="670">
        <v>2</v>
      </c>
      <c r="J2817" s="670">
        <v>20</v>
      </c>
      <c r="K2817" s="553">
        <v>3.3333333333333335</v>
      </c>
      <c r="L2817" s="553">
        <v>3.3333333333333335</v>
      </c>
      <c r="M2817" s="553">
        <v>3.3333333333333335</v>
      </c>
      <c r="N2817" s="553">
        <v>10</v>
      </c>
      <c r="O2817" s="670">
        <v>20</v>
      </c>
      <c r="P2817" s="362" t="s">
        <v>370</v>
      </c>
    </row>
    <row r="2818" spans="1:16" ht="54" customHeight="1" x14ac:dyDescent="0.2">
      <c r="A2818" s="296" t="s">
        <v>1969</v>
      </c>
      <c r="B2818" s="166" t="s">
        <v>370</v>
      </c>
      <c r="C2818" s="132" t="s">
        <v>2970</v>
      </c>
      <c r="D2818" s="550" t="s">
        <v>2527</v>
      </c>
      <c r="E2818" s="550" t="s">
        <v>187</v>
      </c>
      <c r="F2818" s="551">
        <v>291</v>
      </c>
      <c r="G2818" s="551" t="s">
        <v>605</v>
      </c>
      <c r="H2818" s="551">
        <v>11</v>
      </c>
      <c r="I2818" s="670">
        <v>2</v>
      </c>
      <c r="J2818" s="670">
        <v>20</v>
      </c>
      <c r="K2818" s="553">
        <v>3.3333333333333335</v>
      </c>
      <c r="L2818" s="553">
        <v>3.3333333333333335</v>
      </c>
      <c r="M2818" s="553">
        <v>3.3333333333333335</v>
      </c>
      <c r="N2818" s="553">
        <v>10</v>
      </c>
      <c r="O2818" s="670">
        <v>20</v>
      </c>
      <c r="P2818" s="362" t="s">
        <v>370</v>
      </c>
    </row>
    <row r="2819" spans="1:16" ht="54" customHeight="1" x14ac:dyDescent="0.2">
      <c r="A2819" s="296" t="s">
        <v>1969</v>
      </c>
      <c r="B2819" s="166" t="s">
        <v>370</v>
      </c>
      <c r="C2819" s="132" t="s">
        <v>2970</v>
      </c>
      <c r="D2819" s="550" t="s">
        <v>2528</v>
      </c>
      <c r="E2819" s="550" t="s">
        <v>187</v>
      </c>
      <c r="F2819" s="551">
        <v>291</v>
      </c>
      <c r="G2819" s="551" t="s">
        <v>605</v>
      </c>
      <c r="H2819" s="551">
        <v>11</v>
      </c>
      <c r="I2819" s="670">
        <v>2</v>
      </c>
      <c r="J2819" s="670">
        <v>20</v>
      </c>
      <c r="K2819" s="553">
        <v>3.3333333333333335</v>
      </c>
      <c r="L2819" s="553">
        <v>3.3333333333333335</v>
      </c>
      <c r="M2819" s="553">
        <v>3.3333333333333335</v>
      </c>
      <c r="N2819" s="553">
        <v>10</v>
      </c>
      <c r="O2819" s="670">
        <v>20</v>
      </c>
      <c r="P2819" s="362" t="s">
        <v>370</v>
      </c>
    </row>
    <row r="2820" spans="1:16" ht="54" customHeight="1" x14ac:dyDescent="0.2">
      <c r="A2820" s="296" t="s">
        <v>1969</v>
      </c>
      <c r="B2820" s="166" t="s">
        <v>370</v>
      </c>
      <c r="C2820" s="132" t="s">
        <v>2970</v>
      </c>
      <c r="D2820" s="550" t="s">
        <v>2529</v>
      </c>
      <c r="E2820" s="550" t="s">
        <v>187</v>
      </c>
      <c r="F2820" s="551">
        <v>291</v>
      </c>
      <c r="G2820" s="551" t="s">
        <v>605</v>
      </c>
      <c r="H2820" s="551">
        <v>11</v>
      </c>
      <c r="I2820" s="670">
        <v>2</v>
      </c>
      <c r="J2820" s="670">
        <v>20</v>
      </c>
      <c r="K2820" s="553">
        <v>3.3333333333333335</v>
      </c>
      <c r="L2820" s="553">
        <v>3.3333333333333335</v>
      </c>
      <c r="M2820" s="553">
        <v>3.3333333333333335</v>
      </c>
      <c r="N2820" s="553">
        <v>10</v>
      </c>
      <c r="O2820" s="670">
        <v>20</v>
      </c>
      <c r="P2820" s="362" t="s">
        <v>370</v>
      </c>
    </row>
    <row r="2821" spans="1:16" ht="54" customHeight="1" x14ac:dyDescent="0.2">
      <c r="A2821" s="296" t="s">
        <v>1969</v>
      </c>
      <c r="B2821" s="166" t="s">
        <v>370</v>
      </c>
      <c r="C2821" s="132" t="s">
        <v>2970</v>
      </c>
      <c r="D2821" s="550" t="s">
        <v>2530</v>
      </c>
      <c r="E2821" s="550" t="s">
        <v>187</v>
      </c>
      <c r="F2821" s="551">
        <v>291</v>
      </c>
      <c r="G2821" s="551" t="s">
        <v>605</v>
      </c>
      <c r="H2821" s="551">
        <v>11</v>
      </c>
      <c r="I2821" s="670">
        <v>10</v>
      </c>
      <c r="J2821" s="670">
        <v>200</v>
      </c>
      <c r="K2821" s="553">
        <v>6.666666666666667</v>
      </c>
      <c r="L2821" s="553">
        <v>6.666666666666667</v>
      </c>
      <c r="M2821" s="553">
        <v>6.666666666666667</v>
      </c>
      <c r="N2821" s="553">
        <v>20</v>
      </c>
      <c r="O2821" s="670">
        <v>200</v>
      </c>
      <c r="P2821" s="362" t="s">
        <v>370</v>
      </c>
    </row>
    <row r="2822" spans="1:16" ht="54" customHeight="1" x14ac:dyDescent="0.2">
      <c r="A2822" s="296" t="s">
        <v>1969</v>
      </c>
      <c r="B2822" s="166" t="s">
        <v>370</v>
      </c>
      <c r="C2822" s="132" t="s">
        <v>2970</v>
      </c>
      <c r="D2822" s="550" t="s">
        <v>2531</v>
      </c>
      <c r="E2822" s="550" t="s">
        <v>187</v>
      </c>
      <c r="F2822" s="551">
        <v>291</v>
      </c>
      <c r="G2822" s="551" t="s">
        <v>605</v>
      </c>
      <c r="H2822" s="551">
        <v>11</v>
      </c>
      <c r="I2822" s="670">
        <v>4</v>
      </c>
      <c r="J2822" s="670">
        <v>2000</v>
      </c>
      <c r="K2822" s="553">
        <v>166.66666666666666</v>
      </c>
      <c r="L2822" s="553">
        <v>166.66666666666666</v>
      </c>
      <c r="M2822" s="553">
        <v>166.66666666666666</v>
      </c>
      <c r="N2822" s="553">
        <v>500</v>
      </c>
      <c r="O2822" s="670">
        <v>2000</v>
      </c>
      <c r="P2822" s="362" t="s">
        <v>370</v>
      </c>
    </row>
    <row r="2823" spans="1:16" ht="54" customHeight="1" x14ac:dyDescent="0.2">
      <c r="A2823" s="296" t="s">
        <v>1969</v>
      </c>
      <c r="B2823" s="166" t="s">
        <v>370</v>
      </c>
      <c r="C2823" s="132" t="s">
        <v>2970</v>
      </c>
      <c r="D2823" s="550" t="s">
        <v>2532</v>
      </c>
      <c r="E2823" s="550" t="s">
        <v>187</v>
      </c>
      <c r="F2823" s="551">
        <v>291</v>
      </c>
      <c r="G2823" s="551" t="s">
        <v>605</v>
      </c>
      <c r="H2823" s="551">
        <v>11</v>
      </c>
      <c r="I2823" s="670">
        <v>15</v>
      </c>
      <c r="J2823" s="670">
        <v>375</v>
      </c>
      <c r="K2823" s="553">
        <v>8.3333333333333339</v>
      </c>
      <c r="L2823" s="553">
        <v>8.3333333333333339</v>
      </c>
      <c r="M2823" s="553">
        <v>8.3333333333333339</v>
      </c>
      <c r="N2823" s="553">
        <v>25</v>
      </c>
      <c r="O2823" s="670">
        <v>375</v>
      </c>
      <c r="P2823" s="362" t="s">
        <v>370</v>
      </c>
    </row>
    <row r="2824" spans="1:16" s="187" customFormat="1" ht="54" customHeight="1" x14ac:dyDescent="0.2">
      <c r="A2824" s="296" t="s">
        <v>1969</v>
      </c>
      <c r="B2824" s="166" t="s">
        <v>370</v>
      </c>
      <c r="C2824" s="132" t="s">
        <v>2970</v>
      </c>
      <c r="D2824" s="550" t="s">
        <v>2533</v>
      </c>
      <c r="E2824" s="550" t="s">
        <v>187</v>
      </c>
      <c r="F2824" s="551">
        <v>291</v>
      </c>
      <c r="G2824" s="551" t="s">
        <v>605</v>
      </c>
      <c r="H2824" s="551">
        <v>11</v>
      </c>
      <c r="I2824" s="670">
        <v>10</v>
      </c>
      <c r="J2824" s="670">
        <v>500</v>
      </c>
      <c r="K2824" s="553">
        <v>16.666666666666668</v>
      </c>
      <c r="L2824" s="553">
        <v>16.666666666666668</v>
      </c>
      <c r="M2824" s="553">
        <v>16.666666666666668</v>
      </c>
      <c r="N2824" s="553">
        <v>50</v>
      </c>
      <c r="O2824" s="670">
        <v>500</v>
      </c>
      <c r="P2824" s="362" t="s">
        <v>370</v>
      </c>
    </row>
    <row r="2825" spans="1:16" s="187" customFormat="1" ht="54" customHeight="1" x14ac:dyDescent="0.2">
      <c r="A2825" s="296" t="s">
        <v>1969</v>
      </c>
      <c r="B2825" s="166" t="s">
        <v>370</v>
      </c>
      <c r="C2825" s="132" t="s">
        <v>2970</v>
      </c>
      <c r="D2825" s="550" t="s">
        <v>2534</v>
      </c>
      <c r="E2825" s="550" t="s">
        <v>187</v>
      </c>
      <c r="F2825" s="551">
        <v>291</v>
      </c>
      <c r="G2825" s="551" t="s">
        <v>605</v>
      </c>
      <c r="H2825" s="551">
        <v>11</v>
      </c>
      <c r="I2825" s="670">
        <v>10</v>
      </c>
      <c r="J2825" s="670">
        <v>250</v>
      </c>
      <c r="K2825" s="553">
        <v>8.3333333333333339</v>
      </c>
      <c r="L2825" s="553">
        <v>8.3333333333333339</v>
      </c>
      <c r="M2825" s="553">
        <v>8.3333333333333339</v>
      </c>
      <c r="N2825" s="553">
        <v>25</v>
      </c>
      <c r="O2825" s="670">
        <v>250</v>
      </c>
      <c r="P2825" s="362" t="s">
        <v>370</v>
      </c>
    </row>
    <row r="2826" spans="1:16" ht="54" customHeight="1" x14ac:dyDescent="0.2">
      <c r="A2826" s="296" t="s">
        <v>1969</v>
      </c>
      <c r="B2826" s="166" t="s">
        <v>370</v>
      </c>
      <c r="C2826" s="132" t="s">
        <v>2970</v>
      </c>
      <c r="D2826" s="550" t="s">
        <v>1268</v>
      </c>
      <c r="E2826" s="550" t="s">
        <v>187</v>
      </c>
      <c r="F2826" s="551">
        <v>291</v>
      </c>
      <c r="G2826" s="551" t="s">
        <v>605</v>
      </c>
      <c r="H2826" s="551">
        <v>11</v>
      </c>
      <c r="I2826" s="670">
        <v>10</v>
      </c>
      <c r="J2826" s="670">
        <v>250</v>
      </c>
      <c r="K2826" s="553">
        <v>8.3333333333333339</v>
      </c>
      <c r="L2826" s="553">
        <v>8.3333333333333339</v>
      </c>
      <c r="M2826" s="553">
        <v>8.3333333333333339</v>
      </c>
      <c r="N2826" s="553">
        <v>25</v>
      </c>
      <c r="O2826" s="670">
        <v>250</v>
      </c>
      <c r="P2826" s="362" t="s">
        <v>370</v>
      </c>
    </row>
    <row r="2827" spans="1:16" ht="54" customHeight="1" x14ac:dyDescent="0.2">
      <c r="A2827" s="296" t="s">
        <v>1969</v>
      </c>
      <c r="B2827" s="166" t="s">
        <v>370</v>
      </c>
      <c r="C2827" s="132" t="s">
        <v>2970</v>
      </c>
      <c r="D2827" s="550" t="s">
        <v>2535</v>
      </c>
      <c r="E2827" s="550" t="s">
        <v>187</v>
      </c>
      <c r="F2827" s="551">
        <v>291</v>
      </c>
      <c r="G2827" s="551" t="s">
        <v>605</v>
      </c>
      <c r="H2827" s="551">
        <v>11</v>
      </c>
      <c r="I2827" s="670">
        <v>10</v>
      </c>
      <c r="J2827" s="670">
        <v>100</v>
      </c>
      <c r="K2827" s="553">
        <v>3.3333333333333335</v>
      </c>
      <c r="L2827" s="553">
        <v>3.3333333333333335</v>
      </c>
      <c r="M2827" s="553">
        <v>3.3333333333333335</v>
      </c>
      <c r="N2827" s="553">
        <v>10</v>
      </c>
      <c r="O2827" s="670">
        <v>100</v>
      </c>
      <c r="P2827" s="362" t="s">
        <v>370</v>
      </c>
    </row>
    <row r="2828" spans="1:16" ht="54" customHeight="1" x14ac:dyDescent="0.2">
      <c r="A2828" s="296" t="s">
        <v>1969</v>
      </c>
      <c r="B2828" s="166" t="s">
        <v>370</v>
      </c>
      <c r="C2828" s="132" t="s">
        <v>2970</v>
      </c>
      <c r="D2828" s="550" t="s">
        <v>2536</v>
      </c>
      <c r="E2828" s="550" t="s">
        <v>187</v>
      </c>
      <c r="F2828" s="551">
        <v>291</v>
      </c>
      <c r="G2828" s="551" t="s">
        <v>605</v>
      </c>
      <c r="H2828" s="551">
        <v>11</v>
      </c>
      <c r="I2828" s="670">
        <v>10</v>
      </c>
      <c r="J2828" s="670">
        <v>100</v>
      </c>
      <c r="K2828" s="553">
        <v>3.3333333333333335</v>
      </c>
      <c r="L2828" s="553">
        <v>3.3333333333333335</v>
      </c>
      <c r="M2828" s="553">
        <v>3.3333333333333335</v>
      </c>
      <c r="N2828" s="553">
        <v>10</v>
      </c>
      <c r="O2828" s="670">
        <v>100</v>
      </c>
      <c r="P2828" s="362" t="s">
        <v>370</v>
      </c>
    </row>
    <row r="2829" spans="1:16" ht="54" customHeight="1" x14ac:dyDescent="0.2">
      <c r="A2829" s="296" t="s">
        <v>1969</v>
      </c>
      <c r="B2829" s="166" t="s">
        <v>370</v>
      </c>
      <c r="C2829" s="132" t="s">
        <v>2970</v>
      </c>
      <c r="D2829" s="550" t="s">
        <v>2537</v>
      </c>
      <c r="E2829" s="550" t="s">
        <v>187</v>
      </c>
      <c r="F2829" s="551">
        <v>291</v>
      </c>
      <c r="G2829" s="551" t="s">
        <v>605</v>
      </c>
      <c r="H2829" s="551">
        <v>11</v>
      </c>
      <c r="I2829" s="670">
        <v>10</v>
      </c>
      <c r="J2829" s="670">
        <v>100</v>
      </c>
      <c r="K2829" s="553">
        <v>3.3333333333333335</v>
      </c>
      <c r="L2829" s="553">
        <v>3.3333333333333335</v>
      </c>
      <c r="M2829" s="553">
        <v>3.3333333333333335</v>
      </c>
      <c r="N2829" s="553">
        <v>10</v>
      </c>
      <c r="O2829" s="670">
        <v>100</v>
      </c>
      <c r="P2829" s="362" t="s">
        <v>370</v>
      </c>
    </row>
    <row r="2830" spans="1:16" ht="54" customHeight="1" x14ac:dyDescent="0.2">
      <c r="A2830" s="296" t="s">
        <v>1969</v>
      </c>
      <c r="B2830" s="166" t="s">
        <v>370</v>
      </c>
      <c r="C2830" s="132" t="s">
        <v>2970</v>
      </c>
      <c r="D2830" s="550" t="s">
        <v>2538</v>
      </c>
      <c r="E2830" s="550" t="s">
        <v>187</v>
      </c>
      <c r="F2830" s="551">
        <v>291</v>
      </c>
      <c r="G2830" s="551" t="s">
        <v>605</v>
      </c>
      <c r="H2830" s="551">
        <v>11</v>
      </c>
      <c r="I2830" s="670">
        <v>10</v>
      </c>
      <c r="J2830" s="670">
        <v>100</v>
      </c>
      <c r="K2830" s="553">
        <v>3.3333333333333335</v>
      </c>
      <c r="L2830" s="553">
        <v>3.3333333333333335</v>
      </c>
      <c r="M2830" s="553">
        <v>3.3333333333333335</v>
      </c>
      <c r="N2830" s="553">
        <v>10</v>
      </c>
      <c r="O2830" s="670">
        <v>100</v>
      </c>
      <c r="P2830" s="362" t="s">
        <v>370</v>
      </c>
    </row>
    <row r="2831" spans="1:16" ht="54" customHeight="1" x14ac:dyDescent="0.2">
      <c r="A2831" s="296" t="s">
        <v>1969</v>
      </c>
      <c r="B2831" s="166" t="s">
        <v>370</v>
      </c>
      <c r="C2831" s="132" t="s">
        <v>2970</v>
      </c>
      <c r="D2831" s="550" t="s">
        <v>2539</v>
      </c>
      <c r="E2831" s="550" t="s">
        <v>187</v>
      </c>
      <c r="F2831" s="551">
        <v>291</v>
      </c>
      <c r="G2831" s="551" t="s">
        <v>605</v>
      </c>
      <c r="H2831" s="551">
        <v>11</v>
      </c>
      <c r="I2831" s="670">
        <v>10</v>
      </c>
      <c r="J2831" s="670">
        <v>100</v>
      </c>
      <c r="K2831" s="553">
        <v>3.3333333333333335</v>
      </c>
      <c r="L2831" s="553">
        <v>3.3333333333333335</v>
      </c>
      <c r="M2831" s="553">
        <v>3.3333333333333335</v>
      </c>
      <c r="N2831" s="553">
        <v>10</v>
      </c>
      <c r="O2831" s="670">
        <v>100</v>
      </c>
      <c r="P2831" s="362" t="s">
        <v>370</v>
      </c>
    </row>
    <row r="2832" spans="1:16" ht="54" customHeight="1" x14ac:dyDescent="0.2">
      <c r="A2832" s="296" t="s">
        <v>1969</v>
      </c>
      <c r="B2832" s="166" t="s">
        <v>370</v>
      </c>
      <c r="C2832" s="132" t="s">
        <v>2970</v>
      </c>
      <c r="D2832" s="550" t="s">
        <v>2540</v>
      </c>
      <c r="E2832" s="550" t="s">
        <v>187</v>
      </c>
      <c r="F2832" s="551">
        <v>291</v>
      </c>
      <c r="G2832" s="551" t="s">
        <v>605</v>
      </c>
      <c r="H2832" s="551">
        <v>11</v>
      </c>
      <c r="I2832" s="670">
        <v>10</v>
      </c>
      <c r="J2832" s="670">
        <v>100</v>
      </c>
      <c r="K2832" s="553">
        <v>3.3333333333333335</v>
      </c>
      <c r="L2832" s="553">
        <v>3.3333333333333335</v>
      </c>
      <c r="M2832" s="553">
        <v>3.3333333333333335</v>
      </c>
      <c r="N2832" s="553">
        <v>10</v>
      </c>
      <c r="O2832" s="670">
        <v>100</v>
      </c>
      <c r="P2832" s="362" t="s">
        <v>370</v>
      </c>
    </row>
    <row r="2833" spans="1:16" ht="54" customHeight="1" x14ac:dyDescent="0.2">
      <c r="A2833" s="296" t="s">
        <v>1969</v>
      </c>
      <c r="B2833" s="166" t="s">
        <v>370</v>
      </c>
      <c r="C2833" s="132" t="s">
        <v>2970</v>
      </c>
      <c r="D2833" s="550" t="s">
        <v>2541</v>
      </c>
      <c r="E2833" s="550" t="s">
        <v>187</v>
      </c>
      <c r="F2833" s="551">
        <v>291</v>
      </c>
      <c r="G2833" s="551" t="s">
        <v>605</v>
      </c>
      <c r="H2833" s="551">
        <v>11</v>
      </c>
      <c r="I2833" s="670">
        <v>10</v>
      </c>
      <c r="J2833" s="670">
        <v>1000</v>
      </c>
      <c r="K2833" s="553">
        <v>33.333333333333336</v>
      </c>
      <c r="L2833" s="553">
        <v>33.333333333333336</v>
      </c>
      <c r="M2833" s="553">
        <v>33.333333333333336</v>
      </c>
      <c r="N2833" s="553">
        <v>100</v>
      </c>
      <c r="O2833" s="670">
        <v>1000</v>
      </c>
      <c r="P2833" s="362" t="s">
        <v>370</v>
      </c>
    </row>
    <row r="2834" spans="1:16" ht="54" customHeight="1" x14ac:dyDescent="0.2">
      <c r="A2834" s="296" t="s">
        <v>1969</v>
      </c>
      <c r="B2834" s="166" t="s">
        <v>370</v>
      </c>
      <c r="C2834" s="132" t="s">
        <v>2970</v>
      </c>
      <c r="D2834" s="550" t="s">
        <v>2542</v>
      </c>
      <c r="E2834" s="550" t="s">
        <v>187</v>
      </c>
      <c r="F2834" s="551">
        <v>291</v>
      </c>
      <c r="G2834" s="551" t="s">
        <v>605</v>
      </c>
      <c r="H2834" s="551">
        <v>11</v>
      </c>
      <c r="I2834" s="670">
        <v>10</v>
      </c>
      <c r="J2834" s="670">
        <v>200</v>
      </c>
      <c r="K2834" s="553">
        <v>6.666666666666667</v>
      </c>
      <c r="L2834" s="553">
        <v>6.666666666666667</v>
      </c>
      <c r="M2834" s="553">
        <v>6.666666666666667</v>
      </c>
      <c r="N2834" s="553">
        <v>20</v>
      </c>
      <c r="O2834" s="670">
        <v>200</v>
      </c>
      <c r="P2834" s="362" t="s">
        <v>370</v>
      </c>
    </row>
    <row r="2835" spans="1:16" ht="54" customHeight="1" x14ac:dyDescent="0.2">
      <c r="A2835" s="296" t="s">
        <v>1969</v>
      </c>
      <c r="B2835" s="166" t="s">
        <v>370</v>
      </c>
      <c r="C2835" s="132" t="s">
        <v>2970</v>
      </c>
      <c r="D2835" s="550" t="s">
        <v>2543</v>
      </c>
      <c r="E2835" s="550" t="s">
        <v>187</v>
      </c>
      <c r="F2835" s="551">
        <v>291</v>
      </c>
      <c r="G2835" s="551" t="s">
        <v>605</v>
      </c>
      <c r="H2835" s="551">
        <v>11</v>
      </c>
      <c r="I2835" s="670">
        <v>100</v>
      </c>
      <c r="J2835" s="670">
        <v>200</v>
      </c>
      <c r="K2835" s="553">
        <v>0.66666666666666663</v>
      </c>
      <c r="L2835" s="553">
        <v>0.66666666666666663</v>
      </c>
      <c r="M2835" s="553">
        <v>0.66666666666666663</v>
      </c>
      <c r="N2835" s="553">
        <v>2</v>
      </c>
      <c r="O2835" s="670">
        <v>200</v>
      </c>
      <c r="P2835" s="362" t="s">
        <v>370</v>
      </c>
    </row>
    <row r="2836" spans="1:16" ht="54" customHeight="1" x14ac:dyDescent="0.2">
      <c r="A2836" s="296" t="s">
        <v>1969</v>
      </c>
      <c r="B2836" s="166" t="s">
        <v>370</v>
      </c>
      <c r="C2836" s="132" t="s">
        <v>2970</v>
      </c>
      <c r="D2836" s="550" t="s">
        <v>2544</v>
      </c>
      <c r="E2836" s="550" t="s">
        <v>187</v>
      </c>
      <c r="F2836" s="551">
        <v>291</v>
      </c>
      <c r="G2836" s="551" t="s">
        <v>605</v>
      </c>
      <c r="H2836" s="551">
        <v>11</v>
      </c>
      <c r="I2836" s="670">
        <v>10</v>
      </c>
      <c r="J2836" s="670">
        <v>2000</v>
      </c>
      <c r="K2836" s="553">
        <v>66.666666666666671</v>
      </c>
      <c r="L2836" s="553">
        <v>66.666666666666671</v>
      </c>
      <c r="M2836" s="553">
        <v>66.666666666666671</v>
      </c>
      <c r="N2836" s="553">
        <v>200</v>
      </c>
      <c r="O2836" s="670">
        <v>2000</v>
      </c>
      <c r="P2836" s="362" t="s">
        <v>370</v>
      </c>
    </row>
    <row r="2837" spans="1:16" ht="54" customHeight="1" x14ac:dyDescent="0.2">
      <c r="A2837" s="296" t="s">
        <v>1969</v>
      </c>
      <c r="B2837" s="166" t="s">
        <v>370</v>
      </c>
      <c r="C2837" s="132" t="s">
        <v>2970</v>
      </c>
      <c r="D2837" s="550" t="s">
        <v>2545</v>
      </c>
      <c r="E2837" s="550" t="s">
        <v>187</v>
      </c>
      <c r="F2837" s="551">
        <v>291</v>
      </c>
      <c r="G2837" s="551" t="s">
        <v>605</v>
      </c>
      <c r="H2837" s="551">
        <v>11</v>
      </c>
      <c r="I2837" s="670">
        <v>10</v>
      </c>
      <c r="J2837" s="670">
        <v>500</v>
      </c>
      <c r="K2837" s="553">
        <v>16.666666666666668</v>
      </c>
      <c r="L2837" s="553">
        <v>16.666666666666668</v>
      </c>
      <c r="M2837" s="553">
        <v>16.666666666666668</v>
      </c>
      <c r="N2837" s="553">
        <v>50</v>
      </c>
      <c r="O2837" s="670">
        <v>500</v>
      </c>
      <c r="P2837" s="362" t="s">
        <v>370</v>
      </c>
    </row>
    <row r="2838" spans="1:16" ht="54" customHeight="1" x14ac:dyDescent="0.2">
      <c r="A2838" s="296" t="s">
        <v>1969</v>
      </c>
      <c r="B2838" s="166" t="s">
        <v>370</v>
      </c>
      <c r="C2838" s="132" t="s">
        <v>2970</v>
      </c>
      <c r="D2838" s="550" t="s">
        <v>2546</v>
      </c>
      <c r="E2838" s="550" t="s">
        <v>187</v>
      </c>
      <c r="F2838" s="551">
        <v>291</v>
      </c>
      <c r="G2838" s="551" t="s">
        <v>605</v>
      </c>
      <c r="H2838" s="551">
        <v>11</v>
      </c>
      <c r="I2838" s="670">
        <v>10</v>
      </c>
      <c r="J2838" s="670">
        <v>500</v>
      </c>
      <c r="K2838" s="553">
        <v>16.666666666666668</v>
      </c>
      <c r="L2838" s="553">
        <v>16.666666666666668</v>
      </c>
      <c r="M2838" s="553">
        <v>16.666666666666668</v>
      </c>
      <c r="N2838" s="553">
        <v>50</v>
      </c>
      <c r="O2838" s="670">
        <v>500</v>
      </c>
      <c r="P2838" s="362" t="s">
        <v>370</v>
      </c>
    </row>
    <row r="2839" spans="1:16" ht="54" customHeight="1" x14ac:dyDescent="0.2">
      <c r="A2839" s="296" t="s">
        <v>1969</v>
      </c>
      <c r="B2839" s="166" t="s">
        <v>370</v>
      </c>
      <c r="C2839" s="132" t="s">
        <v>2970</v>
      </c>
      <c r="D2839" s="550" t="s">
        <v>2547</v>
      </c>
      <c r="E2839" s="550" t="s">
        <v>187</v>
      </c>
      <c r="F2839" s="551">
        <v>291</v>
      </c>
      <c r="G2839" s="551" t="s">
        <v>605</v>
      </c>
      <c r="H2839" s="551">
        <v>11</v>
      </c>
      <c r="I2839" s="670">
        <v>10</v>
      </c>
      <c r="J2839" s="670">
        <v>200</v>
      </c>
      <c r="K2839" s="553">
        <v>6.666666666666667</v>
      </c>
      <c r="L2839" s="553">
        <v>6.666666666666667</v>
      </c>
      <c r="M2839" s="553">
        <v>6.666666666666667</v>
      </c>
      <c r="N2839" s="553">
        <v>20</v>
      </c>
      <c r="O2839" s="670">
        <v>200</v>
      </c>
      <c r="P2839" s="362" t="s">
        <v>370</v>
      </c>
    </row>
    <row r="2840" spans="1:16" ht="54" customHeight="1" x14ac:dyDescent="0.2">
      <c r="A2840" s="296" t="s">
        <v>1969</v>
      </c>
      <c r="B2840" s="166" t="s">
        <v>370</v>
      </c>
      <c r="C2840" s="132" t="s">
        <v>2970</v>
      </c>
      <c r="D2840" s="550" t="s">
        <v>2548</v>
      </c>
      <c r="E2840" s="550" t="s">
        <v>187</v>
      </c>
      <c r="F2840" s="551">
        <v>291</v>
      </c>
      <c r="G2840" s="551" t="s">
        <v>605</v>
      </c>
      <c r="H2840" s="551">
        <v>11</v>
      </c>
      <c r="I2840" s="670">
        <v>10</v>
      </c>
      <c r="J2840" s="670">
        <v>100</v>
      </c>
      <c r="K2840" s="553">
        <v>3.3333333333333335</v>
      </c>
      <c r="L2840" s="553">
        <v>3.3333333333333335</v>
      </c>
      <c r="M2840" s="553">
        <v>3.3333333333333335</v>
      </c>
      <c r="N2840" s="553">
        <v>10</v>
      </c>
      <c r="O2840" s="670">
        <v>100</v>
      </c>
      <c r="P2840" s="362" t="s">
        <v>370</v>
      </c>
    </row>
    <row r="2841" spans="1:16" ht="54" customHeight="1" x14ac:dyDescent="0.2">
      <c r="A2841" s="296" t="s">
        <v>1969</v>
      </c>
      <c r="B2841" s="166" t="s">
        <v>370</v>
      </c>
      <c r="C2841" s="132" t="s">
        <v>2970</v>
      </c>
      <c r="D2841" s="550" t="s">
        <v>2549</v>
      </c>
      <c r="E2841" s="550" t="s">
        <v>187</v>
      </c>
      <c r="F2841" s="551">
        <v>291</v>
      </c>
      <c r="G2841" s="551" t="s">
        <v>605</v>
      </c>
      <c r="H2841" s="551">
        <v>11</v>
      </c>
      <c r="I2841" s="670">
        <v>150</v>
      </c>
      <c r="J2841" s="670">
        <v>750</v>
      </c>
      <c r="K2841" s="553">
        <v>1.6666666666666667</v>
      </c>
      <c r="L2841" s="553">
        <v>1.6666666666666667</v>
      </c>
      <c r="M2841" s="553">
        <v>1.6666666666666667</v>
      </c>
      <c r="N2841" s="553">
        <v>5</v>
      </c>
      <c r="O2841" s="670">
        <v>750</v>
      </c>
      <c r="P2841" s="362" t="s">
        <v>370</v>
      </c>
    </row>
    <row r="2842" spans="1:16" ht="54" customHeight="1" x14ac:dyDescent="0.2">
      <c r="A2842" s="296" t="s">
        <v>1969</v>
      </c>
      <c r="B2842" s="166" t="s">
        <v>370</v>
      </c>
      <c r="C2842" s="132" t="s">
        <v>2970</v>
      </c>
      <c r="D2842" s="550" t="s">
        <v>2550</v>
      </c>
      <c r="E2842" s="550" t="s">
        <v>187</v>
      </c>
      <c r="F2842" s="551">
        <v>291</v>
      </c>
      <c r="G2842" s="551" t="s">
        <v>605</v>
      </c>
      <c r="H2842" s="551">
        <v>11</v>
      </c>
      <c r="I2842" s="670">
        <v>20</v>
      </c>
      <c r="J2842" s="670">
        <v>200</v>
      </c>
      <c r="K2842" s="553">
        <v>3.3333333333333335</v>
      </c>
      <c r="L2842" s="553">
        <v>3.3333333333333335</v>
      </c>
      <c r="M2842" s="553">
        <v>3.3333333333333335</v>
      </c>
      <c r="N2842" s="553">
        <v>10</v>
      </c>
      <c r="O2842" s="670">
        <v>200</v>
      </c>
      <c r="P2842" s="362" t="s">
        <v>370</v>
      </c>
    </row>
    <row r="2843" spans="1:16" ht="54" customHeight="1" x14ac:dyDescent="0.2">
      <c r="A2843" s="296" t="s">
        <v>1969</v>
      </c>
      <c r="B2843" s="166" t="s">
        <v>370</v>
      </c>
      <c r="C2843" s="132" t="s">
        <v>2970</v>
      </c>
      <c r="D2843" s="550" t="s">
        <v>1112</v>
      </c>
      <c r="E2843" s="550" t="s">
        <v>187</v>
      </c>
      <c r="F2843" s="551">
        <v>291</v>
      </c>
      <c r="G2843" s="551" t="s">
        <v>605</v>
      </c>
      <c r="H2843" s="551">
        <v>11</v>
      </c>
      <c r="I2843" s="670">
        <v>7</v>
      </c>
      <c r="J2843" s="670">
        <v>70</v>
      </c>
      <c r="K2843" s="553">
        <v>3.3333333333333335</v>
      </c>
      <c r="L2843" s="553">
        <v>3.3333333333333335</v>
      </c>
      <c r="M2843" s="553">
        <v>3.3333333333333335</v>
      </c>
      <c r="N2843" s="553">
        <v>10</v>
      </c>
      <c r="O2843" s="670">
        <v>70</v>
      </c>
      <c r="P2843" s="362" t="s">
        <v>370</v>
      </c>
    </row>
    <row r="2844" spans="1:16" ht="54" customHeight="1" x14ac:dyDescent="0.2">
      <c r="A2844" s="296" t="s">
        <v>1969</v>
      </c>
      <c r="B2844" s="166" t="s">
        <v>370</v>
      </c>
      <c r="C2844" s="132" t="s">
        <v>2970</v>
      </c>
      <c r="D2844" s="550" t="s">
        <v>2551</v>
      </c>
      <c r="E2844" s="550" t="s">
        <v>187</v>
      </c>
      <c r="F2844" s="551">
        <v>291</v>
      </c>
      <c r="G2844" s="551" t="s">
        <v>605</v>
      </c>
      <c r="H2844" s="551">
        <v>11</v>
      </c>
      <c r="I2844" s="670">
        <v>25</v>
      </c>
      <c r="J2844" s="670">
        <v>125</v>
      </c>
      <c r="K2844" s="553">
        <v>1.6666666666666667</v>
      </c>
      <c r="L2844" s="553">
        <v>1.6666666666666667</v>
      </c>
      <c r="M2844" s="553">
        <v>1.6666666666666667</v>
      </c>
      <c r="N2844" s="553">
        <v>5</v>
      </c>
      <c r="O2844" s="670">
        <v>125</v>
      </c>
      <c r="P2844" s="362" t="s">
        <v>370</v>
      </c>
    </row>
    <row r="2845" spans="1:16" ht="54" customHeight="1" x14ac:dyDescent="0.2">
      <c r="A2845" s="296" t="s">
        <v>1969</v>
      </c>
      <c r="B2845" s="166" t="s">
        <v>370</v>
      </c>
      <c r="C2845" s="132" t="s">
        <v>2970</v>
      </c>
      <c r="D2845" s="550" t="s">
        <v>2552</v>
      </c>
      <c r="E2845" s="550" t="s">
        <v>187</v>
      </c>
      <c r="F2845" s="551">
        <v>291</v>
      </c>
      <c r="G2845" s="551" t="s">
        <v>605</v>
      </c>
      <c r="H2845" s="551">
        <v>11</v>
      </c>
      <c r="I2845" s="670">
        <v>10</v>
      </c>
      <c r="J2845" s="670">
        <v>250</v>
      </c>
      <c r="K2845" s="553">
        <v>8.3333333333333339</v>
      </c>
      <c r="L2845" s="553">
        <v>8.3333333333333339</v>
      </c>
      <c r="M2845" s="553">
        <v>8.3333333333333339</v>
      </c>
      <c r="N2845" s="553">
        <v>25</v>
      </c>
      <c r="O2845" s="670">
        <v>250</v>
      </c>
      <c r="P2845" s="362" t="s">
        <v>370</v>
      </c>
    </row>
    <row r="2846" spans="1:16" ht="54" customHeight="1" x14ac:dyDescent="0.2">
      <c r="A2846" s="296" t="s">
        <v>1969</v>
      </c>
      <c r="B2846" s="166" t="s">
        <v>370</v>
      </c>
      <c r="C2846" s="132" t="s">
        <v>2970</v>
      </c>
      <c r="D2846" s="550" t="s">
        <v>2553</v>
      </c>
      <c r="E2846" s="550" t="s">
        <v>187</v>
      </c>
      <c r="F2846" s="551">
        <v>291</v>
      </c>
      <c r="G2846" s="551" t="s">
        <v>605</v>
      </c>
      <c r="H2846" s="551">
        <v>11</v>
      </c>
      <c r="I2846" s="670">
        <v>5</v>
      </c>
      <c r="J2846" s="670">
        <v>125</v>
      </c>
      <c r="K2846" s="553">
        <v>8.3333333333333339</v>
      </c>
      <c r="L2846" s="553">
        <v>8.3333333333333339</v>
      </c>
      <c r="M2846" s="553">
        <v>8.3333333333333339</v>
      </c>
      <c r="N2846" s="553">
        <v>25</v>
      </c>
      <c r="O2846" s="670">
        <v>125</v>
      </c>
      <c r="P2846" s="362" t="s">
        <v>370</v>
      </c>
    </row>
    <row r="2847" spans="1:16" ht="54" customHeight="1" x14ac:dyDescent="0.2">
      <c r="A2847" s="296" t="s">
        <v>1969</v>
      </c>
      <c r="B2847" s="166" t="s">
        <v>370</v>
      </c>
      <c r="C2847" s="132" t="s">
        <v>2970</v>
      </c>
      <c r="D2847" s="550" t="s">
        <v>2554</v>
      </c>
      <c r="E2847" s="550" t="s">
        <v>187</v>
      </c>
      <c r="F2847" s="551">
        <v>291</v>
      </c>
      <c r="G2847" s="551" t="s">
        <v>605</v>
      </c>
      <c r="H2847" s="551">
        <v>11</v>
      </c>
      <c r="I2847" s="670">
        <v>10</v>
      </c>
      <c r="J2847" s="670">
        <v>250</v>
      </c>
      <c r="K2847" s="553">
        <v>8.3333333333333339</v>
      </c>
      <c r="L2847" s="553">
        <v>8.3333333333333339</v>
      </c>
      <c r="M2847" s="553">
        <v>8.3333333333333339</v>
      </c>
      <c r="N2847" s="553">
        <v>25</v>
      </c>
      <c r="O2847" s="670">
        <v>250</v>
      </c>
      <c r="P2847" s="362" t="s">
        <v>370</v>
      </c>
    </row>
    <row r="2848" spans="1:16" ht="54" customHeight="1" x14ac:dyDescent="0.2">
      <c r="A2848" s="296" t="s">
        <v>1969</v>
      </c>
      <c r="B2848" s="166" t="s">
        <v>370</v>
      </c>
      <c r="C2848" s="132" t="s">
        <v>2970</v>
      </c>
      <c r="D2848" s="550" t="s">
        <v>2555</v>
      </c>
      <c r="E2848" s="550" t="s">
        <v>187</v>
      </c>
      <c r="F2848" s="551">
        <v>291</v>
      </c>
      <c r="G2848" s="551" t="s">
        <v>605</v>
      </c>
      <c r="H2848" s="551">
        <v>11</v>
      </c>
      <c r="I2848" s="670">
        <v>10</v>
      </c>
      <c r="J2848" s="670">
        <v>400</v>
      </c>
      <c r="K2848" s="553">
        <v>13.333333333333334</v>
      </c>
      <c r="L2848" s="553">
        <v>13.333333333333334</v>
      </c>
      <c r="M2848" s="553">
        <v>13.333333333333334</v>
      </c>
      <c r="N2848" s="553">
        <v>40</v>
      </c>
      <c r="O2848" s="670">
        <v>400</v>
      </c>
      <c r="P2848" s="362" t="s">
        <v>370</v>
      </c>
    </row>
    <row r="2849" spans="1:16" ht="54" customHeight="1" x14ac:dyDescent="0.2">
      <c r="A2849" s="296" t="s">
        <v>1969</v>
      </c>
      <c r="B2849" s="166" t="s">
        <v>370</v>
      </c>
      <c r="C2849" s="132" t="s">
        <v>2970</v>
      </c>
      <c r="D2849" s="550" t="s">
        <v>2556</v>
      </c>
      <c r="E2849" s="550" t="s">
        <v>187</v>
      </c>
      <c r="F2849" s="551">
        <v>291</v>
      </c>
      <c r="G2849" s="551" t="s">
        <v>605</v>
      </c>
      <c r="H2849" s="551">
        <v>11</v>
      </c>
      <c r="I2849" s="670">
        <v>10</v>
      </c>
      <c r="J2849" s="670">
        <v>400</v>
      </c>
      <c r="K2849" s="553">
        <v>13.333333333333334</v>
      </c>
      <c r="L2849" s="553">
        <v>13.333333333333334</v>
      </c>
      <c r="M2849" s="553">
        <v>13.333333333333334</v>
      </c>
      <c r="N2849" s="553">
        <v>40</v>
      </c>
      <c r="O2849" s="670">
        <v>400</v>
      </c>
      <c r="P2849" s="362" t="s">
        <v>370</v>
      </c>
    </row>
    <row r="2850" spans="1:16" ht="54" customHeight="1" x14ac:dyDescent="0.2">
      <c r="A2850" s="296" t="s">
        <v>1969</v>
      </c>
      <c r="B2850" s="166" t="s">
        <v>370</v>
      </c>
      <c r="C2850" s="132" t="s">
        <v>2970</v>
      </c>
      <c r="D2850" s="550" t="s">
        <v>2557</v>
      </c>
      <c r="E2850" s="550" t="s">
        <v>187</v>
      </c>
      <c r="F2850" s="551">
        <v>291</v>
      </c>
      <c r="G2850" s="551" t="s">
        <v>605</v>
      </c>
      <c r="H2850" s="551">
        <v>11</v>
      </c>
      <c r="I2850" s="670">
        <v>10</v>
      </c>
      <c r="J2850" s="670">
        <v>400</v>
      </c>
      <c r="K2850" s="553">
        <v>13.333333333333334</v>
      </c>
      <c r="L2850" s="553">
        <v>13.333333333333334</v>
      </c>
      <c r="M2850" s="553">
        <v>13.333333333333334</v>
      </c>
      <c r="N2850" s="553">
        <v>40</v>
      </c>
      <c r="O2850" s="670">
        <v>400</v>
      </c>
      <c r="P2850" s="362" t="s">
        <v>370</v>
      </c>
    </row>
    <row r="2851" spans="1:16" ht="54" customHeight="1" x14ac:dyDescent="0.2">
      <c r="A2851" s="296" t="s">
        <v>1969</v>
      </c>
      <c r="B2851" s="166" t="s">
        <v>370</v>
      </c>
      <c r="C2851" s="132" t="s">
        <v>2970</v>
      </c>
      <c r="D2851" s="550" t="s">
        <v>2558</v>
      </c>
      <c r="E2851" s="550" t="s">
        <v>187</v>
      </c>
      <c r="F2851" s="551">
        <v>291</v>
      </c>
      <c r="G2851" s="551" t="s">
        <v>605</v>
      </c>
      <c r="H2851" s="551">
        <v>11</v>
      </c>
      <c r="I2851" s="670">
        <v>125</v>
      </c>
      <c r="J2851" s="670">
        <v>1250</v>
      </c>
      <c r="K2851" s="553">
        <v>3.3333333333333335</v>
      </c>
      <c r="L2851" s="553">
        <v>3.3333333333333335</v>
      </c>
      <c r="M2851" s="553">
        <v>3.3333333333333335</v>
      </c>
      <c r="N2851" s="553">
        <v>10</v>
      </c>
      <c r="O2851" s="670">
        <v>1250</v>
      </c>
      <c r="P2851" s="362" t="s">
        <v>370</v>
      </c>
    </row>
    <row r="2852" spans="1:16" ht="54" customHeight="1" x14ac:dyDescent="0.2">
      <c r="A2852" s="296" t="s">
        <v>1969</v>
      </c>
      <c r="B2852" s="166" t="s">
        <v>370</v>
      </c>
      <c r="C2852" s="132" t="s">
        <v>2970</v>
      </c>
      <c r="D2852" s="550" t="s">
        <v>2307</v>
      </c>
      <c r="E2852" s="550" t="s">
        <v>187</v>
      </c>
      <c r="F2852" s="551">
        <v>291</v>
      </c>
      <c r="G2852" s="551" t="s">
        <v>605</v>
      </c>
      <c r="H2852" s="551">
        <v>11</v>
      </c>
      <c r="I2852" s="670">
        <v>5</v>
      </c>
      <c r="J2852" s="670">
        <v>75</v>
      </c>
      <c r="K2852" s="553">
        <v>5</v>
      </c>
      <c r="L2852" s="553">
        <v>5</v>
      </c>
      <c r="M2852" s="553">
        <v>5</v>
      </c>
      <c r="N2852" s="553">
        <v>15</v>
      </c>
      <c r="O2852" s="670">
        <v>75</v>
      </c>
      <c r="P2852" s="362" t="s">
        <v>370</v>
      </c>
    </row>
    <row r="2853" spans="1:16" ht="54" customHeight="1" x14ac:dyDescent="0.2">
      <c r="A2853" s="296" t="s">
        <v>1969</v>
      </c>
      <c r="B2853" s="166" t="s">
        <v>370</v>
      </c>
      <c r="C2853" s="132" t="s">
        <v>2970</v>
      </c>
      <c r="D2853" s="550" t="s">
        <v>2559</v>
      </c>
      <c r="E2853" s="550" t="s">
        <v>187</v>
      </c>
      <c r="F2853" s="551">
        <v>291</v>
      </c>
      <c r="G2853" s="551" t="s">
        <v>605</v>
      </c>
      <c r="H2853" s="551">
        <v>11</v>
      </c>
      <c r="I2853" s="670">
        <v>5</v>
      </c>
      <c r="J2853" s="670">
        <v>150</v>
      </c>
      <c r="K2853" s="553">
        <v>10</v>
      </c>
      <c r="L2853" s="553">
        <v>10</v>
      </c>
      <c r="M2853" s="553">
        <v>10</v>
      </c>
      <c r="N2853" s="553">
        <v>30</v>
      </c>
      <c r="O2853" s="670">
        <v>150</v>
      </c>
      <c r="P2853" s="362" t="s">
        <v>370</v>
      </c>
    </row>
    <row r="2854" spans="1:16" ht="38.25" x14ac:dyDescent="0.2">
      <c r="A2854" s="296" t="s">
        <v>1969</v>
      </c>
      <c r="B2854" s="166" t="s">
        <v>370</v>
      </c>
      <c r="C2854" s="132" t="s">
        <v>2970</v>
      </c>
      <c r="D2854" s="550" t="s">
        <v>2560</v>
      </c>
      <c r="E2854" s="550" t="s">
        <v>187</v>
      </c>
      <c r="F2854" s="551">
        <v>291</v>
      </c>
      <c r="G2854" s="551" t="s">
        <v>605</v>
      </c>
      <c r="H2854" s="551">
        <v>11</v>
      </c>
      <c r="I2854" s="670">
        <v>35</v>
      </c>
      <c r="J2854" s="670">
        <v>525</v>
      </c>
      <c r="K2854" s="553">
        <v>5</v>
      </c>
      <c r="L2854" s="553">
        <v>5</v>
      </c>
      <c r="M2854" s="553">
        <v>5</v>
      </c>
      <c r="N2854" s="553">
        <v>15</v>
      </c>
      <c r="O2854" s="670">
        <v>525</v>
      </c>
      <c r="P2854" s="362" t="s">
        <v>370</v>
      </c>
    </row>
    <row r="2855" spans="1:16" ht="67.5" customHeight="1" x14ac:dyDescent="0.2">
      <c r="A2855" s="296" t="s">
        <v>1969</v>
      </c>
      <c r="B2855" s="166" t="s">
        <v>370</v>
      </c>
      <c r="C2855" s="132" t="s">
        <v>2970</v>
      </c>
      <c r="D2855" s="550" t="s">
        <v>2561</v>
      </c>
      <c r="E2855" s="550" t="s">
        <v>187</v>
      </c>
      <c r="F2855" s="551">
        <v>291</v>
      </c>
      <c r="G2855" s="551" t="s">
        <v>605</v>
      </c>
      <c r="H2855" s="551">
        <v>11</v>
      </c>
      <c r="I2855" s="670">
        <v>50</v>
      </c>
      <c r="J2855" s="670">
        <v>750</v>
      </c>
      <c r="K2855" s="553">
        <v>5</v>
      </c>
      <c r="L2855" s="553">
        <v>5</v>
      </c>
      <c r="M2855" s="553">
        <v>5</v>
      </c>
      <c r="N2855" s="553">
        <v>15</v>
      </c>
      <c r="O2855" s="670">
        <v>750</v>
      </c>
      <c r="P2855" s="362" t="s">
        <v>370</v>
      </c>
    </row>
    <row r="2856" spans="1:16" ht="67.5" customHeight="1" x14ac:dyDescent="0.2">
      <c r="A2856" s="296" t="s">
        <v>1969</v>
      </c>
      <c r="B2856" s="166" t="s">
        <v>370</v>
      </c>
      <c r="C2856" s="132" t="s">
        <v>2970</v>
      </c>
      <c r="D2856" s="550" t="s">
        <v>2562</v>
      </c>
      <c r="E2856" s="550" t="s">
        <v>187</v>
      </c>
      <c r="F2856" s="551">
        <v>291</v>
      </c>
      <c r="G2856" s="551" t="s">
        <v>605</v>
      </c>
      <c r="H2856" s="551">
        <v>11</v>
      </c>
      <c r="I2856" s="670">
        <v>25</v>
      </c>
      <c r="J2856" s="670">
        <v>750</v>
      </c>
      <c r="K2856" s="553">
        <v>10</v>
      </c>
      <c r="L2856" s="553">
        <v>10</v>
      </c>
      <c r="M2856" s="553">
        <v>10</v>
      </c>
      <c r="N2856" s="553">
        <v>30</v>
      </c>
      <c r="O2856" s="670">
        <v>750</v>
      </c>
      <c r="P2856" s="362" t="s">
        <v>370</v>
      </c>
    </row>
    <row r="2857" spans="1:16" ht="67.5" customHeight="1" x14ac:dyDescent="0.2">
      <c r="A2857" s="296" t="s">
        <v>1969</v>
      </c>
      <c r="B2857" s="166" t="s">
        <v>370</v>
      </c>
      <c r="C2857" s="132" t="s">
        <v>2970</v>
      </c>
      <c r="D2857" s="550" t="s">
        <v>2563</v>
      </c>
      <c r="E2857" s="550" t="s">
        <v>187</v>
      </c>
      <c r="F2857" s="551">
        <v>291</v>
      </c>
      <c r="G2857" s="551" t="s">
        <v>605</v>
      </c>
      <c r="H2857" s="551">
        <v>11</v>
      </c>
      <c r="I2857" s="670">
        <v>25</v>
      </c>
      <c r="J2857" s="670">
        <v>625</v>
      </c>
      <c r="K2857" s="553">
        <v>8.3333333333333339</v>
      </c>
      <c r="L2857" s="553">
        <v>8.3333333333333339</v>
      </c>
      <c r="M2857" s="553">
        <v>8.3333333333333339</v>
      </c>
      <c r="N2857" s="553">
        <v>25</v>
      </c>
      <c r="O2857" s="670">
        <v>625</v>
      </c>
      <c r="P2857" s="362" t="s">
        <v>370</v>
      </c>
    </row>
    <row r="2858" spans="1:16" ht="38.25" x14ac:dyDescent="0.2">
      <c r="A2858" s="296" t="s">
        <v>1969</v>
      </c>
      <c r="B2858" s="166" t="s">
        <v>370</v>
      </c>
      <c r="C2858" s="132" t="s">
        <v>2970</v>
      </c>
      <c r="D2858" s="550" t="s">
        <v>2564</v>
      </c>
      <c r="E2858" s="550" t="s">
        <v>187</v>
      </c>
      <c r="F2858" s="551">
        <v>291</v>
      </c>
      <c r="G2858" s="551" t="s">
        <v>605</v>
      </c>
      <c r="H2858" s="551">
        <v>11</v>
      </c>
      <c r="I2858" s="670">
        <v>50</v>
      </c>
      <c r="J2858" s="670">
        <v>750</v>
      </c>
      <c r="K2858" s="553">
        <v>5</v>
      </c>
      <c r="L2858" s="553">
        <v>5</v>
      </c>
      <c r="M2858" s="553">
        <v>5</v>
      </c>
      <c r="N2858" s="553">
        <v>15</v>
      </c>
      <c r="O2858" s="670">
        <v>750</v>
      </c>
      <c r="P2858" s="362" t="s">
        <v>370</v>
      </c>
    </row>
    <row r="2859" spans="1:16" ht="53.25" customHeight="1" x14ac:dyDescent="0.2">
      <c r="A2859" s="296" t="s">
        <v>1969</v>
      </c>
      <c r="B2859" s="166" t="s">
        <v>370</v>
      </c>
      <c r="C2859" s="132" t="s">
        <v>2970</v>
      </c>
      <c r="D2859" s="550" t="s">
        <v>2565</v>
      </c>
      <c r="E2859" s="550" t="s">
        <v>187</v>
      </c>
      <c r="F2859" s="551">
        <v>291</v>
      </c>
      <c r="G2859" s="551" t="s">
        <v>605</v>
      </c>
      <c r="H2859" s="551">
        <v>11</v>
      </c>
      <c r="I2859" s="670">
        <v>50</v>
      </c>
      <c r="J2859" s="670">
        <v>750</v>
      </c>
      <c r="K2859" s="553">
        <v>5</v>
      </c>
      <c r="L2859" s="553">
        <v>5</v>
      </c>
      <c r="M2859" s="553">
        <v>5</v>
      </c>
      <c r="N2859" s="553">
        <v>15</v>
      </c>
      <c r="O2859" s="670">
        <v>750</v>
      </c>
      <c r="P2859" s="362" t="s">
        <v>370</v>
      </c>
    </row>
    <row r="2860" spans="1:16" ht="53.25" customHeight="1" x14ac:dyDescent="0.2">
      <c r="A2860" s="296" t="s">
        <v>1969</v>
      </c>
      <c r="B2860" s="166" t="s">
        <v>370</v>
      </c>
      <c r="C2860" s="132" t="s">
        <v>2970</v>
      </c>
      <c r="D2860" s="550" t="s">
        <v>2566</v>
      </c>
      <c r="E2860" s="550" t="s">
        <v>187</v>
      </c>
      <c r="F2860" s="551">
        <v>291</v>
      </c>
      <c r="G2860" s="551" t="s">
        <v>605</v>
      </c>
      <c r="H2860" s="551">
        <v>11</v>
      </c>
      <c r="I2860" s="670">
        <v>25</v>
      </c>
      <c r="J2860" s="670">
        <v>250</v>
      </c>
      <c r="K2860" s="553">
        <v>3.3333333333333335</v>
      </c>
      <c r="L2860" s="553">
        <v>3.3333333333333335</v>
      </c>
      <c r="M2860" s="553">
        <v>3.3333333333333335</v>
      </c>
      <c r="N2860" s="553">
        <v>10</v>
      </c>
      <c r="O2860" s="670">
        <v>250</v>
      </c>
      <c r="P2860" s="362" t="s">
        <v>370</v>
      </c>
    </row>
    <row r="2861" spans="1:16" ht="53.25" customHeight="1" x14ac:dyDescent="0.2">
      <c r="A2861" s="296" t="s">
        <v>1969</v>
      </c>
      <c r="B2861" s="166" t="s">
        <v>370</v>
      </c>
      <c r="C2861" s="132" t="s">
        <v>2970</v>
      </c>
      <c r="D2861" s="550" t="s">
        <v>2567</v>
      </c>
      <c r="E2861" s="550" t="s">
        <v>187</v>
      </c>
      <c r="F2861" s="551">
        <v>291</v>
      </c>
      <c r="G2861" s="551" t="s">
        <v>605</v>
      </c>
      <c r="H2861" s="551">
        <v>11</v>
      </c>
      <c r="I2861" s="670">
        <v>50</v>
      </c>
      <c r="J2861" s="670">
        <v>250</v>
      </c>
      <c r="K2861" s="553">
        <v>1.6666666666666667</v>
      </c>
      <c r="L2861" s="553">
        <v>1.6666666666666667</v>
      </c>
      <c r="M2861" s="553">
        <v>1.6666666666666667</v>
      </c>
      <c r="N2861" s="553">
        <v>5</v>
      </c>
      <c r="O2861" s="670">
        <v>250</v>
      </c>
      <c r="P2861" s="362" t="s">
        <v>370</v>
      </c>
    </row>
    <row r="2862" spans="1:16" ht="53.25" customHeight="1" x14ac:dyDescent="0.2">
      <c r="A2862" s="296" t="s">
        <v>1969</v>
      </c>
      <c r="B2862" s="166" t="s">
        <v>370</v>
      </c>
      <c r="C2862" s="132" t="s">
        <v>2970</v>
      </c>
      <c r="D2862" s="550" t="s">
        <v>2568</v>
      </c>
      <c r="E2862" s="550" t="s">
        <v>187</v>
      </c>
      <c r="F2862" s="551">
        <v>291</v>
      </c>
      <c r="G2862" s="551" t="s">
        <v>605</v>
      </c>
      <c r="H2862" s="551">
        <v>11</v>
      </c>
      <c r="I2862" s="670">
        <v>200</v>
      </c>
      <c r="J2862" s="670">
        <v>1000</v>
      </c>
      <c r="K2862" s="553">
        <v>1.6666666666666667</v>
      </c>
      <c r="L2862" s="553">
        <v>1.6666666666666667</v>
      </c>
      <c r="M2862" s="553">
        <v>1.6666666666666667</v>
      </c>
      <c r="N2862" s="553">
        <v>5</v>
      </c>
      <c r="O2862" s="670">
        <v>1000</v>
      </c>
      <c r="P2862" s="362" t="s">
        <v>370</v>
      </c>
    </row>
    <row r="2863" spans="1:16" ht="53.25" customHeight="1" x14ac:dyDescent="0.2">
      <c r="A2863" s="296" t="s">
        <v>1969</v>
      </c>
      <c r="B2863" s="166" t="s">
        <v>370</v>
      </c>
      <c r="C2863" s="132" t="s">
        <v>2970</v>
      </c>
      <c r="D2863" s="550" t="s">
        <v>2569</v>
      </c>
      <c r="E2863" s="550" t="s">
        <v>187</v>
      </c>
      <c r="F2863" s="551">
        <v>291</v>
      </c>
      <c r="G2863" s="551" t="s">
        <v>605</v>
      </c>
      <c r="H2863" s="551">
        <v>11</v>
      </c>
      <c r="I2863" s="670">
        <v>10</v>
      </c>
      <c r="J2863" s="670">
        <v>100</v>
      </c>
      <c r="K2863" s="553">
        <v>3.3333333333333335</v>
      </c>
      <c r="L2863" s="553">
        <v>3.3333333333333335</v>
      </c>
      <c r="M2863" s="553">
        <v>3.3333333333333335</v>
      </c>
      <c r="N2863" s="553">
        <v>10</v>
      </c>
      <c r="O2863" s="670">
        <v>100</v>
      </c>
      <c r="P2863" s="362" t="s">
        <v>370</v>
      </c>
    </row>
    <row r="2864" spans="1:16" ht="38.25" x14ac:dyDescent="0.2">
      <c r="A2864" s="296" t="s">
        <v>1969</v>
      </c>
      <c r="B2864" s="166" t="s">
        <v>370</v>
      </c>
      <c r="C2864" s="132" t="s">
        <v>2970</v>
      </c>
      <c r="D2864" s="550" t="s">
        <v>2570</v>
      </c>
      <c r="E2864" s="550" t="s">
        <v>187</v>
      </c>
      <c r="F2864" s="551">
        <v>291</v>
      </c>
      <c r="G2864" s="551" t="s">
        <v>605</v>
      </c>
      <c r="H2864" s="551">
        <v>11</v>
      </c>
      <c r="I2864" s="670">
        <v>10</v>
      </c>
      <c r="J2864" s="670">
        <v>100</v>
      </c>
      <c r="K2864" s="553">
        <v>3.3333333333333335</v>
      </c>
      <c r="L2864" s="553">
        <v>3.3333333333333335</v>
      </c>
      <c r="M2864" s="553">
        <v>3.3333333333333335</v>
      </c>
      <c r="N2864" s="553">
        <v>10</v>
      </c>
      <c r="O2864" s="670">
        <v>100</v>
      </c>
      <c r="P2864" s="362" t="s">
        <v>370</v>
      </c>
    </row>
    <row r="2865" spans="1:16" ht="53.25" customHeight="1" x14ac:dyDescent="0.2">
      <c r="A2865" s="296" t="s">
        <v>1969</v>
      </c>
      <c r="B2865" s="166" t="s">
        <v>370</v>
      </c>
      <c r="C2865" s="132" t="s">
        <v>2970</v>
      </c>
      <c r="D2865" s="550" t="s">
        <v>2571</v>
      </c>
      <c r="E2865" s="550" t="s">
        <v>187</v>
      </c>
      <c r="F2865" s="551">
        <v>291</v>
      </c>
      <c r="G2865" s="551" t="s">
        <v>605</v>
      </c>
      <c r="H2865" s="551">
        <v>11</v>
      </c>
      <c r="I2865" s="670">
        <v>50</v>
      </c>
      <c r="J2865" s="670">
        <v>500</v>
      </c>
      <c r="K2865" s="553">
        <v>3.3333333333333335</v>
      </c>
      <c r="L2865" s="553">
        <v>3.3333333333333335</v>
      </c>
      <c r="M2865" s="553">
        <v>3.3333333333333335</v>
      </c>
      <c r="N2865" s="553">
        <v>10</v>
      </c>
      <c r="O2865" s="670">
        <v>500</v>
      </c>
      <c r="P2865" s="362" t="s">
        <v>370</v>
      </c>
    </row>
    <row r="2866" spans="1:16" ht="38.25" x14ac:dyDescent="0.2">
      <c r="A2866" s="296" t="s">
        <v>1969</v>
      </c>
      <c r="B2866" s="166" t="s">
        <v>370</v>
      </c>
      <c r="C2866" s="132" t="s">
        <v>2970</v>
      </c>
      <c r="D2866" s="550" t="s">
        <v>2572</v>
      </c>
      <c r="E2866" s="550" t="s">
        <v>187</v>
      </c>
      <c r="F2866" s="551">
        <v>291</v>
      </c>
      <c r="G2866" s="551" t="s">
        <v>605</v>
      </c>
      <c r="H2866" s="551">
        <v>11</v>
      </c>
      <c r="I2866" s="670">
        <v>3</v>
      </c>
      <c r="J2866" s="670">
        <v>60</v>
      </c>
      <c r="K2866" s="553">
        <v>6.666666666666667</v>
      </c>
      <c r="L2866" s="553">
        <v>6.666666666666667</v>
      </c>
      <c r="M2866" s="553">
        <v>6.666666666666667</v>
      </c>
      <c r="N2866" s="553">
        <v>20</v>
      </c>
      <c r="O2866" s="670">
        <v>60</v>
      </c>
      <c r="P2866" s="362" t="s">
        <v>370</v>
      </c>
    </row>
    <row r="2867" spans="1:16" ht="53.25" customHeight="1" x14ac:dyDescent="0.2">
      <c r="A2867" s="296" t="s">
        <v>1969</v>
      </c>
      <c r="B2867" s="166" t="s">
        <v>370</v>
      </c>
      <c r="C2867" s="132" t="s">
        <v>2970</v>
      </c>
      <c r="D2867" s="550" t="s">
        <v>2573</v>
      </c>
      <c r="E2867" s="550" t="s">
        <v>187</v>
      </c>
      <c r="F2867" s="551">
        <v>293</v>
      </c>
      <c r="G2867" s="551" t="s">
        <v>605</v>
      </c>
      <c r="H2867" s="551">
        <v>11</v>
      </c>
      <c r="I2867" s="670">
        <v>800</v>
      </c>
      <c r="J2867" s="670">
        <v>1600</v>
      </c>
      <c r="K2867" s="553">
        <v>0.66666666666666663</v>
      </c>
      <c r="L2867" s="553">
        <v>0.66666666666666663</v>
      </c>
      <c r="M2867" s="553">
        <v>0.66666666666666663</v>
      </c>
      <c r="N2867" s="553">
        <v>2</v>
      </c>
      <c r="O2867" s="670">
        <v>1600</v>
      </c>
      <c r="P2867" s="362" t="s">
        <v>370</v>
      </c>
    </row>
    <row r="2868" spans="1:16" ht="53.25" customHeight="1" x14ac:dyDescent="0.2">
      <c r="A2868" s="296" t="s">
        <v>1969</v>
      </c>
      <c r="B2868" s="166" t="s">
        <v>370</v>
      </c>
      <c r="C2868" s="132" t="s">
        <v>2970</v>
      </c>
      <c r="D2868" s="550" t="s">
        <v>2574</v>
      </c>
      <c r="E2868" s="550" t="s">
        <v>187</v>
      </c>
      <c r="F2868" s="551">
        <v>294</v>
      </c>
      <c r="G2868" s="551" t="s">
        <v>605</v>
      </c>
      <c r="H2868" s="551">
        <v>11</v>
      </c>
      <c r="I2868" s="670">
        <v>450</v>
      </c>
      <c r="J2868" s="670">
        <v>90000</v>
      </c>
      <c r="K2868" s="553">
        <v>66.666666666666671</v>
      </c>
      <c r="L2868" s="553">
        <v>66.666666666666671</v>
      </c>
      <c r="M2868" s="553">
        <v>66.666666666666671</v>
      </c>
      <c r="N2868" s="553">
        <v>200</v>
      </c>
      <c r="O2868" s="670">
        <v>90000</v>
      </c>
      <c r="P2868" s="362" t="s">
        <v>370</v>
      </c>
    </row>
    <row r="2869" spans="1:16" ht="53.25" customHeight="1" x14ac:dyDescent="0.2">
      <c r="A2869" s="296" t="s">
        <v>1969</v>
      </c>
      <c r="B2869" s="166" t="s">
        <v>370</v>
      </c>
      <c r="C2869" s="132" t="s">
        <v>2970</v>
      </c>
      <c r="D2869" s="550" t="s">
        <v>2575</v>
      </c>
      <c r="E2869" s="550" t="s">
        <v>187</v>
      </c>
      <c r="F2869" s="551">
        <v>297</v>
      </c>
      <c r="G2869" s="551" t="s">
        <v>605</v>
      </c>
      <c r="H2869" s="551">
        <v>11</v>
      </c>
      <c r="I2869" s="670">
        <v>100</v>
      </c>
      <c r="J2869" s="670">
        <v>500</v>
      </c>
      <c r="K2869" s="553">
        <v>1.6666666666666667</v>
      </c>
      <c r="L2869" s="553">
        <v>1.6666666666666667</v>
      </c>
      <c r="M2869" s="553">
        <v>1.6666666666666667</v>
      </c>
      <c r="N2869" s="553">
        <v>5</v>
      </c>
      <c r="O2869" s="670">
        <v>500</v>
      </c>
      <c r="P2869" s="362" t="s">
        <v>370</v>
      </c>
    </row>
    <row r="2870" spans="1:16" ht="53.25" customHeight="1" x14ac:dyDescent="0.2">
      <c r="A2870" s="296" t="s">
        <v>1969</v>
      </c>
      <c r="B2870" s="166" t="s">
        <v>370</v>
      </c>
      <c r="C2870" s="132" t="s">
        <v>2970</v>
      </c>
      <c r="D2870" s="550" t="s">
        <v>2576</v>
      </c>
      <c r="E2870" s="550" t="s">
        <v>187</v>
      </c>
      <c r="F2870" s="551">
        <v>297</v>
      </c>
      <c r="G2870" s="551" t="s">
        <v>605</v>
      </c>
      <c r="H2870" s="551">
        <v>11</v>
      </c>
      <c r="I2870" s="670">
        <v>100</v>
      </c>
      <c r="J2870" s="670">
        <v>500</v>
      </c>
      <c r="K2870" s="553">
        <v>1.6666666666666667</v>
      </c>
      <c r="L2870" s="553">
        <v>1.6666666666666667</v>
      </c>
      <c r="M2870" s="553">
        <v>1.6666666666666667</v>
      </c>
      <c r="N2870" s="553">
        <v>5</v>
      </c>
      <c r="O2870" s="670">
        <v>500</v>
      </c>
      <c r="P2870" s="362" t="s">
        <v>370</v>
      </c>
    </row>
    <row r="2871" spans="1:16" ht="53.25" customHeight="1" x14ac:dyDescent="0.2">
      <c r="A2871" s="296" t="s">
        <v>1969</v>
      </c>
      <c r="B2871" s="166" t="s">
        <v>370</v>
      </c>
      <c r="C2871" s="132" t="s">
        <v>2970</v>
      </c>
      <c r="D2871" s="550" t="s">
        <v>2577</v>
      </c>
      <c r="E2871" s="550" t="s">
        <v>187</v>
      </c>
      <c r="F2871" s="551">
        <v>322</v>
      </c>
      <c r="G2871" s="551" t="s">
        <v>605</v>
      </c>
      <c r="H2871" s="551">
        <v>11</v>
      </c>
      <c r="I2871" s="670">
        <v>8000</v>
      </c>
      <c r="J2871" s="670">
        <v>16000</v>
      </c>
      <c r="K2871" s="553">
        <v>0.66666666666666663</v>
      </c>
      <c r="L2871" s="553">
        <v>0.66666666666666663</v>
      </c>
      <c r="M2871" s="553">
        <v>0.66666666666666663</v>
      </c>
      <c r="N2871" s="553">
        <v>2</v>
      </c>
      <c r="O2871" s="670">
        <v>16000</v>
      </c>
      <c r="P2871" s="362" t="s">
        <v>370</v>
      </c>
    </row>
    <row r="2872" spans="1:16" ht="53.25" customHeight="1" x14ac:dyDescent="0.2">
      <c r="A2872" s="296" t="s">
        <v>1969</v>
      </c>
      <c r="B2872" s="166" t="s">
        <v>370</v>
      </c>
      <c r="C2872" s="132" t="s">
        <v>2970</v>
      </c>
      <c r="D2872" s="550" t="s">
        <v>2578</v>
      </c>
      <c r="E2872" s="550" t="s">
        <v>187</v>
      </c>
      <c r="F2872" s="551">
        <v>322</v>
      </c>
      <c r="G2872" s="551" t="s">
        <v>605</v>
      </c>
      <c r="H2872" s="551">
        <v>11</v>
      </c>
      <c r="I2872" s="670">
        <v>6000</v>
      </c>
      <c r="J2872" s="670">
        <v>12000</v>
      </c>
      <c r="K2872" s="553">
        <v>0.66666666666666663</v>
      </c>
      <c r="L2872" s="553">
        <v>0.66666666666666663</v>
      </c>
      <c r="M2872" s="553">
        <v>0.66666666666666663</v>
      </c>
      <c r="N2872" s="553">
        <v>2</v>
      </c>
      <c r="O2872" s="670">
        <v>12000</v>
      </c>
      <c r="P2872" s="362" t="s">
        <v>370</v>
      </c>
    </row>
    <row r="2873" spans="1:16" ht="53.25" customHeight="1" x14ac:dyDescent="0.2">
      <c r="A2873" s="296" t="s">
        <v>1969</v>
      </c>
      <c r="B2873" s="166" t="s">
        <v>370</v>
      </c>
      <c r="C2873" s="132" t="s">
        <v>2970</v>
      </c>
      <c r="D2873" s="550" t="s">
        <v>2579</v>
      </c>
      <c r="E2873" s="550" t="s">
        <v>187</v>
      </c>
      <c r="F2873" s="551">
        <v>322</v>
      </c>
      <c r="G2873" s="551" t="s">
        <v>605</v>
      </c>
      <c r="H2873" s="551">
        <v>11</v>
      </c>
      <c r="I2873" s="670">
        <v>1250</v>
      </c>
      <c r="J2873" s="670">
        <v>15000</v>
      </c>
      <c r="K2873" s="553">
        <v>4</v>
      </c>
      <c r="L2873" s="553">
        <v>4</v>
      </c>
      <c r="M2873" s="553">
        <v>4</v>
      </c>
      <c r="N2873" s="553">
        <v>12</v>
      </c>
      <c r="O2873" s="670">
        <v>15000</v>
      </c>
      <c r="P2873" s="362" t="s">
        <v>370</v>
      </c>
    </row>
    <row r="2874" spans="1:16" ht="53.25" customHeight="1" x14ac:dyDescent="0.2">
      <c r="A2874" s="296" t="s">
        <v>1969</v>
      </c>
      <c r="B2874" s="166" t="s">
        <v>370</v>
      </c>
      <c r="C2874" s="132" t="s">
        <v>2970</v>
      </c>
      <c r="D2874" s="550" t="s">
        <v>1278</v>
      </c>
      <c r="E2874" s="550" t="s">
        <v>187</v>
      </c>
      <c r="F2874" s="551">
        <v>328</v>
      </c>
      <c r="G2874" s="551" t="s">
        <v>605</v>
      </c>
      <c r="H2874" s="551">
        <v>11</v>
      </c>
      <c r="I2874" s="670">
        <v>10000</v>
      </c>
      <c r="J2874" s="670">
        <v>20000</v>
      </c>
      <c r="K2874" s="553">
        <v>0.66666666666666663</v>
      </c>
      <c r="L2874" s="553">
        <v>0.66666666666666663</v>
      </c>
      <c r="M2874" s="553">
        <v>0.66666666666666663</v>
      </c>
      <c r="N2874" s="553">
        <v>2</v>
      </c>
      <c r="O2874" s="670">
        <v>20000</v>
      </c>
      <c r="P2874" s="362" t="s">
        <v>370</v>
      </c>
    </row>
    <row r="2875" spans="1:16" ht="53.25" customHeight="1" x14ac:dyDescent="0.2">
      <c r="A2875" s="296" t="s">
        <v>1969</v>
      </c>
      <c r="B2875" s="166" t="s">
        <v>370</v>
      </c>
      <c r="C2875" s="132" t="s">
        <v>2970</v>
      </c>
      <c r="D2875" s="550" t="s">
        <v>2580</v>
      </c>
      <c r="E2875" s="550" t="s">
        <v>187</v>
      </c>
      <c r="F2875" s="551">
        <v>329</v>
      </c>
      <c r="G2875" s="551" t="s">
        <v>605</v>
      </c>
      <c r="H2875" s="551">
        <v>11</v>
      </c>
      <c r="I2875" s="670">
        <v>1000</v>
      </c>
      <c r="J2875" s="670">
        <v>1000</v>
      </c>
      <c r="K2875" s="553">
        <v>1</v>
      </c>
      <c r="L2875" s="553">
        <v>0.33333333333333331</v>
      </c>
      <c r="M2875" s="553">
        <v>0.33333333333333331</v>
      </c>
      <c r="N2875" s="553">
        <v>1</v>
      </c>
      <c r="O2875" s="670">
        <v>1000</v>
      </c>
      <c r="P2875" s="362" t="s">
        <v>370</v>
      </c>
    </row>
    <row r="2876" spans="1:16" ht="12.75" x14ac:dyDescent="0.2">
      <c r="A2876" s="794" t="s">
        <v>2581</v>
      </c>
      <c r="B2876" s="795"/>
      <c r="C2876" s="796"/>
      <c r="D2876" s="794"/>
      <c r="E2876" s="794"/>
      <c r="F2876" s="794"/>
      <c r="G2876" s="794"/>
      <c r="H2876" s="794"/>
      <c r="I2876" s="794"/>
      <c r="J2876" s="794"/>
      <c r="K2876" s="794"/>
      <c r="L2876" s="794"/>
      <c r="M2876" s="794"/>
      <c r="N2876" s="794"/>
      <c r="O2876" s="797">
        <f>SUM(O2782:O2875)</f>
        <v>596940</v>
      </c>
      <c r="P2876" s="322"/>
    </row>
    <row r="2877" spans="1:16" ht="38.25" x14ac:dyDescent="0.2">
      <c r="A2877" s="166" t="s">
        <v>1969</v>
      </c>
      <c r="B2877" s="166" t="s">
        <v>370</v>
      </c>
      <c r="C2877" s="132" t="s">
        <v>2958</v>
      </c>
      <c r="D2877" s="956" t="s">
        <v>1309</v>
      </c>
      <c r="E2877" s="956" t="s">
        <v>549</v>
      </c>
      <c r="F2877" s="957">
        <v>122</v>
      </c>
      <c r="G2877" s="957"/>
      <c r="H2877" s="957">
        <v>11</v>
      </c>
      <c r="I2877" s="958">
        <v>25</v>
      </c>
      <c r="J2877" s="670">
        <v>25</v>
      </c>
      <c r="K2877" s="553">
        <v>1200</v>
      </c>
      <c r="L2877" s="553">
        <v>1420</v>
      </c>
      <c r="M2877" s="553">
        <v>1400</v>
      </c>
      <c r="N2877" s="553">
        <f>K2877+L2877+M2877</f>
        <v>4020</v>
      </c>
      <c r="O2877" s="670">
        <f>N2877*J2877</f>
        <v>100500</v>
      </c>
      <c r="P2877" s="166" t="s">
        <v>2971</v>
      </c>
    </row>
    <row r="2878" spans="1:16" ht="38.25" x14ac:dyDescent="0.2">
      <c r="A2878" s="166" t="s">
        <v>1969</v>
      </c>
      <c r="B2878" s="166" t="s">
        <v>370</v>
      </c>
      <c r="C2878" s="132" t="s">
        <v>2958</v>
      </c>
      <c r="D2878" s="956" t="s">
        <v>815</v>
      </c>
      <c r="E2878" s="956" t="s">
        <v>1310</v>
      </c>
      <c r="F2878" s="957">
        <v>136</v>
      </c>
      <c r="G2878" s="957"/>
      <c r="H2878" s="957">
        <v>11</v>
      </c>
      <c r="I2878" s="958">
        <v>420</v>
      </c>
      <c r="J2878" s="670">
        <v>420</v>
      </c>
      <c r="K2878" s="553">
        <v>128.57142857142799</v>
      </c>
      <c r="L2878" s="553">
        <v>128.57142857142799</v>
      </c>
      <c r="M2878" s="553">
        <v>128.57142857142799</v>
      </c>
      <c r="N2878" s="553">
        <f>K2878+L2878+M2878</f>
        <v>385.71428571428396</v>
      </c>
      <c r="O2878" s="670">
        <f t="shared" ref="O2878:O2885" si="185">N2878*J2878</f>
        <v>161999.99999999927</v>
      </c>
      <c r="P2878" s="166" t="s">
        <v>2971</v>
      </c>
    </row>
    <row r="2879" spans="1:16" ht="38.25" x14ac:dyDescent="0.2">
      <c r="A2879" s="166" t="s">
        <v>1969</v>
      </c>
      <c r="B2879" s="166" t="s">
        <v>370</v>
      </c>
      <c r="C2879" s="132" t="s">
        <v>2958</v>
      </c>
      <c r="D2879" s="956" t="s">
        <v>1311</v>
      </c>
      <c r="E2879" s="956" t="s">
        <v>1312</v>
      </c>
      <c r="F2879" s="957">
        <v>181</v>
      </c>
      <c r="G2879" s="957">
        <v>26254</v>
      </c>
      <c r="H2879" s="957">
        <v>11</v>
      </c>
      <c r="I2879" s="958">
        <v>15000</v>
      </c>
      <c r="J2879" s="670">
        <v>15000</v>
      </c>
      <c r="K2879" s="553">
        <v>2</v>
      </c>
      <c r="L2879" s="553">
        <v>4</v>
      </c>
      <c r="M2879" s="553">
        <v>4</v>
      </c>
      <c r="N2879" s="553">
        <f t="shared" ref="N2879:N2885" si="186">K2879+L2879+M2879</f>
        <v>10</v>
      </c>
      <c r="O2879" s="670">
        <f t="shared" si="185"/>
        <v>150000</v>
      </c>
      <c r="P2879" s="166" t="s">
        <v>2971</v>
      </c>
    </row>
    <row r="2880" spans="1:16" ht="38.25" x14ac:dyDescent="0.2">
      <c r="A2880" s="166" t="s">
        <v>1969</v>
      </c>
      <c r="B2880" s="166" t="s">
        <v>370</v>
      </c>
      <c r="C2880" s="132" t="s">
        <v>2958</v>
      </c>
      <c r="D2880" s="956" t="s">
        <v>1313</v>
      </c>
      <c r="E2880" s="956" t="s">
        <v>1314</v>
      </c>
      <c r="F2880" s="957">
        <v>211</v>
      </c>
      <c r="G2880" s="957"/>
      <c r="H2880" s="957">
        <v>11</v>
      </c>
      <c r="I2880" s="958">
        <v>100</v>
      </c>
      <c r="J2880" s="670">
        <v>2500</v>
      </c>
      <c r="K2880" s="553">
        <v>4</v>
      </c>
      <c r="L2880" s="553">
        <v>8</v>
      </c>
      <c r="M2880" s="553">
        <v>8</v>
      </c>
      <c r="N2880" s="553">
        <f t="shared" si="186"/>
        <v>20</v>
      </c>
      <c r="O2880" s="670">
        <f t="shared" si="185"/>
        <v>50000</v>
      </c>
      <c r="P2880" s="166" t="s">
        <v>2971</v>
      </c>
    </row>
    <row r="2881" spans="1:16" ht="38.25" x14ac:dyDescent="0.2">
      <c r="A2881" s="166" t="s">
        <v>1969</v>
      </c>
      <c r="B2881" s="166" t="s">
        <v>370</v>
      </c>
      <c r="C2881" s="132" t="s">
        <v>2958</v>
      </c>
      <c r="D2881" s="956" t="s">
        <v>1315</v>
      </c>
      <c r="E2881" s="956" t="s">
        <v>1316</v>
      </c>
      <c r="F2881" s="957">
        <v>233</v>
      </c>
      <c r="G2881" s="957"/>
      <c r="H2881" s="957">
        <v>11</v>
      </c>
      <c r="I2881" s="958">
        <v>250</v>
      </c>
      <c r="J2881" s="670">
        <v>250</v>
      </c>
      <c r="K2881" s="553">
        <v>100</v>
      </c>
      <c r="L2881" s="553">
        <v>0</v>
      </c>
      <c r="M2881" s="553">
        <v>0</v>
      </c>
      <c r="N2881" s="553">
        <f t="shared" si="186"/>
        <v>100</v>
      </c>
      <c r="O2881" s="670">
        <f t="shared" si="185"/>
        <v>25000</v>
      </c>
      <c r="P2881" s="166" t="s">
        <v>2971</v>
      </c>
    </row>
    <row r="2882" spans="1:16" ht="38.25" x14ac:dyDescent="0.2">
      <c r="A2882" s="166" t="s">
        <v>1969</v>
      </c>
      <c r="B2882" s="166" t="s">
        <v>370</v>
      </c>
      <c r="C2882" s="132" t="s">
        <v>2958</v>
      </c>
      <c r="D2882" s="956" t="s">
        <v>1317</v>
      </c>
      <c r="E2882" s="956" t="s">
        <v>1318</v>
      </c>
      <c r="F2882" s="957">
        <v>328</v>
      </c>
      <c r="G2882" s="957">
        <v>56214</v>
      </c>
      <c r="H2882" s="957">
        <v>11</v>
      </c>
      <c r="I2882" s="958">
        <v>2000</v>
      </c>
      <c r="J2882" s="670">
        <v>2000</v>
      </c>
      <c r="K2882" s="553">
        <v>4</v>
      </c>
      <c r="L2882" s="553">
        <v>0</v>
      </c>
      <c r="M2882" s="553">
        <v>0</v>
      </c>
      <c r="N2882" s="553">
        <f t="shared" si="186"/>
        <v>4</v>
      </c>
      <c r="O2882" s="670">
        <f t="shared" si="185"/>
        <v>8000</v>
      </c>
      <c r="P2882" s="166" t="s">
        <v>2971</v>
      </c>
    </row>
    <row r="2883" spans="1:16" ht="38.25" x14ac:dyDescent="0.2">
      <c r="A2883" s="166" t="s">
        <v>1969</v>
      </c>
      <c r="B2883" s="166" t="s">
        <v>370</v>
      </c>
      <c r="C2883" s="132" t="s">
        <v>2958</v>
      </c>
      <c r="D2883" s="956" t="s">
        <v>1319</v>
      </c>
      <c r="E2883" s="956" t="s">
        <v>1320</v>
      </c>
      <c r="F2883" s="957">
        <v>291</v>
      </c>
      <c r="G2883" s="957"/>
      <c r="H2883" s="957">
        <v>11</v>
      </c>
      <c r="I2883" s="958">
        <v>525</v>
      </c>
      <c r="J2883" s="670">
        <v>525</v>
      </c>
      <c r="K2883" s="553">
        <v>4</v>
      </c>
      <c r="L2883" s="553">
        <v>4</v>
      </c>
      <c r="M2883" s="553">
        <v>4</v>
      </c>
      <c r="N2883" s="553">
        <f t="shared" si="186"/>
        <v>12</v>
      </c>
      <c r="O2883" s="670">
        <f t="shared" si="185"/>
        <v>6300</v>
      </c>
      <c r="P2883" s="166" t="s">
        <v>2971</v>
      </c>
    </row>
    <row r="2884" spans="1:16" ht="38.25" x14ac:dyDescent="0.2">
      <c r="A2884" s="166" t="s">
        <v>1969</v>
      </c>
      <c r="B2884" s="166" t="s">
        <v>370</v>
      </c>
      <c r="C2884" s="132" t="s">
        <v>2958</v>
      </c>
      <c r="D2884" s="956" t="s">
        <v>1321</v>
      </c>
      <c r="E2884" s="956" t="s">
        <v>1322</v>
      </c>
      <c r="F2884" s="957">
        <v>322</v>
      </c>
      <c r="G2884" s="957">
        <v>54212</v>
      </c>
      <c r="H2884" s="957">
        <v>11</v>
      </c>
      <c r="I2884" s="958">
        <v>2100</v>
      </c>
      <c r="J2884" s="670">
        <v>2100</v>
      </c>
      <c r="K2884" s="553">
        <v>15</v>
      </c>
      <c r="L2884" s="553">
        <v>0</v>
      </c>
      <c r="M2884" s="553">
        <v>0</v>
      </c>
      <c r="N2884" s="553">
        <f t="shared" si="186"/>
        <v>15</v>
      </c>
      <c r="O2884" s="670">
        <f t="shared" si="185"/>
        <v>31500</v>
      </c>
      <c r="P2884" s="166" t="s">
        <v>2971</v>
      </c>
    </row>
    <row r="2885" spans="1:16" ht="38.25" x14ac:dyDescent="0.2">
      <c r="A2885" s="166" t="s">
        <v>1969</v>
      </c>
      <c r="B2885" s="166" t="s">
        <v>370</v>
      </c>
      <c r="C2885" s="132" t="s">
        <v>2958</v>
      </c>
      <c r="D2885" s="956" t="s">
        <v>1323</v>
      </c>
      <c r="E2885" s="956" t="s">
        <v>1324</v>
      </c>
      <c r="F2885" s="957">
        <v>267</v>
      </c>
      <c r="G2885" s="957"/>
      <c r="H2885" s="957">
        <v>11</v>
      </c>
      <c r="I2885" s="958">
        <v>225</v>
      </c>
      <c r="J2885" s="670">
        <v>225</v>
      </c>
      <c r="K2885" s="553">
        <v>4</v>
      </c>
      <c r="L2885" s="553">
        <v>4</v>
      </c>
      <c r="M2885" s="553">
        <v>3</v>
      </c>
      <c r="N2885" s="553">
        <f t="shared" si="186"/>
        <v>11</v>
      </c>
      <c r="O2885" s="670">
        <f t="shared" si="185"/>
        <v>2475</v>
      </c>
      <c r="P2885" s="166" t="s">
        <v>2971</v>
      </c>
    </row>
    <row r="2886" spans="1:16" ht="13.5" thickBot="1" x14ac:dyDescent="0.25">
      <c r="A2886" s="794" t="s">
        <v>2799</v>
      </c>
      <c r="B2886" s="795"/>
      <c r="C2886" s="796"/>
      <c r="D2886" s="794"/>
      <c r="E2886" s="794"/>
      <c r="F2886" s="794"/>
      <c r="G2886" s="794"/>
      <c r="H2886" s="794"/>
      <c r="I2886" s="794"/>
      <c r="J2886" s="794"/>
      <c r="K2886" s="794"/>
      <c r="L2886" s="794"/>
      <c r="M2886" s="794"/>
      <c r="N2886" s="794"/>
      <c r="O2886" s="797">
        <f>SUM(O2877:O2885)</f>
        <v>535774.9999999993</v>
      </c>
      <c r="P2886" s="145"/>
    </row>
    <row r="2887" spans="1:16" ht="20.25" customHeight="1" thickBot="1" x14ac:dyDescent="0.25">
      <c r="A2887" s="176" t="s">
        <v>2582</v>
      </c>
      <c r="B2887" s="177"/>
      <c r="C2887" s="177"/>
      <c r="D2887" s="177"/>
      <c r="E2887" s="177"/>
      <c r="F2887" s="177"/>
      <c r="G2887" s="177"/>
      <c r="H2887" s="177"/>
      <c r="I2887" s="177"/>
      <c r="J2887" s="177"/>
      <c r="K2887" s="177"/>
      <c r="L2887" s="177"/>
      <c r="M2887" s="177"/>
      <c r="N2887" s="177"/>
      <c r="O2887" s="389">
        <f>+O2876+O2781+O2721+O2121+O2092+O2886</f>
        <v>17781485</v>
      </c>
      <c r="P2887" s="798"/>
    </row>
    <row r="2888" spans="1:16" ht="20.25" customHeight="1" thickBot="1" x14ac:dyDescent="0.25">
      <c r="A2888" s="497"/>
      <c r="B2888" s="497"/>
      <c r="C2888" s="497"/>
      <c r="D2888" s="497"/>
      <c r="E2888" s="497"/>
      <c r="F2888" s="497"/>
      <c r="G2888" s="497"/>
      <c r="H2888" s="497"/>
      <c r="I2888" s="497"/>
      <c r="J2888" s="497"/>
      <c r="K2888" s="497"/>
      <c r="L2888" s="497"/>
      <c r="M2888" s="497"/>
      <c r="N2888" s="497"/>
      <c r="O2888" s="160"/>
    </row>
    <row r="2889" spans="1:16" ht="21.75" customHeight="1" thickBot="1" x14ac:dyDescent="0.25">
      <c r="A2889" s="682" t="s">
        <v>430</v>
      </c>
      <c r="B2889" s="683"/>
      <c r="C2889" s="684"/>
      <c r="D2889" s="683"/>
      <c r="E2889" s="685"/>
      <c r="F2889" s="685"/>
      <c r="G2889" s="685"/>
      <c r="H2889" s="685"/>
      <c r="I2889" s="685"/>
      <c r="J2889" s="685"/>
      <c r="K2889" s="685"/>
      <c r="L2889" s="685"/>
      <c r="M2889" s="685"/>
      <c r="N2889" s="685"/>
      <c r="O2889" s="686"/>
      <c r="P2889" s="687"/>
    </row>
    <row r="2890" spans="1:16" s="187" customFormat="1" ht="15" x14ac:dyDescent="0.2">
      <c r="A2890" s="688" t="s">
        <v>2583</v>
      </c>
      <c r="B2890" s="689"/>
      <c r="C2890" s="690"/>
      <c r="D2890" s="689"/>
      <c r="E2890" s="689"/>
      <c r="F2890" s="689"/>
      <c r="G2890" s="689"/>
      <c r="H2890" s="689"/>
      <c r="I2890" s="689"/>
      <c r="J2890" s="689"/>
      <c r="K2890" s="689"/>
      <c r="L2890" s="689"/>
      <c r="M2890" s="689"/>
      <c r="N2890" s="689"/>
      <c r="O2890" s="689"/>
      <c r="P2890" s="691"/>
    </row>
    <row r="2891" spans="1:16" ht="53.25" customHeight="1" x14ac:dyDescent="0.2">
      <c r="A2891" s="692" t="s">
        <v>2584</v>
      </c>
      <c r="B2891" s="557" t="s">
        <v>375</v>
      </c>
      <c r="C2891" s="132" t="s">
        <v>2972</v>
      </c>
      <c r="D2891" s="139" t="s">
        <v>2585</v>
      </c>
      <c r="E2891" s="133" t="s">
        <v>605</v>
      </c>
      <c r="F2891" s="136">
        <v>191</v>
      </c>
      <c r="G2891" s="693" t="s">
        <v>605</v>
      </c>
      <c r="H2891" s="136">
        <v>21</v>
      </c>
      <c r="I2891" s="694">
        <v>2850</v>
      </c>
      <c r="J2891" s="694">
        <f>I2891*N2891</f>
        <v>34200</v>
      </c>
      <c r="K2891" s="695">
        <v>4</v>
      </c>
      <c r="L2891" s="696">
        <v>4</v>
      </c>
      <c r="M2891" s="697">
        <v>4</v>
      </c>
      <c r="N2891" s="697">
        <f>SUM(K2891:M2891)</f>
        <v>12</v>
      </c>
      <c r="O2891" s="698">
        <f>J2891</f>
        <v>34200</v>
      </c>
      <c r="P2891" s="699" t="s">
        <v>2586</v>
      </c>
    </row>
    <row r="2892" spans="1:16" ht="51" x14ac:dyDescent="0.2">
      <c r="A2892" s="692" t="s">
        <v>2584</v>
      </c>
      <c r="B2892" s="557" t="s">
        <v>2586</v>
      </c>
      <c r="C2892" s="132" t="s">
        <v>2972</v>
      </c>
      <c r="D2892" s="139" t="s">
        <v>2587</v>
      </c>
      <c r="E2892" s="133" t="s">
        <v>605</v>
      </c>
      <c r="F2892" s="136">
        <v>196</v>
      </c>
      <c r="G2892" s="693" t="s">
        <v>605</v>
      </c>
      <c r="H2892" s="136">
        <v>21</v>
      </c>
      <c r="I2892" s="694">
        <v>15000</v>
      </c>
      <c r="J2892" s="694">
        <f t="shared" ref="J2892:J2913" si="187">I2892*N2892</f>
        <v>15000</v>
      </c>
      <c r="K2892" s="697">
        <v>1</v>
      </c>
      <c r="L2892" s="696">
        <v>0</v>
      </c>
      <c r="M2892" s="697">
        <v>0</v>
      </c>
      <c r="N2892" s="697">
        <f t="shared" ref="N2892:N2913" si="188">SUM(K2892:M2892)</f>
        <v>1</v>
      </c>
      <c r="O2892" s="698">
        <f t="shared" ref="O2892:O2913" si="189">J2892</f>
        <v>15000</v>
      </c>
      <c r="P2892" s="699" t="s">
        <v>2586</v>
      </c>
    </row>
    <row r="2893" spans="1:16" ht="51" x14ac:dyDescent="0.2">
      <c r="A2893" s="692" t="s">
        <v>2584</v>
      </c>
      <c r="B2893" s="557" t="s">
        <v>2586</v>
      </c>
      <c r="C2893" s="132" t="s">
        <v>2972</v>
      </c>
      <c r="D2893" s="139" t="s">
        <v>2588</v>
      </c>
      <c r="E2893" s="133" t="s">
        <v>605</v>
      </c>
      <c r="F2893" s="136">
        <v>122</v>
      </c>
      <c r="G2893" s="136" t="s">
        <v>605</v>
      </c>
      <c r="H2893" s="136">
        <v>21</v>
      </c>
      <c r="I2893" s="698">
        <v>6000</v>
      </c>
      <c r="J2893" s="694">
        <f t="shared" si="187"/>
        <v>12000</v>
      </c>
      <c r="K2893" s="695">
        <v>1</v>
      </c>
      <c r="L2893" s="696">
        <v>1</v>
      </c>
      <c r="M2893" s="697">
        <v>0</v>
      </c>
      <c r="N2893" s="697">
        <f t="shared" si="188"/>
        <v>2</v>
      </c>
      <c r="O2893" s="698">
        <f t="shared" si="189"/>
        <v>12000</v>
      </c>
      <c r="P2893" s="699" t="s">
        <v>2586</v>
      </c>
    </row>
    <row r="2894" spans="1:16" ht="53.25" customHeight="1" x14ac:dyDescent="0.2">
      <c r="A2894" s="692" t="s">
        <v>2584</v>
      </c>
      <c r="B2894" s="557" t="s">
        <v>2586</v>
      </c>
      <c r="C2894" s="132" t="s">
        <v>2972</v>
      </c>
      <c r="D2894" s="139" t="s">
        <v>2589</v>
      </c>
      <c r="E2894" s="133" t="s">
        <v>634</v>
      </c>
      <c r="F2894" s="136">
        <v>241</v>
      </c>
      <c r="G2894" s="136">
        <v>1593</v>
      </c>
      <c r="H2894" s="136">
        <v>21</v>
      </c>
      <c r="I2894" s="698">
        <v>450</v>
      </c>
      <c r="J2894" s="694">
        <f t="shared" si="187"/>
        <v>8100</v>
      </c>
      <c r="K2894" s="695">
        <v>6</v>
      </c>
      <c r="L2894" s="696">
        <v>6</v>
      </c>
      <c r="M2894" s="697">
        <v>6</v>
      </c>
      <c r="N2894" s="697">
        <f t="shared" si="188"/>
        <v>18</v>
      </c>
      <c r="O2894" s="698">
        <f t="shared" si="189"/>
        <v>8100</v>
      </c>
      <c r="P2894" s="699" t="s">
        <v>2586</v>
      </c>
    </row>
    <row r="2895" spans="1:16" ht="53.25" customHeight="1" x14ac:dyDescent="0.2">
      <c r="A2895" s="692" t="s">
        <v>2584</v>
      </c>
      <c r="B2895" s="557" t="s">
        <v>2586</v>
      </c>
      <c r="C2895" s="132" t="s">
        <v>2972</v>
      </c>
      <c r="D2895" s="139" t="s">
        <v>2590</v>
      </c>
      <c r="E2895" s="133" t="s">
        <v>634</v>
      </c>
      <c r="F2895" s="136">
        <v>241</v>
      </c>
      <c r="G2895" s="700" t="s">
        <v>2591</v>
      </c>
      <c r="H2895" s="136">
        <v>21</v>
      </c>
      <c r="I2895" s="694">
        <v>450</v>
      </c>
      <c r="J2895" s="694">
        <f t="shared" si="187"/>
        <v>13500</v>
      </c>
      <c r="K2895" s="695">
        <v>10</v>
      </c>
      <c r="L2895" s="696">
        <v>10</v>
      </c>
      <c r="M2895" s="697">
        <v>10</v>
      </c>
      <c r="N2895" s="697">
        <f t="shared" si="188"/>
        <v>30</v>
      </c>
      <c r="O2895" s="698">
        <f t="shared" si="189"/>
        <v>13500</v>
      </c>
      <c r="P2895" s="699" t="s">
        <v>2586</v>
      </c>
    </row>
    <row r="2896" spans="1:16" ht="53.25" customHeight="1" x14ac:dyDescent="0.2">
      <c r="A2896" s="692" t="s">
        <v>2584</v>
      </c>
      <c r="B2896" s="557" t="s">
        <v>2586</v>
      </c>
      <c r="C2896" s="132" t="s">
        <v>2972</v>
      </c>
      <c r="D2896" s="139" t="s">
        <v>2592</v>
      </c>
      <c r="E2896" s="133" t="s">
        <v>621</v>
      </c>
      <c r="F2896" s="136">
        <v>243</v>
      </c>
      <c r="G2896" s="700" t="s">
        <v>2593</v>
      </c>
      <c r="H2896" s="136">
        <v>21</v>
      </c>
      <c r="I2896" s="694">
        <v>100</v>
      </c>
      <c r="J2896" s="694">
        <f t="shared" si="187"/>
        <v>6000</v>
      </c>
      <c r="K2896" s="695">
        <v>20</v>
      </c>
      <c r="L2896" s="696">
        <v>20</v>
      </c>
      <c r="M2896" s="697">
        <v>20</v>
      </c>
      <c r="N2896" s="697">
        <f t="shared" si="188"/>
        <v>60</v>
      </c>
      <c r="O2896" s="698">
        <f t="shared" si="189"/>
        <v>6000</v>
      </c>
      <c r="P2896" s="699" t="s">
        <v>2586</v>
      </c>
    </row>
    <row r="2897" spans="1:16" ht="53.25" customHeight="1" x14ac:dyDescent="0.2">
      <c r="A2897" s="692" t="s">
        <v>2584</v>
      </c>
      <c r="B2897" s="557" t="s">
        <v>2586</v>
      </c>
      <c r="C2897" s="132" t="s">
        <v>2972</v>
      </c>
      <c r="D2897" s="139" t="s">
        <v>185</v>
      </c>
      <c r="E2897" s="133" t="s">
        <v>621</v>
      </c>
      <c r="F2897" s="136">
        <v>243</v>
      </c>
      <c r="G2897" s="700" t="s">
        <v>2594</v>
      </c>
      <c r="H2897" s="136">
        <v>21</v>
      </c>
      <c r="I2897" s="694">
        <v>150</v>
      </c>
      <c r="J2897" s="694">
        <f t="shared" si="187"/>
        <v>300</v>
      </c>
      <c r="K2897" s="695">
        <v>2</v>
      </c>
      <c r="L2897" s="696">
        <v>0</v>
      </c>
      <c r="M2897" s="697">
        <v>0</v>
      </c>
      <c r="N2897" s="697">
        <f t="shared" si="188"/>
        <v>2</v>
      </c>
      <c r="O2897" s="698">
        <f t="shared" si="189"/>
        <v>300</v>
      </c>
      <c r="P2897" s="699" t="s">
        <v>2586</v>
      </c>
    </row>
    <row r="2898" spans="1:16" ht="53.25" customHeight="1" x14ac:dyDescent="0.2">
      <c r="A2898" s="692" t="s">
        <v>2584</v>
      </c>
      <c r="B2898" s="557" t="s">
        <v>2586</v>
      </c>
      <c r="C2898" s="132" t="s">
        <v>2972</v>
      </c>
      <c r="D2898" s="139" t="s">
        <v>2595</v>
      </c>
      <c r="E2898" s="133" t="s">
        <v>634</v>
      </c>
      <c r="F2898" s="136">
        <v>291</v>
      </c>
      <c r="G2898" s="700" t="s">
        <v>2596</v>
      </c>
      <c r="H2898" s="136">
        <v>21</v>
      </c>
      <c r="I2898" s="694">
        <v>25</v>
      </c>
      <c r="J2898" s="694">
        <f t="shared" si="187"/>
        <v>250</v>
      </c>
      <c r="K2898" s="695">
        <v>10</v>
      </c>
      <c r="L2898" s="696">
        <v>0</v>
      </c>
      <c r="M2898" s="697">
        <v>0</v>
      </c>
      <c r="N2898" s="697">
        <f t="shared" si="188"/>
        <v>10</v>
      </c>
      <c r="O2898" s="698">
        <f t="shared" si="189"/>
        <v>250</v>
      </c>
      <c r="P2898" s="699" t="s">
        <v>2586</v>
      </c>
    </row>
    <row r="2899" spans="1:16" ht="53.25" customHeight="1" x14ac:dyDescent="0.2">
      <c r="A2899" s="692" t="s">
        <v>2584</v>
      </c>
      <c r="B2899" s="557" t="s">
        <v>2586</v>
      </c>
      <c r="C2899" s="132" t="s">
        <v>2972</v>
      </c>
      <c r="D2899" s="139" t="s">
        <v>188</v>
      </c>
      <c r="E2899" s="133" t="s">
        <v>187</v>
      </c>
      <c r="F2899" s="136">
        <v>244</v>
      </c>
      <c r="G2899" s="700" t="s">
        <v>2597</v>
      </c>
      <c r="H2899" s="136">
        <v>21</v>
      </c>
      <c r="I2899" s="694">
        <v>60</v>
      </c>
      <c r="J2899" s="694">
        <f t="shared" si="187"/>
        <v>2700</v>
      </c>
      <c r="K2899" s="695">
        <v>15</v>
      </c>
      <c r="L2899" s="696">
        <v>15</v>
      </c>
      <c r="M2899" s="697">
        <v>15</v>
      </c>
      <c r="N2899" s="697">
        <f t="shared" si="188"/>
        <v>45</v>
      </c>
      <c r="O2899" s="698">
        <f t="shared" si="189"/>
        <v>2700</v>
      </c>
      <c r="P2899" s="699" t="s">
        <v>2586</v>
      </c>
    </row>
    <row r="2900" spans="1:16" ht="53.25" customHeight="1" x14ac:dyDescent="0.2">
      <c r="A2900" s="692" t="s">
        <v>2584</v>
      </c>
      <c r="B2900" s="557" t="s">
        <v>2586</v>
      </c>
      <c r="C2900" s="132" t="s">
        <v>2972</v>
      </c>
      <c r="D2900" s="139" t="s">
        <v>188</v>
      </c>
      <c r="E2900" s="133" t="s">
        <v>187</v>
      </c>
      <c r="F2900" s="136">
        <v>244</v>
      </c>
      <c r="G2900" s="700" t="s">
        <v>2598</v>
      </c>
      <c r="H2900" s="136">
        <v>21</v>
      </c>
      <c r="I2900" s="694">
        <v>50</v>
      </c>
      <c r="J2900" s="694">
        <f t="shared" si="187"/>
        <v>1500</v>
      </c>
      <c r="K2900" s="695">
        <v>10</v>
      </c>
      <c r="L2900" s="696">
        <v>10</v>
      </c>
      <c r="M2900" s="697">
        <v>10</v>
      </c>
      <c r="N2900" s="697">
        <f t="shared" si="188"/>
        <v>30</v>
      </c>
      <c r="O2900" s="698">
        <f t="shared" si="189"/>
        <v>1500</v>
      </c>
      <c r="P2900" s="699" t="s">
        <v>2586</v>
      </c>
    </row>
    <row r="2901" spans="1:16" ht="53.25" customHeight="1" x14ac:dyDescent="0.2">
      <c r="A2901" s="692" t="s">
        <v>2584</v>
      </c>
      <c r="B2901" s="557" t="s">
        <v>2586</v>
      </c>
      <c r="C2901" s="132" t="s">
        <v>2972</v>
      </c>
      <c r="D2901" s="139" t="s">
        <v>1272</v>
      </c>
      <c r="E2901" s="133" t="s">
        <v>187</v>
      </c>
      <c r="F2901" s="136">
        <v>291</v>
      </c>
      <c r="G2901" s="700" t="s">
        <v>2599</v>
      </c>
      <c r="H2901" s="136">
        <v>21</v>
      </c>
      <c r="I2901" s="694">
        <v>5</v>
      </c>
      <c r="J2901" s="694">
        <f t="shared" si="187"/>
        <v>125</v>
      </c>
      <c r="K2901" s="695">
        <v>25</v>
      </c>
      <c r="L2901" s="696">
        <v>0</v>
      </c>
      <c r="M2901" s="697">
        <v>0</v>
      </c>
      <c r="N2901" s="697">
        <f t="shared" si="188"/>
        <v>25</v>
      </c>
      <c r="O2901" s="698">
        <f t="shared" si="189"/>
        <v>125</v>
      </c>
      <c r="P2901" s="699" t="s">
        <v>2586</v>
      </c>
    </row>
    <row r="2902" spans="1:16" ht="53.25" customHeight="1" x14ac:dyDescent="0.2">
      <c r="A2902" s="692" t="s">
        <v>2584</v>
      </c>
      <c r="B2902" s="557" t="s">
        <v>2586</v>
      </c>
      <c r="C2902" s="132" t="s">
        <v>2972</v>
      </c>
      <c r="D2902" s="139" t="s">
        <v>1272</v>
      </c>
      <c r="E2902" s="133" t="s">
        <v>634</v>
      </c>
      <c r="F2902" s="136">
        <v>291</v>
      </c>
      <c r="G2902" s="700" t="s">
        <v>2600</v>
      </c>
      <c r="H2902" s="136">
        <v>21</v>
      </c>
      <c r="I2902" s="694">
        <v>30</v>
      </c>
      <c r="J2902" s="694">
        <f t="shared" si="187"/>
        <v>600</v>
      </c>
      <c r="K2902" s="695">
        <v>20</v>
      </c>
      <c r="L2902" s="696">
        <v>0</v>
      </c>
      <c r="M2902" s="697">
        <v>0</v>
      </c>
      <c r="N2902" s="697">
        <f t="shared" si="188"/>
        <v>20</v>
      </c>
      <c r="O2902" s="698">
        <f t="shared" si="189"/>
        <v>600</v>
      </c>
      <c r="P2902" s="699" t="s">
        <v>2586</v>
      </c>
    </row>
    <row r="2903" spans="1:16" ht="27" customHeight="1" x14ac:dyDescent="0.2">
      <c r="A2903" s="692" t="s">
        <v>2584</v>
      </c>
      <c r="B2903" s="557" t="s">
        <v>2586</v>
      </c>
      <c r="C2903" s="132" t="s">
        <v>2972</v>
      </c>
      <c r="D2903" s="139" t="s">
        <v>2601</v>
      </c>
      <c r="E2903" s="133" t="s">
        <v>621</v>
      </c>
      <c r="F2903" s="136">
        <v>291</v>
      </c>
      <c r="G2903" s="700" t="s">
        <v>2602</v>
      </c>
      <c r="H2903" s="136">
        <v>21</v>
      </c>
      <c r="I2903" s="694">
        <v>40</v>
      </c>
      <c r="J2903" s="694">
        <f t="shared" si="187"/>
        <v>480</v>
      </c>
      <c r="K2903" s="695">
        <v>12</v>
      </c>
      <c r="L2903" s="696">
        <v>0</v>
      </c>
      <c r="M2903" s="697">
        <v>0</v>
      </c>
      <c r="N2903" s="697">
        <f t="shared" si="188"/>
        <v>12</v>
      </c>
      <c r="O2903" s="698">
        <f t="shared" si="189"/>
        <v>480</v>
      </c>
      <c r="P2903" s="699" t="s">
        <v>2586</v>
      </c>
    </row>
    <row r="2904" spans="1:16" ht="53.25" customHeight="1" x14ac:dyDescent="0.2">
      <c r="A2904" s="692" t="s">
        <v>2584</v>
      </c>
      <c r="B2904" s="557" t="s">
        <v>2586</v>
      </c>
      <c r="C2904" s="132" t="s">
        <v>2972</v>
      </c>
      <c r="D2904" s="139" t="s">
        <v>1820</v>
      </c>
      <c r="E2904" s="133" t="s">
        <v>187</v>
      </c>
      <c r="F2904" s="136">
        <v>291</v>
      </c>
      <c r="G2904" s="700" t="s">
        <v>2603</v>
      </c>
      <c r="H2904" s="136">
        <v>21</v>
      </c>
      <c r="I2904" s="694">
        <v>20</v>
      </c>
      <c r="J2904" s="694">
        <f t="shared" si="187"/>
        <v>200</v>
      </c>
      <c r="K2904" s="695">
        <v>10</v>
      </c>
      <c r="L2904" s="696">
        <v>0</v>
      </c>
      <c r="M2904" s="697">
        <v>0</v>
      </c>
      <c r="N2904" s="697">
        <f t="shared" si="188"/>
        <v>10</v>
      </c>
      <c r="O2904" s="698">
        <f t="shared" si="189"/>
        <v>200</v>
      </c>
      <c r="P2904" s="699" t="s">
        <v>2586</v>
      </c>
    </row>
    <row r="2905" spans="1:16" ht="53.25" customHeight="1" x14ac:dyDescent="0.2">
      <c r="A2905" s="692" t="s">
        <v>2584</v>
      </c>
      <c r="B2905" s="557" t="s">
        <v>2586</v>
      </c>
      <c r="C2905" s="132" t="s">
        <v>2972</v>
      </c>
      <c r="D2905" s="139" t="s">
        <v>2604</v>
      </c>
      <c r="E2905" s="133" t="s">
        <v>187</v>
      </c>
      <c r="F2905" s="136">
        <v>291</v>
      </c>
      <c r="G2905" s="700" t="s">
        <v>2605</v>
      </c>
      <c r="H2905" s="136">
        <v>21</v>
      </c>
      <c r="I2905" s="694">
        <v>15</v>
      </c>
      <c r="J2905" s="694">
        <f t="shared" si="187"/>
        <v>225</v>
      </c>
      <c r="K2905" s="695">
        <v>15</v>
      </c>
      <c r="L2905" s="696">
        <v>0</v>
      </c>
      <c r="M2905" s="697">
        <v>0</v>
      </c>
      <c r="N2905" s="697">
        <f t="shared" si="188"/>
        <v>15</v>
      </c>
      <c r="O2905" s="698">
        <f t="shared" si="189"/>
        <v>225</v>
      </c>
      <c r="P2905" s="699" t="s">
        <v>2586</v>
      </c>
    </row>
    <row r="2906" spans="1:16" ht="106.5" customHeight="1" x14ac:dyDescent="0.2">
      <c r="A2906" s="692" t="s">
        <v>2584</v>
      </c>
      <c r="B2906" s="557" t="s">
        <v>2586</v>
      </c>
      <c r="C2906" s="132" t="s">
        <v>2972</v>
      </c>
      <c r="D2906" s="139" t="s">
        <v>2606</v>
      </c>
      <c r="E2906" s="133" t="s">
        <v>187</v>
      </c>
      <c r="F2906" s="136">
        <v>291</v>
      </c>
      <c r="G2906" s="700" t="s">
        <v>2607</v>
      </c>
      <c r="H2906" s="136">
        <v>21</v>
      </c>
      <c r="I2906" s="694">
        <v>40</v>
      </c>
      <c r="J2906" s="694">
        <f t="shared" si="187"/>
        <v>600</v>
      </c>
      <c r="K2906" s="695">
        <v>15</v>
      </c>
      <c r="L2906" s="696">
        <v>0</v>
      </c>
      <c r="M2906" s="697">
        <v>0</v>
      </c>
      <c r="N2906" s="697">
        <f t="shared" si="188"/>
        <v>15</v>
      </c>
      <c r="O2906" s="698">
        <f t="shared" si="189"/>
        <v>600</v>
      </c>
      <c r="P2906" s="699" t="s">
        <v>2586</v>
      </c>
    </row>
    <row r="2907" spans="1:16" ht="106.5" customHeight="1" x14ac:dyDescent="0.2">
      <c r="A2907" s="692" t="s">
        <v>2584</v>
      </c>
      <c r="B2907" s="557" t="s">
        <v>2586</v>
      </c>
      <c r="C2907" s="132" t="s">
        <v>2972</v>
      </c>
      <c r="D2907" s="139" t="s">
        <v>2608</v>
      </c>
      <c r="E2907" s="133" t="s">
        <v>187</v>
      </c>
      <c r="F2907" s="136">
        <v>291</v>
      </c>
      <c r="G2907" s="700" t="s">
        <v>2609</v>
      </c>
      <c r="H2907" s="136">
        <v>21</v>
      </c>
      <c r="I2907" s="694">
        <v>30</v>
      </c>
      <c r="J2907" s="694">
        <f t="shared" si="187"/>
        <v>450</v>
      </c>
      <c r="K2907" s="695">
        <v>15</v>
      </c>
      <c r="L2907" s="696">
        <v>0</v>
      </c>
      <c r="M2907" s="697">
        <v>0</v>
      </c>
      <c r="N2907" s="697">
        <f t="shared" si="188"/>
        <v>15</v>
      </c>
      <c r="O2907" s="698">
        <f t="shared" si="189"/>
        <v>450</v>
      </c>
      <c r="P2907" s="699" t="s">
        <v>2586</v>
      </c>
    </row>
    <row r="2908" spans="1:16" ht="106.5" customHeight="1" x14ac:dyDescent="0.2">
      <c r="A2908" s="692" t="s">
        <v>2584</v>
      </c>
      <c r="B2908" s="557" t="s">
        <v>2586</v>
      </c>
      <c r="C2908" s="132" t="s">
        <v>2972</v>
      </c>
      <c r="D2908" s="139" t="s">
        <v>194</v>
      </c>
      <c r="E2908" s="133" t="s">
        <v>187</v>
      </c>
      <c r="F2908" s="136">
        <v>291</v>
      </c>
      <c r="G2908" s="700" t="s">
        <v>2610</v>
      </c>
      <c r="H2908" s="136">
        <v>21</v>
      </c>
      <c r="I2908" s="694">
        <v>60</v>
      </c>
      <c r="J2908" s="694">
        <f t="shared" si="187"/>
        <v>2460</v>
      </c>
      <c r="K2908" s="695">
        <v>41</v>
      </c>
      <c r="L2908" s="696">
        <v>0</v>
      </c>
      <c r="M2908" s="697">
        <v>0</v>
      </c>
      <c r="N2908" s="697">
        <f t="shared" si="188"/>
        <v>41</v>
      </c>
      <c r="O2908" s="698">
        <f t="shared" si="189"/>
        <v>2460</v>
      </c>
      <c r="P2908" s="699" t="s">
        <v>2586</v>
      </c>
    </row>
    <row r="2909" spans="1:16" ht="106.5" customHeight="1" x14ac:dyDescent="0.2">
      <c r="A2909" s="692" t="s">
        <v>2584</v>
      </c>
      <c r="B2909" s="557" t="s">
        <v>2586</v>
      </c>
      <c r="C2909" s="132" t="s">
        <v>2972</v>
      </c>
      <c r="D2909" s="139" t="s">
        <v>191</v>
      </c>
      <c r="E2909" s="133" t="s">
        <v>187</v>
      </c>
      <c r="F2909" s="136">
        <v>267</v>
      </c>
      <c r="G2909" s="700" t="s">
        <v>2611</v>
      </c>
      <c r="H2909" s="136">
        <v>21</v>
      </c>
      <c r="I2909" s="694">
        <v>225</v>
      </c>
      <c r="J2909" s="694">
        <f>I2909*N2909</f>
        <v>1125</v>
      </c>
      <c r="K2909" s="695">
        <v>5</v>
      </c>
      <c r="L2909" s="696">
        <v>0</v>
      </c>
      <c r="M2909" s="697">
        <v>0</v>
      </c>
      <c r="N2909" s="697">
        <f t="shared" si="188"/>
        <v>5</v>
      </c>
      <c r="O2909" s="698">
        <f>J2909</f>
        <v>1125</v>
      </c>
      <c r="P2909" s="699" t="s">
        <v>2586</v>
      </c>
    </row>
    <row r="2910" spans="1:16" ht="106.5" customHeight="1" x14ac:dyDescent="0.2">
      <c r="A2910" s="692" t="s">
        <v>2584</v>
      </c>
      <c r="B2910" s="557" t="s">
        <v>2586</v>
      </c>
      <c r="C2910" s="132" t="s">
        <v>2972</v>
      </c>
      <c r="D2910" s="139" t="s">
        <v>191</v>
      </c>
      <c r="E2910" s="133" t="s">
        <v>187</v>
      </c>
      <c r="F2910" s="136">
        <v>267</v>
      </c>
      <c r="G2910" s="700" t="s">
        <v>2612</v>
      </c>
      <c r="H2910" s="136">
        <v>21</v>
      </c>
      <c r="I2910" s="694">
        <v>225</v>
      </c>
      <c r="J2910" s="694">
        <f t="shared" si="187"/>
        <v>1125</v>
      </c>
      <c r="K2910" s="695">
        <v>5</v>
      </c>
      <c r="L2910" s="696">
        <v>0</v>
      </c>
      <c r="M2910" s="697">
        <v>0</v>
      </c>
      <c r="N2910" s="697">
        <f t="shared" si="188"/>
        <v>5</v>
      </c>
      <c r="O2910" s="698">
        <f t="shared" si="189"/>
        <v>1125</v>
      </c>
      <c r="P2910" s="699" t="s">
        <v>2586</v>
      </c>
    </row>
    <row r="2911" spans="1:16" ht="106.5" customHeight="1" x14ac:dyDescent="0.2">
      <c r="A2911" s="692" t="s">
        <v>2584</v>
      </c>
      <c r="B2911" s="557" t="s">
        <v>2586</v>
      </c>
      <c r="C2911" s="132" t="s">
        <v>2972</v>
      </c>
      <c r="D2911" s="139" t="s">
        <v>191</v>
      </c>
      <c r="E2911" s="133" t="s">
        <v>187</v>
      </c>
      <c r="F2911" s="136">
        <v>267</v>
      </c>
      <c r="G2911" s="700" t="s">
        <v>2613</v>
      </c>
      <c r="H2911" s="136">
        <v>21</v>
      </c>
      <c r="I2911" s="694">
        <v>225</v>
      </c>
      <c r="J2911" s="694">
        <f t="shared" si="187"/>
        <v>1125</v>
      </c>
      <c r="K2911" s="695">
        <v>5</v>
      </c>
      <c r="L2911" s="696">
        <v>0</v>
      </c>
      <c r="M2911" s="697">
        <v>0</v>
      </c>
      <c r="N2911" s="697">
        <f t="shared" si="188"/>
        <v>5</v>
      </c>
      <c r="O2911" s="698">
        <f t="shared" si="189"/>
        <v>1125</v>
      </c>
      <c r="P2911" s="699" t="s">
        <v>2586</v>
      </c>
    </row>
    <row r="2912" spans="1:16" ht="106.5" customHeight="1" x14ac:dyDescent="0.2">
      <c r="A2912" s="692" t="s">
        <v>2584</v>
      </c>
      <c r="B2912" s="557" t="s">
        <v>2586</v>
      </c>
      <c r="C2912" s="132" t="s">
        <v>2972</v>
      </c>
      <c r="D2912" s="139" t="s">
        <v>191</v>
      </c>
      <c r="E2912" s="133" t="s">
        <v>187</v>
      </c>
      <c r="F2912" s="136">
        <v>267</v>
      </c>
      <c r="G2912" s="700" t="s">
        <v>2614</v>
      </c>
      <c r="H2912" s="136">
        <v>21</v>
      </c>
      <c r="I2912" s="694">
        <v>225</v>
      </c>
      <c r="J2912" s="694">
        <f t="shared" si="187"/>
        <v>1125</v>
      </c>
      <c r="K2912" s="695">
        <v>5</v>
      </c>
      <c r="L2912" s="696">
        <v>0</v>
      </c>
      <c r="M2912" s="697">
        <v>0</v>
      </c>
      <c r="N2912" s="697">
        <f t="shared" si="188"/>
        <v>5</v>
      </c>
      <c r="O2912" s="698">
        <f t="shared" si="189"/>
        <v>1125</v>
      </c>
      <c r="P2912" s="699" t="s">
        <v>2586</v>
      </c>
    </row>
    <row r="2913" spans="1:16" ht="106.5" customHeight="1" x14ac:dyDescent="0.2">
      <c r="A2913" s="692" t="s">
        <v>2584</v>
      </c>
      <c r="B2913" s="557" t="s">
        <v>2586</v>
      </c>
      <c r="C2913" s="132" t="s">
        <v>2972</v>
      </c>
      <c r="D2913" s="139" t="s">
        <v>2615</v>
      </c>
      <c r="E2913" s="133" t="s">
        <v>187</v>
      </c>
      <c r="F2913" s="136">
        <v>328</v>
      </c>
      <c r="G2913" s="700" t="s">
        <v>2616</v>
      </c>
      <c r="H2913" s="136">
        <v>21</v>
      </c>
      <c r="I2913" s="694">
        <v>4000</v>
      </c>
      <c r="J2913" s="694">
        <f t="shared" si="187"/>
        <v>8000</v>
      </c>
      <c r="K2913" s="695">
        <v>2</v>
      </c>
      <c r="L2913" s="696">
        <v>0</v>
      </c>
      <c r="M2913" s="697">
        <v>0</v>
      </c>
      <c r="N2913" s="697">
        <f t="shared" si="188"/>
        <v>2</v>
      </c>
      <c r="O2913" s="698">
        <f t="shared" si="189"/>
        <v>8000</v>
      </c>
      <c r="P2913" s="699" t="s">
        <v>2586</v>
      </c>
    </row>
    <row r="2914" spans="1:16" s="187" customFormat="1" ht="15" x14ac:dyDescent="0.2">
      <c r="A2914" s="701" t="s">
        <v>2617</v>
      </c>
      <c r="B2914" s="702"/>
      <c r="C2914" s="703"/>
      <c r="D2914" s="703"/>
      <c r="E2914" s="704"/>
      <c r="F2914" s="703"/>
      <c r="G2914" s="703"/>
      <c r="H2914" s="703"/>
      <c r="I2914" s="703"/>
      <c r="J2914" s="703"/>
      <c r="K2914" s="703"/>
      <c r="L2914" s="703"/>
      <c r="M2914" s="703"/>
      <c r="N2914" s="703"/>
      <c r="O2914" s="705">
        <f>SUM(O2891:O2913)</f>
        <v>111190</v>
      </c>
      <c r="P2914" s="706"/>
    </row>
    <row r="2915" spans="1:16" s="187" customFormat="1" ht="15" x14ac:dyDescent="0.2">
      <c r="A2915" s="701" t="s">
        <v>2586</v>
      </c>
      <c r="B2915" s="702"/>
      <c r="C2915" s="707"/>
      <c r="D2915" s="708"/>
      <c r="E2915" s="709"/>
      <c r="F2915" s="708"/>
      <c r="G2915" s="708"/>
      <c r="H2915" s="708"/>
      <c r="I2915" s="708"/>
      <c r="J2915" s="708"/>
      <c r="K2915" s="708"/>
      <c r="L2915" s="708"/>
      <c r="M2915" s="708"/>
      <c r="N2915" s="708"/>
      <c r="O2915" s="708"/>
      <c r="P2915" s="710"/>
    </row>
    <row r="2916" spans="1:16" ht="75.75" customHeight="1" x14ac:dyDescent="0.2">
      <c r="A2916" s="692" t="s">
        <v>2584</v>
      </c>
      <c r="B2916" s="557" t="s">
        <v>2586</v>
      </c>
      <c r="C2916" s="132" t="s">
        <v>429</v>
      </c>
      <c r="D2916" s="139" t="s">
        <v>2618</v>
      </c>
      <c r="E2916" s="133" t="s">
        <v>605</v>
      </c>
      <c r="F2916" s="136">
        <v>113</v>
      </c>
      <c r="G2916" s="693" t="s">
        <v>605</v>
      </c>
      <c r="H2916" s="136">
        <v>21</v>
      </c>
      <c r="I2916" s="694">
        <v>2500</v>
      </c>
      <c r="J2916" s="694">
        <f>I2916*N2916</f>
        <v>30000</v>
      </c>
      <c r="K2916" s="695">
        <v>4</v>
      </c>
      <c r="L2916" s="696">
        <v>4</v>
      </c>
      <c r="M2916" s="697">
        <v>4</v>
      </c>
      <c r="N2916" s="697">
        <f>SUM(K2916:M2916)</f>
        <v>12</v>
      </c>
      <c r="O2916" s="698">
        <f>J2916</f>
        <v>30000</v>
      </c>
      <c r="P2916" s="699" t="s">
        <v>2586</v>
      </c>
    </row>
    <row r="2917" spans="1:16" ht="75.75" customHeight="1" x14ac:dyDescent="0.2">
      <c r="A2917" s="692" t="s">
        <v>2584</v>
      </c>
      <c r="B2917" s="557" t="s">
        <v>2586</v>
      </c>
      <c r="C2917" s="132" t="s">
        <v>429</v>
      </c>
      <c r="D2917" s="139" t="s">
        <v>2588</v>
      </c>
      <c r="E2917" s="133" t="s">
        <v>605</v>
      </c>
      <c r="F2917" s="136">
        <v>122</v>
      </c>
      <c r="G2917" s="693" t="s">
        <v>605</v>
      </c>
      <c r="H2917" s="136">
        <v>21</v>
      </c>
      <c r="I2917" s="694">
        <v>7000</v>
      </c>
      <c r="J2917" s="694">
        <f>I2917*N2917</f>
        <v>14000</v>
      </c>
      <c r="K2917" s="695">
        <v>1</v>
      </c>
      <c r="L2917" s="696">
        <v>1</v>
      </c>
      <c r="M2917" s="697">
        <v>0</v>
      </c>
      <c r="N2917" s="697">
        <f t="shared" ref="N2917:N2932" si="190">SUM(K2917:M2917)</f>
        <v>2</v>
      </c>
      <c r="O2917" s="698">
        <f>J2917</f>
        <v>14000</v>
      </c>
      <c r="P2917" s="699" t="s">
        <v>2586</v>
      </c>
    </row>
    <row r="2918" spans="1:16" ht="75.75" customHeight="1" x14ac:dyDescent="0.2">
      <c r="A2918" s="692" t="s">
        <v>2584</v>
      </c>
      <c r="B2918" s="557" t="s">
        <v>2586</v>
      </c>
      <c r="C2918" s="132" t="s">
        <v>429</v>
      </c>
      <c r="D2918" s="139" t="s">
        <v>2619</v>
      </c>
      <c r="E2918" s="133" t="s">
        <v>605</v>
      </c>
      <c r="F2918" s="136">
        <v>133</v>
      </c>
      <c r="G2918" s="693" t="s">
        <v>605</v>
      </c>
      <c r="H2918" s="136">
        <v>21</v>
      </c>
      <c r="I2918" s="694">
        <v>420</v>
      </c>
      <c r="J2918" s="694">
        <f>I2918*N2918</f>
        <v>63000</v>
      </c>
      <c r="K2918" s="695">
        <v>50</v>
      </c>
      <c r="L2918" s="696">
        <v>50</v>
      </c>
      <c r="M2918" s="697">
        <v>50</v>
      </c>
      <c r="N2918" s="697">
        <f t="shared" si="190"/>
        <v>150</v>
      </c>
      <c r="O2918" s="698">
        <f>J2918</f>
        <v>63000</v>
      </c>
      <c r="P2918" s="699" t="s">
        <v>2586</v>
      </c>
    </row>
    <row r="2919" spans="1:16" ht="75.75" customHeight="1" x14ac:dyDescent="0.2">
      <c r="A2919" s="692" t="s">
        <v>2584</v>
      </c>
      <c r="B2919" s="557" t="s">
        <v>2586</v>
      </c>
      <c r="C2919" s="132" t="s">
        <v>429</v>
      </c>
      <c r="D2919" s="139" t="s">
        <v>815</v>
      </c>
      <c r="E2919" s="133" t="s">
        <v>605</v>
      </c>
      <c r="F2919" s="136">
        <v>136</v>
      </c>
      <c r="G2919" s="693" t="s">
        <v>605</v>
      </c>
      <c r="H2919" s="136">
        <v>21</v>
      </c>
      <c r="I2919" s="694">
        <v>420</v>
      </c>
      <c r="J2919" s="694">
        <f>I2919*N2919</f>
        <v>75600</v>
      </c>
      <c r="K2919" s="695">
        <v>60</v>
      </c>
      <c r="L2919" s="696">
        <v>60</v>
      </c>
      <c r="M2919" s="697">
        <v>60</v>
      </c>
      <c r="N2919" s="697">
        <f t="shared" si="190"/>
        <v>180</v>
      </c>
      <c r="O2919" s="698">
        <f>J2919</f>
        <v>75600</v>
      </c>
      <c r="P2919" s="699" t="s">
        <v>2586</v>
      </c>
    </row>
    <row r="2920" spans="1:16" ht="75.75" customHeight="1" x14ac:dyDescent="0.2">
      <c r="A2920" s="692" t="s">
        <v>2584</v>
      </c>
      <c r="B2920" s="557" t="s">
        <v>2586</v>
      </c>
      <c r="C2920" s="132" t="s">
        <v>429</v>
      </c>
      <c r="D2920" s="139" t="s">
        <v>818</v>
      </c>
      <c r="E2920" s="133" t="s">
        <v>605</v>
      </c>
      <c r="F2920" s="136">
        <v>158</v>
      </c>
      <c r="G2920" s="693" t="s">
        <v>605</v>
      </c>
      <c r="H2920" s="136">
        <v>21</v>
      </c>
      <c r="I2920" s="694">
        <v>1250</v>
      </c>
      <c r="J2920" s="694">
        <f>I2920*N2920</f>
        <v>83750</v>
      </c>
      <c r="K2920" s="695">
        <v>67</v>
      </c>
      <c r="L2920" s="696">
        <v>0</v>
      </c>
      <c r="M2920" s="697">
        <v>0</v>
      </c>
      <c r="N2920" s="697">
        <f t="shared" si="190"/>
        <v>67</v>
      </c>
      <c r="O2920" s="698">
        <f>J2920</f>
        <v>83750</v>
      </c>
      <c r="P2920" s="699" t="s">
        <v>2586</v>
      </c>
    </row>
    <row r="2921" spans="1:16" ht="75.75" customHeight="1" x14ac:dyDescent="0.2">
      <c r="A2921" s="692" t="s">
        <v>2584</v>
      </c>
      <c r="B2921" s="557" t="s">
        <v>2586</v>
      </c>
      <c r="C2921" s="132" t="s">
        <v>429</v>
      </c>
      <c r="D2921" s="139" t="s">
        <v>2620</v>
      </c>
      <c r="E2921" s="133" t="s">
        <v>605</v>
      </c>
      <c r="F2921" s="136">
        <v>171</v>
      </c>
      <c r="G2921" s="693" t="s">
        <v>605</v>
      </c>
      <c r="H2921" s="136">
        <v>21</v>
      </c>
      <c r="I2921" s="694">
        <v>100000</v>
      </c>
      <c r="J2921" s="694">
        <f t="shared" ref="J2921:J2932" si="191">I2921*N2921</f>
        <v>100000</v>
      </c>
      <c r="K2921" s="695">
        <v>1</v>
      </c>
      <c r="L2921" s="696">
        <v>0</v>
      </c>
      <c r="M2921" s="697">
        <v>0</v>
      </c>
      <c r="N2921" s="697">
        <f t="shared" si="190"/>
        <v>1</v>
      </c>
      <c r="O2921" s="698">
        <f t="shared" ref="O2921:O2932" si="192">J2921</f>
        <v>100000</v>
      </c>
      <c r="P2921" s="699" t="s">
        <v>2586</v>
      </c>
    </row>
    <row r="2922" spans="1:16" ht="75.75" customHeight="1" x14ac:dyDescent="0.2">
      <c r="A2922" s="692" t="s">
        <v>2584</v>
      </c>
      <c r="B2922" s="557" t="s">
        <v>2586</v>
      </c>
      <c r="C2922" s="132" t="s">
        <v>429</v>
      </c>
      <c r="D2922" s="139" t="s">
        <v>181</v>
      </c>
      <c r="E2922" s="133" t="s">
        <v>184</v>
      </c>
      <c r="F2922" s="136">
        <v>211</v>
      </c>
      <c r="G2922" s="700">
        <v>3552</v>
      </c>
      <c r="H2922" s="136">
        <v>21</v>
      </c>
      <c r="I2922" s="694">
        <v>50</v>
      </c>
      <c r="J2922" s="694">
        <f t="shared" si="191"/>
        <v>10500</v>
      </c>
      <c r="K2922" s="695">
        <v>70</v>
      </c>
      <c r="L2922" s="696">
        <v>70</v>
      </c>
      <c r="M2922" s="697">
        <v>70</v>
      </c>
      <c r="N2922" s="697">
        <f t="shared" si="190"/>
        <v>210</v>
      </c>
      <c r="O2922" s="698">
        <f t="shared" si="192"/>
        <v>10500</v>
      </c>
      <c r="P2922" s="699" t="s">
        <v>2586</v>
      </c>
    </row>
    <row r="2923" spans="1:16" ht="75.75" customHeight="1" x14ac:dyDescent="0.2">
      <c r="A2923" s="692" t="s">
        <v>2584</v>
      </c>
      <c r="B2923" s="557" t="s">
        <v>2586</v>
      </c>
      <c r="C2923" s="132" t="s">
        <v>429</v>
      </c>
      <c r="D2923" s="139" t="s">
        <v>2621</v>
      </c>
      <c r="E2923" s="133" t="s">
        <v>184</v>
      </c>
      <c r="F2923" s="136">
        <v>211</v>
      </c>
      <c r="G2923" s="700" t="s">
        <v>2622</v>
      </c>
      <c r="H2923" s="136">
        <v>21</v>
      </c>
      <c r="I2923" s="694">
        <v>115</v>
      </c>
      <c r="J2923" s="694">
        <f t="shared" si="191"/>
        <v>20700</v>
      </c>
      <c r="K2923" s="695">
        <v>60</v>
      </c>
      <c r="L2923" s="696">
        <v>60</v>
      </c>
      <c r="M2923" s="697">
        <v>60</v>
      </c>
      <c r="N2923" s="697">
        <f t="shared" si="190"/>
        <v>180</v>
      </c>
      <c r="O2923" s="698">
        <f t="shared" si="192"/>
        <v>20700</v>
      </c>
      <c r="P2923" s="699" t="s">
        <v>2586</v>
      </c>
    </row>
    <row r="2924" spans="1:16" ht="75.75" customHeight="1" x14ac:dyDescent="0.2">
      <c r="A2924" s="692" t="s">
        <v>2584</v>
      </c>
      <c r="B2924" s="557" t="s">
        <v>2586</v>
      </c>
      <c r="C2924" s="132" t="s">
        <v>429</v>
      </c>
      <c r="D2924" s="139" t="s">
        <v>191</v>
      </c>
      <c r="E2924" s="133" t="s">
        <v>187</v>
      </c>
      <c r="F2924" s="136">
        <v>267</v>
      </c>
      <c r="G2924" s="700">
        <v>27867</v>
      </c>
      <c r="H2924" s="136">
        <v>21</v>
      </c>
      <c r="I2924" s="694">
        <v>40</v>
      </c>
      <c r="J2924" s="694">
        <f t="shared" si="191"/>
        <v>200</v>
      </c>
      <c r="K2924" s="695">
        <v>5</v>
      </c>
      <c r="L2924" s="696">
        <v>0</v>
      </c>
      <c r="M2924" s="697">
        <v>0</v>
      </c>
      <c r="N2924" s="697">
        <f t="shared" si="190"/>
        <v>5</v>
      </c>
      <c r="O2924" s="698">
        <f t="shared" si="192"/>
        <v>200</v>
      </c>
      <c r="P2924" s="699" t="s">
        <v>2586</v>
      </c>
    </row>
    <row r="2925" spans="1:16" ht="75.75" customHeight="1" x14ac:dyDescent="0.2">
      <c r="A2925" s="692" t="s">
        <v>2584</v>
      </c>
      <c r="B2925" s="557" t="s">
        <v>2586</v>
      </c>
      <c r="C2925" s="132" t="s">
        <v>429</v>
      </c>
      <c r="D2925" s="139" t="s">
        <v>191</v>
      </c>
      <c r="E2925" s="133" t="s">
        <v>187</v>
      </c>
      <c r="F2925" s="136">
        <v>267</v>
      </c>
      <c r="G2925" s="700" t="s">
        <v>2611</v>
      </c>
      <c r="H2925" s="136">
        <v>21</v>
      </c>
      <c r="I2925" s="694">
        <v>225</v>
      </c>
      <c r="J2925" s="694">
        <f t="shared" si="191"/>
        <v>450</v>
      </c>
      <c r="K2925" s="695">
        <v>2</v>
      </c>
      <c r="L2925" s="696">
        <v>0</v>
      </c>
      <c r="M2925" s="697">
        <v>0</v>
      </c>
      <c r="N2925" s="697">
        <f t="shared" si="190"/>
        <v>2</v>
      </c>
      <c r="O2925" s="698">
        <f t="shared" si="192"/>
        <v>450</v>
      </c>
      <c r="P2925" s="699" t="s">
        <v>2586</v>
      </c>
    </row>
    <row r="2926" spans="1:16" ht="77.25" customHeight="1" x14ac:dyDescent="0.2">
      <c r="A2926" s="692" t="s">
        <v>2584</v>
      </c>
      <c r="B2926" s="557" t="s">
        <v>2586</v>
      </c>
      <c r="C2926" s="132" t="s">
        <v>429</v>
      </c>
      <c r="D2926" s="139" t="s">
        <v>191</v>
      </c>
      <c r="E2926" s="133" t="s">
        <v>187</v>
      </c>
      <c r="F2926" s="136">
        <v>267</v>
      </c>
      <c r="G2926" s="700" t="s">
        <v>2612</v>
      </c>
      <c r="H2926" s="136">
        <v>21</v>
      </c>
      <c r="I2926" s="694">
        <v>225</v>
      </c>
      <c r="J2926" s="694">
        <f t="shared" si="191"/>
        <v>450</v>
      </c>
      <c r="K2926" s="695">
        <v>2</v>
      </c>
      <c r="L2926" s="696">
        <v>0</v>
      </c>
      <c r="M2926" s="697">
        <v>0</v>
      </c>
      <c r="N2926" s="697">
        <f t="shared" si="190"/>
        <v>2</v>
      </c>
      <c r="O2926" s="698">
        <f t="shared" si="192"/>
        <v>450</v>
      </c>
      <c r="P2926" s="699" t="s">
        <v>2586</v>
      </c>
    </row>
    <row r="2927" spans="1:16" ht="77.25" customHeight="1" x14ac:dyDescent="0.2">
      <c r="A2927" s="692" t="s">
        <v>2584</v>
      </c>
      <c r="B2927" s="557" t="s">
        <v>2586</v>
      </c>
      <c r="C2927" s="132" t="s">
        <v>429</v>
      </c>
      <c r="D2927" s="139" t="s">
        <v>191</v>
      </c>
      <c r="E2927" s="133" t="s">
        <v>187</v>
      </c>
      <c r="F2927" s="136">
        <v>267</v>
      </c>
      <c r="G2927" s="700" t="s">
        <v>2613</v>
      </c>
      <c r="H2927" s="136">
        <v>21</v>
      </c>
      <c r="I2927" s="694">
        <v>225</v>
      </c>
      <c r="J2927" s="694">
        <f t="shared" si="191"/>
        <v>450</v>
      </c>
      <c r="K2927" s="695">
        <v>2</v>
      </c>
      <c r="L2927" s="696">
        <v>0</v>
      </c>
      <c r="M2927" s="697">
        <v>0</v>
      </c>
      <c r="N2927" s="697">
        <f t="shared" si="190"/>
        <v>2</v>
      </c>
      <c r="O2927" s="698">
        <f t="shared" si="192"/>
        <v>450</v>
      </c>
      <c r="P2927" s="699" t="s">
        <v>2586</v>
      </c>
    </row>
    <row r="2928" spans="1:16" ht="77.25" customHeight="1" x14ac:dyDescent="0.2">
      <c r="A2928" s="692" t="s">
        <v>2584</v>
      </c>
      <c r="B2928" s="557" t="s">
        <v>2586</v>
      </c>
      <c r="C2928" s="132" t="s">
        <v>429</v>
      </c>
      <c r="D2928" s="139" t="s">
        <v>191</v>
      </c>
      <c r="E2928" s="133" t="s">
        <v>187</v>
      </c>
      <c r="F2928" s="136">
        <v>267</v>
      </c>
      <c r="G2928" s="700" t="s">
        <v>2614</v>
      </c>
      <c r="H2928" s="136">
        <v>21</v>
      </c>
      <c r="I2928" s="694">
        <v>225</v>
      </c>
      <c r="J2928" s="694">
        <f t="shared" si="191"/>
        <v>450</v>
      </c>
      <c r="K2928" s="695">
        <v>2</v>
      </c>
      <c r="L2928" s="696">
        <v>0</v>
      </c>
      <c r="M2928" s="697">
        <v>0</v>
      </c>
      <c r="N2928" s="697">
        <f t="shared" si="190"/>
        <v>2</v>
      </c>
      <c r="O2928" s="698">
        <f t="shared" si="192"/>
        <v>450</v>
      </c>
      <c r="P2928" s="699" t="s">
        <v>2586</v>
      </c>
    </row>
    <row r="2929" spans="1:16" ht="77.25" customHeight="1" x14ac:dyDescent="0.2">
      <c r="A2929" s="692" t="s">
        <v>2584</v>
      </c>
      <c r="B2929" s="557" t="s">
        <v>2586</v>
      </c>
      <c r="C2929" s="132" t="s">
        <v>429</v>
      </c>
      <c r="D2929" s="139" t="s">
        <v>2623</v>
      </c>
      <c r="E2929" s="133" t="s">
        <v>187</v>
      </c>
      <c r="F2929" s="136">
        <v>268</v>
      </c>
      <c r="G2929" s="700" t="s">
        <v>2624</v>
      </c>
      <c r="H2929" s="136">
        <v>21</v>
      </c>
      <c r="I2929" s="694">
        <v>2</v>
      </c>
      <c r="J2929" s="694">
        <f t="shared" si="191"/>
        <v>3150</v>
      </c>
      <c r="K2929" s="695">
        <v>1575</v>
      </c>
      <c r="L2929" s="696">
        <v>0</v>
      </c>
      <c r="M2929" s="697">
        <v>0</v>
      </c>
      <c r="N2929" s="697">
        <f t="shared" si="190"/>
        <v>1575</v>
      </c>
      <c r="O2929" s="698">
        <f t="shared" si="192"/>
        <v>3150</v>
      </c>
      <c r="P2929" s="699" t="s">
        <v>2586</v>
      </c>
    </row>
    <row r="2930" spans="1:16" ht="77.25" customHeight="1" x14ac:dyDescent="0.2">
      <c r="A2930" s="692" t="s">
        <v>2584</v>
      </c>
      <c r="B2930" s="557" t="s">
        <v>2586</v>
      </c>
      <c r="C2930" s="132" t="s">
        <v>429</v>
      </c>
      <c r="D2930" s="139" t="s">
        <v>2625</v>
      </c>
      <c r="E2930" s="133" t="s">
        <v>187</v>
      </c>
      <c r="F2930" s="136">
        <v>293</v>
      </c>
      <c r="G2930" s="700" t="s">
        <v>2626</v>
      </c>
      <c r="H2930" s="136">
        <v>21</v>
      </c>
      <c r="I2930" s="694">
        <v>600</v>
      </c>
      <c r="J2930" s="694">
        <f t="shared" si="191"/>
        <v>2400</v>
      </c>
      <c r="K2930" s="695">
        <v>4</v>
      </c>
      <c r="L2930" s="696">
        <v>0</v>
      </c>
      <c r="M2930" s="697">
        <v>0</v>
      </c>
      <c r="N2930" s="697">
        <f t="shared" si="190"/>
        <v>4</v>
      </c>
      <c r="O2930" s="698">
        <f t="shared" si="192"/>
        <v>2400</v>
      </c>
      <c r="P2930" s="699" t="s">
        <v>2586</v>
      </c>
    </row>
    <row r="2931" spans="1:16" ht="77.25" customHeight="1" x14ac:dyDescent="0.2">
      <c r="A2931" s="692" t="s">
        <v>2584</v>
      </c>
      <c r="B2931" s="557" t="s">
        <v>2586</v>
      </c>
      <c r="C2931" s="132" t="s">
        <v>429</v>
      </c>
      <c r="D2931" s="139" t="s">
        <v>2627</v>
      </c>
      <c r="E2931" s="133" t="s">
        <v>187</v>
      </c>
      <c r="F2931" s="136">
        <v>328</v>
      </c>
      <c r="G2931" s="700" t="s">
        <v>2628</v>
      </c>
      <c r="H2931" s="136">
        <v>21</v>
      </c>
      <c r="I2931" s="694">
        <v>20000</v>
      </c>
      <c r="J2931" s="694">
        <f t="shared" si="191"/>
        <v>20000</v>
      </c>
      <c r="K2931" s="695">
        <v>1</v>
      </c>
      <c r="L2931" s="696">
        <v>0</v>
      </c>
      <c r="M2931" s="697">
        <v>0</v>
      </c>
      <c r="N2931" s="697">
        <f t="shared" si="190"/>
        <v>1</v>
      </c>
      <c r="O2931" s="698">
        <f t="shared" si="192"/>
        <v>20000</v>
      </c>
      <c r="P2931" s="699" t="s">
        <v>2586</v>
      </c>
    </row>
    <row r="2932" spans="1:16" ht="77.25" customHeight="1" x14ac:dyDescent="0.2">
      <c r="A2932" s="692" t="s">
        <v>2584</v>
      </c>
      <c r="B2932" s="557" t="s">
        <v>2586</v>
      </c>
      <c r="C2932" s="132" t="s">
        <v>429</v>
      </c>
      <c r="D2932" s="139" t="s">
        <v>2629</v>
      </c>
      <c r="E2932" s="133" t="s">
        <v>187</v>
      </c>
      <c r="F2932" s="136">
        <v>328</v>
      </c>
      <c r="G2932" s="700" t="s">
        <v>2630</v>
      </c>
      <c r="H2932" s="136">
        <v>21</v>
      </c>
      <c r="I2932" s="694">
        <v>3000</v>
      </c>
      <c r="J2932" s="694">
        <f t="shared" si="191"/>
        <v>6000</v>
      </c>
      <c r="K2932" s="695">
        <v>2</v>
      </c>
      <c r="L2932" s="696">
        <v>0</v>
      </c>
      <c r="M2932" s="697">
        <v>0</v>
      </c>
      <c r="N2932" s="697">
        <f t="shared" si="190"/>
        <v>2</v>
      </c>
      <c r="O2932" s="698">
        <f t="shared" si="192"/>
        <v>6000</v>
      </c>
      <c r="P2932" s="699" t="s">
        <v>2586</v>
      </c>
    </row>
    <row r="2933" spans="1:16" s="187" customFormat="1" ht="15" x14ac:dyDescent="0.2">
      <c r="A2933" s="701" t="s">
        <v>2617</v>
      </c>
      <c r="B2933" s="702"/>
      <c r="C2933" s="711"/>
      <c r="D2933" s="711"/>
      <c r="E2933" s="712"/>
      <c r="F2933" s="711"/>
      <c r="G2933" s="711"/>
      <c r="H2933" s="711"/>
      <c r="I2933" s="711"/>
      <c r="J2933" s="711"/>
      <c r="K2933" s="711"/>
      <c r="L2933" s="711"/>
      <c r="M2933" s="711"/>
      <c r="N2933" s="711"/>
      <c r="O2933" s="705">
        <f>SUM(O2916:O2932)</f>
        <v>431100</v>
      </c>
      <c r="P2933" s="713"/>
    </row>
    <row r="2934" spans="1:16" s="187" customFormat="1" ht="15" x14ac:dyDescent="0.2">
      <c r="A2934" s="701" t="s">
        <v>2586</v>
      </c>
      <c r="B2934" s="702"/>
      <c r="C2934" s="707"/>
      <c r="D2934" s="708"/>
      <c r="E2934" s="709"/>
      <c r="F2934" s="708"/>
      <c r="G2934" s="708"/>
      <c r="H2934" s="708"/>
      <c r="I2934" s="708"/>
      <c r="J2934" s="708"/>
      <c r="K2934" s="708"/>
      <c r="L2934" s="708"/>
      <c r="M2934" s="708"/>
      <c r="N2934" s="708"/>
      <c r="O2934" s="708"/>
      <c r="P2934" s="710"/>
    </row>
    <row r="2935" spans="1:16" ht="51" x14ac:dyDescent="0.2">
      <c r="A2935" s="692" t="s">
        <v>2584</v>
      </c>
      <c r="B2935" s="557" t="s">
        <v>2586</v>
      </c>
      <c r="C2935" s="132" t="s">
        <v>2859</v>
      </c>
      <c r="D2935" s="139" t="s">
        <v>2588</v>
      </c>
      <c r="E2935" s="133" t="s">
        <v>605</v>
      </c>
      <c r="F2935" s="136">
        <v>122</v>
      </c>
      <c r="G2935" s="693" t="s">
        <v>605</v>
      </c>
      <c r="H2935" s="136">
        <v>21</v>
      </c>
      <c r="I2935" s="694">
        <v>10000</v>
      </c>
      <c r="J2935" s="694">
        <f>I2935*N2935</f>
        <v>10000</v>
      </c>
      <c r="K2935" s="695">
        <v>1</v>
      </c>
      <c r="L2935" s="696">
        <v>0</v>
      </c>
      <c r="M2935" s="697">
        <v>0</v>
      </c>
      <c r="N2935" s="697">
        <f>SUM(K2935:M2935)</f>
        <v>1</v>
      </c>
      <c r="O2935" s="698">
        <f>J2935</f>
        <v>10000</v>
      </c>
      <c r="P2935" s="699" t="s">
        <v>2586</v>
      </c>
    </row>
    <row r="2936" spans="1:16" ht="51" x14ac:dyDescent="0.2">
      <c r="A2936" s="692" t="s">
        <v>2584</v>
      </c>
      <c r="B2936" s="557" t="s">
        <v>2586</v>
      </c>
      <c r="C2936" s="132" t="s">
        <v>2859</v>
      </c>
      <c r="D2936" s="139" t="s">
        <v>2631</v>
      </c>
      <c r="E2936" s="133" t="s">
        <v>605</v>
      </c>
      <c r="F2936" s="136">
        <v>133</v>
      </c>
      <c r="G2936" s="693" t="s">
        <v>605</v>
      </c>
      <c r="H2936" s="136">
        <v>21</v>
      </c>
      <c r="I2936" s="694">
        <v>420</v>
      </c>
      <c r="J2936" s="694">
        <f t="shared" ref="J2936:J2946" si="193">I2936*N2936</f>
        <v>60900</v>
      </c>
      <c r="K2936" s="695">
        <v>45</v>
      </c>
      <c r="L2936" s="696">
        <v>55</v>
      </c>
      <c r="M2936" s="697">
        <v>45</v>
      </c>
      <c r="N2936" s="697">
        <f t="shared" ref="N2936:N2946" si="194">SUM(K2936:M2936)</f>
        <v>145</v>
      </c>
      <c r="O2936" s="698">
        <f t="shared" ref="O2936:O2946" si="195">J2936</f>
        <v>60900</v>
      </c>
      <c r="P2936" s="699" t="s">
        <v>2586</v>
      </c>
    </row>
    <row r="2937" spans="1:16" ht="51" x14ac:dyDescent="0.2">
      <c r="A2937" s="692" t="s">
        <v>2584</v>
      </c>
      <c r="B2937" s="557" t="s">
        <v>2586</v>
      </c>
      <c r="C2937" s="132" t="s">
        <v>2859</v>
      </c>
      <c r="D2937" s="139" t="s">
        <v>815</v>
      </c>
      <c r="E2937" s="133" t="s">
        <v>605</v>
      </c>
      <c r="F2937" s="136">
        <v>136</v>
      </c>
      <c r="G2937" s="693" t="s">
        <v>605</v>
      </c>
      <c r="H2937" s="136">
        <v>21</v>
      </c>
      <c r="I2937" s="694">
        <v>420</v>
      </c>
      <c r="J2937" s="694">
        <f t="shared" si="193"/>
        <v>126000</v>
      </c>
      <c r="K2937" s="695">
        <v>100</v>
      </c>
      <c r="L2937" s="696">
        <v>100</v>
      </c>
      <c r="M2937" s="697">
        <v>100</v>
      </c>
      <c r="N2937" s="697">
        <f t="shared" si="194"/>
        <v>300</v>
      </c>
      <c r="O2937" s="698">
        <f t="shared" si="195"/>
        <v>126000</v>
      </c>
      <c r="P2937" s="699" t="s">
        <v>2586</v>
      </c>
    </row>
    <row r="2938" spans="1:16" ht="51" x14ac:dyDescent="0.2">
      <c r="A2938" s="692" t="s">
        <v>2584</v>
      </c>
      <c r="B2938" s="557" t="s">
        <v>2586</v>
      </c>
      <c r="C2938" s="132" t="s">
        <v>2859</v>
      </c>
      <c r="D2938" s="139" t="s">
        <v>2632</v>
      </c>
      <c r="E2938" s="133" t="s">
        <v>187</v>
      </c>
      <c r="F2938" s="136">
        <v>262</v>
      </c>
      <c r="G2938" s="136">
        <v>38247</v>
      </c>
      <c r="H2938" s="136">
        <v>21</v>
      </c>
      <c r="I2938" s="698">
        <v>100</v>
      </c>
      <c r="J2938" s="694">
        <f t="shared" si="193"/>
        <v>200000</v>
      </c>
      <c r="K2938" s="697">
        <v>2000</v>
      </c>
      <c r="L2938" s="697">
        <v>0</v>
      </c>
      <c r="M2938" s="697">
        <v>0</v>
      </c>
      <c r="N2938" s="697">
        <f t="shared" si="194"/>
        <v>2000</v>
      </c>
      <c r="O2938" s="698">
        <f t="shared" si="195"/>
        <v>200000</v>
      </c>
      <c r="P2938" s="699" t="s">
        <v>2586</v>
      </c>
    </row>
    <row r="2939" spans="1:16" ht="51" x14ac:dyDescent="0.2">
      <c r="A2939" s="692" t="s">
        <v>2584</v>
      </c>
      <c r="B2939" s="557" t="s">
        <v>2586</v>
      </c>
      <c r="C2939" s="132" t="s">
        <v>2859</v>
      </c>
      <c r="D2939" s="139" t="s">
        <v>2632</v>
      </c>
      <c r="E2939" s="133" t="s">
        <v>187</v>
      </c>
      <c r="F2939" s="136">
        <v>262</v>
      </c>
      <c r="G2939" s="136">
        <v>33102</v>
      </c>
      <c r="H2939" s="136">
        <v>21</v>
      </c>
      <c r="I2939" s="698">
        <v>50</v>
      </c>
      <c r="J2939" s="694">
        <f t="shared" si="193"/>
        <v>50000</v>
      </c>
      <c r="K2939" s="697">
        <v>1000</v>
      </c>
      <c r="L2939" s="697">
        <v>0</v>
      </c>
      <c r="M2939" s="697">
        <v>0</v>
      </c>
      <c r="N2939" s="697">
        <f t="shared" si="194"/>
        <v>1000</v>
      </c>
      <c r="O2939" s="698">
        <f t="shared" si="195"/>
        <v>50000</v>
      </c>
      <c r="P2939" s="699" t="s">
        <v>2586</v>
      </c>
    </row>
    <row r="2940" spans="1:16" ht="51" x14ac:dyDescent="0.2">
      <c r="A2940" s="692" t="s">
        <v>2584</v>
      </c>
      <c r="B2940" s="557" t="s">
        <v>2586</v>
      </c>
      <c r="C2940" s="132" t="s">
        <v>2859</v>
      </c>
      <c r="D2940" s="139" t="s">
        <v>1929</v>
      </c>
      <c r="E2940" s="133" t="s">
        <v>187</v>
      </c>
      <c r="F2940" s="136">
        <v>233</v>
      </c>
      <c r="G2940" s="700" t="s">
        <v>2633</v>
      </c>
      <c r="H2940" s="136">
        <v>21</v>
      </c>
      <c r="I2940" s="698">
        <v>300</v>
      </c>
      <c r="J2940" s="694">
        <f t="shared" si="193"/>
        <v>11100</v>
      </c>
      <c r="K2940" s="695">
        <v>37</v>
      </c>
      <c r="L2940" s="697">
        <v>0</v>
      </c>
      <c r="M2940" s="697">
        <v>0</v>
      </c>
      <c r="N2940" s="697">
        <f t="shared" si="194"/>
        <v>37</v>
      </c>
      <c r="O2940" s="698">
        <f t="shared" si="195"/>
        <v>11100</v>
      </c>
      <c r="P2940" s="699" t="s">
        <v>2586</v>
      </c>
    </row>
    <row r="2941" spans="1:16" ht="51" x14ac:dyDescent="0.2">
      <c r="A2941" s="692" t="s">
        <v>2584</v>
      </c>
      <c r="B2941" s="557" t="s">
        <v>2586</v>
      </c>
      <c r="C2941" s="132" t="s">
        <v>2859</v>
      </c>
      <c r="D2941" s="139" t="s">
        <v>2634</v>
      </c>
      <c r="E2941" s="133" t="s">
        <v>2107</v>
      </c>
      <c r="F2941" s="136">
        <v>233</v>
      </c>
      <c r="G2941" s="700" t="s">
        <v>2635</v>
      </c>
      <c r="H2941" s="136">
        <v>21</v>
      </c>
      <c r="I2941" s="698">
        <v>350</v>
      </c>
      <c r="J2941" s="694">
        <f t="shared" si="193"/>
        <v>12950</v>
      </c>
      <c r="K2941" s="695">
        <v>37</v>
      </c>
      <c r="L2941" s="697">
        <v>0</v>
      </c>
      <c r="M2941" s="697">
        <v>0</v>
      </c>
      <c r="N2941" s="697">
        <f t="shared" si="194"/>
        <v>37</v>
      </c>
      <c r="O2941" s="698">
        <f t="shared" si="195"/>
        <v>12950</v>
      </c>
      <c r="P2941" s="699" t="s">
        <v>2586</v>
      </c>
    </row>
    <row r="2942" spans="1:16" ht="51" x14ac:dyDescent="0.2">
      <c r="A2942" s="692" t="s">
        <v>2584</v>
      </c>
      <c r="B2942" s="557" t="s">
        <v>2586</v>
      </c>
      <c r="C2942" s="132" t="s">
        <v>2859</v>
      </c>
      <c r="D2942" s="139" t="s">
        <v>2204</v>
      </c>
      <c r="E2942" s="133" t="s">
        <v>187</v>
      </c>
      <c r="F2942" s="136">
        <v>268</v>
      </c>
      <c r="G2942" s="700">
        <v>121583</v>
      </c>
      <c r="H2942" s="136">
        <v>21</v>
      </c>
      <c r="I2942" s="698">
        <v>350</v>
      </c>
      <c r="J2942" s="694">
        <f t="shared" si="193"/>
        <v>12950</v>
      </c>
      <c r="K2942" s="695">
        <v>37</v>
      </c>
      <c r="L2942" s="697">
        <v>0</v>
      </c>
      <c r="M2942" s="697">
        <v>0</v>
      </c>
      <c r="N2942" s="697">
        <f t="shared" si="194"/>
        <v>37</v>
      </c>
      <c r="O2942" s="698">
        <f t="shared" si="195"/>
        <v>12950</v>
      </c>
      <c r="P2942" s="699" t="s">
        <v>2586</v>
      </c>
    </row>
    <row r="2943" spans="1:16" ht="51" x14ac:dyDescent="0.2">
      <c r="A2943" s="692" t="s">
        <v>2584</v>
      </c>
      <c r="B2943" s="557" t="s">
        <v>2586</v>
      </c>
      <c r="C2943" s="132" t="s">
        <v>2859</v>
      </c>
      <c r="D2943" s="139" t="s">
        <v>2636</v>
      </c>
      <c r="E2943" s="133" t="s">
        <v>187</v>
      </c>
      <c r="F2943" s="136">
        <v>291</v>
      </c>
      <c r="G2943" s="700" t="s">
        <v>2637</v>
      </c>
      <c r="H2943" s="136">
        <v>21</v>
      </c>
      <c r="I2943" s="698">
        <v>30</v>
      </c>
      <c r="J2943" s="694">
        <f t="shared" si="193"/>
        <v>1200</v>
      </c>
      <c r="K2943" s="695">
        <v>40</v>
      </c>
      <c r="L2943" s="697">
        <v>0</v>
      </c>
      <c r="M2943" s="697">
        <v>0</v>
      </c>
      <c r="N2943" s="697">
        <f t="shared" si="194"/>
        <v>40</v>
      </c>
      <c r="O2943" s="698">
        <f t="shared" si="195"/>
        <v>1200</v>
      </c>
      <c r="P2943" s="699" t="s">
        <v>2586</v>
      </c>
    </row>
    <row r="2944" spans="1:16" ht="51" x14ac:dyDescent="0.2">
      <c r="A2944" s="692" t="s">
        <v>2584</v>
      </c>
      <c r="B2944" s="557" t="s">
        <v>2586</v>
      </c>
      <c r="C2944" s="132" t="s">
        <v>2859</v>
      </c>
      <c r="D2944" s="139" t="s">
        <v>2203</v>
      </c>
      <c r="E2944" s="133" t="s">
        <v>187</v>
      </c>
      <c r="F2944" s="136">
        <v>295</v>
      </c>
      <c r="G2944" s="700" t="s">
        <v>2638</v>
      </c>
      <c r="H2944" s="136">
        <v>21</v>
      </c>
      <c r="I2944" s="698">
        <v>100</v>
      </c>
      <c r="J2944" s="694">
        <f t="shared" si="193"/>
        <v>3400</v>
      </c>
      <c r="K2944" s="695">
        <v>34</v>
      </c>
      <c r="L2944" s="697">
        <v>0</v>
      </c>
      <c r="M2944" s="697">
        <v>0</v>
      </c>
      <c r="N2944" s="697">
        <f t="shared" si="194"/>
        <v>34</v>
      </c>
      <c r="O2944" s="698">
        <f t="shared" si="195"/>
        <v>3400</v>
      </c>
      <c r="P2944" s="699" t="s">
        <v>2586</v>
      </c>
    </row>
    <row r="2945" spans="1:16" ht="51" x14ac:dyDescent="0.2">
      <c r="A2945" s="692" t="s">
        <v>2584</v>
      </c>
      <c r="B2945" s="557" t="s">
        <v>2586</v>
      </c>
      <c r="C2945" s="132" t="s">
        <v>2859</v>
      </c>
      <c r="D2945" s="139" t="s">
        <v>2639</v>
      </c>
      <c r="E2945" s="133" t="s">
        <v>187</v>
      </c>
      <c r="F2945" s="136">
        <v>325</v>
      </c>
      <c r="G2945" s="700" t="s">
        <v>2640</v>
      </c>
      <c r="H2945" s="136">
        <v>21</v>
      </c>
      <c r="I2945" s="698">
        <v>325000</v>
      </c>
      <c r="J2945" s="694">
        <f t="shared" si="193"/>
        <v>325000</v>
      </c>
      <c r="K2945" s="695">
        <v>0</v>
      </c>
      <c r="L2945" s="697">
        <v>1</v>
      </c>
      <c r="M2945" s="697">
        <v>0</v>
      </c>
      <c r="N2945" s="697">
        <f t="shared" si="194"/>
        <v>1</v>
      </c>
      <c r="O2945" s="698">
        <f t="shared" si="195"/>
        <v>325000</v>
      </c>
      <c r="P2945" s="699" t="s">
        <v>2586</v>
      </c>
    </row>
    <row r="2946" spans="1:16" ht="51" x14ac:dyDescent="0.2">
      <c r="A2946" s="692" t="s">
        <v>2584</v>
      </c>
      <c r="B2946" s="557" t="s">
        <v>2586</v>
      </c>
      <c r="C2946" s="132" t="s">
        <v>2859</v>
      </c>
      <c r="D2946" s="139" t="s">
        <v>2641</v>
      </c>
      <c r="E2946" s="133" t="s">
        <v>1633</v>
      </c>
      <c r="F2946" s="136">
        <v>328</v>
      </c>
      <c r="G2946" s="700">
        <v>62598</v>
      </c>
      <c r="H2946" s="136">
        <v>21</v>
      </c>
      <c r="I2946" s="694">
        <v>2800</v>
      </c>
      <c r="J2946" s="694">
        <f t="shared" si="193"/>
        <v>84000</v>
      </c>
      <c r="K2946" s="695">
        <v>30</v>
      </c>
      <c r="L2946" s="696">
        <v>0</v>
      </c>
      <c r="M2946" s="697">
        <v>0</v>
      </c>
      <c r="N2946" s="697">
        <f t="shared" si="194"/>
        <v>30</v>
      </c>
      <c r="O2946" s="698">
        <f t="shared" si="195"/>
        <v>84000</v>
      </c>
      <c r="P2946" s="699" t="s">
        <v>2586</v>
      </c>
    </row>
    <row r="2947" spans="1:16" s="187" customFormat="1" ht="15" x14ac:dyDescent="0.2">
      <c r="A2947" s="701" t="s">
        <v>2617</v>
      </c>
      <c r="B2947" s="702"/>
      <c r="C2947" s="703"/>
      <c r="D2947" s="703"/>
      <c r="E2947" s="704"/>
      <c r="F2947" s="703"/>
      <c r="G2947" s="703"/>
      <c r="H2947" s="703"/>
      <c r="I2947" s="703"/>
      <c r="J2947" s="703"/>
      <c r="K2947" s="703"/>
      <c r="L2947" s="703"/>
      <c r="M2947" s="703"/>
      <c r="N2947" s="703"/>
      <c r="O2947" s="705">
        <f>SUM(O2935:O2946)</f>
        <v>897500</v>
      </c>
      <c r="P2947" s="713"/>
    </row>
    <row r="2948" spans="1:16" s="187" customFormat="1" ht="15" x14ac:dyDescent="0.2">
      <c r="A2948" s="701" t="s">
        <v>2642</v>
      </c>
      <c r="B2948" s="702"/>
      <c r="C2948" s="703"/>
      <c r="D2948" s="714"/>
      <c r="E2948" s="715"/>
      <c r="F2948" s="714"/>
      <c r="G2948" s="714"/>
      <c r="H2948" s="714"/>
      <c r="I2948" s="714"/>
      <c r="J2948" s="714"/>
      <c r="K2948" s="714"/>
      <c r="L2948" s="714"/>
      <c r="M2948" s="714"/>
      <c r="N2948" s="714"/>
      <c r="O2948" s="716"/>
      <c r="P2948" s="713"/>
    </row>
    <row r="2949" spans="1:16" ht="63.75" x14ac:dyDescent="0.2">
      <c r="A2949" s="692" t="s">
        <v>2584</v>
      </c>
      <c r="B2949" s="139" t="s">
        <v>2642</v>
      </c>
      <c r="C2949" s="132" t="s">
        <v>2946</v>
      </c>
      <c r="D2949" s="139" t="s">
        <v>2588</v>
      </c>
      <c r="E2949" s="133" t="s">
        <v>605</v>
      </c>
      <c r="F2949" s="136">
        <v>122</v>
      </c>
      <c r="G2949" s="693" t="s">
        <v>605</v>
      </c>
      <c r="H2949" s="136">
        <v>21</v>
      </c>
      <c r="I2949" s="694">
        <v>5000</v>
      </c>
      <c r="J2949" s="694">
        <f>I2949*N2949</f>
        <v>10000</v>
      </c>
      <c r="K2949" s="695">
        <v>1</v>
      </c>
      <c r="L2949" s="696">
        <v>1</v>
      </c>
      <c r="M2949" s="697">
        <v>0</v>
      </c>
      <c r="N2949" s="697">
        <f>SUM(K2949:M2949)</f>
        <v>2</v>
      </c>
      <c r="O2949" s="698">
        <f>J2949</f>
        <v>10000</v>
      </c>
      <c r="P2949" s="717" t="s">
        <v>2642</v>
      </c>
    </row>
    <row r="2950" spans="1:16" ht="63.75" x14ac:dyDescent="0.2">
      <c r="A2950" s="692" t="s">
        <v>2584</v>
      </c>
      <c r="B2950" s="139" t="s">
        <v>2642</v>
      </c>
      <c r="C2950" s="132" t="s">
        <v>2946</v>
      </c>
      <c r="D2950" s="139" t="s">
        <v>2631</v>
      </c>
      <c r="E2950" s="133" t="s">
        <v>605</v>
      </c>
      <c r="F2950" s="136">
        <v>133</v>
      </c>
      <c r="G2950" s="693" t="s">
        <v>605</v>
      </c>
      <c r="H2950" s="136">
        <v>21</v>
      </c>
      <c r="I2950" s="694">
        <v>420</v>
      </c>
      <c r="J2950" s="694">
        <f t="shared" ref="J2950:J2959" si="196">I2950*N2950</f>
        <v>33600</v>
      </c>
      <c r="K2950" s="695">
        <v>25</v>
      </c>
      <c r="L2950" s="696">
        <v>35</v>
      </c>
      <c r="M2950" s="697">
        <v>20</v>
      </c>
      <c r="N2950" s="697">
        <f t="shared" ref="N2950:N2959" si="197">SUM(K2950:M2950)</f>
        <v>80</v>
      </c>
      <c r="O2950" s="698">
        <f t="shared" ref="O2950:O2959" si="198">J2950</f>
        <v>33600</v>
      </c>
      <c r="P2950" s="717" t="s">
        <v>2642</v>
      </c>
    </row>
    <row r="2951" spans="1:16" ht="63.75" x14ac:dyDescent="0.2">
      <c r="A2951" s="692" t="s">
        <v>2584</v>
      </c>
      <c r="B2951" s="139" t="s">
        <v>2642</v>
      </c>
      <c r="C2951" s="132" t="s">
        <v>2946</v>
      </c>
      <c r="D2951" s="139" t="s">
        <v>815</v>
      </c>
      <c r="E2951" s="133" t="s">
        <v>605</v>
      </c>
      <c r="F2951" s="136">
        <v>136</v>
      </c>
      <c r="G2951" s="693" t="s">
        <v>605</v>
      </c>
      <c r="H2951" s="136">
        <v>21</v>
      </c>
      <c r="I2951" s="694">
        <v>420</v>
      </c>
      <c r="J2951" s="694">
        <f t="shared" si="196"/>
        <v>27300</v>
      </c>
      <c r="K2951" s="695">
        <v>20</v>
      </c>
      <c r="L2951" s="696">
        <v>25</v>
      </c>
      <c r="M2951" s="697">
        <v>20</v>
      </c>
      <c r="N2951" s="697">
        <f t="shared" si="197"/>
        <v>65</v>
      </c>
      <c r="O2951" s="698">
        <f t="shared" si="198"/>
        <v>27300</v>
      </c>
      <c r="P2951" s="717" t="s">
        <v>2642</v>
      </c>
    </row>
    <row r="2952" spans="1:16" ht="63.75" x14ac:dyDescent="0.2">
      <c r="A2952" s="692" t="s">
        <v>2584</v>
      </c>
      <c r="B2952" s="139" t="s">
        <v>2642</v>
      </c>
      <c r="C2952" s="132" t="s">
        <v>2946</v>
      </c>
      <c r="D2952" s="139" t="s">
        <v>2643</v>
      </c>
      <c r="E2952" s="133" t="s">
        <v>605</v>
      </c>
      <c r="F2952" s="136">
        <v>151</v>
      </c>
      <c r="G2952" s="693" t="s">
        <v>605</v>
      </c>
      <c r="H2952" s="136">
        <v>21</v>
      </c>
      <c r="I2952" s="694">
        <v>3000</v>
      </c>
      <c r="J2952" s="694">
        <f t="shared" si="196"/>
        <v>36000</v>
      </c>
      <c r="K2952" s="695">
        <v>4</v>
      </c>
      <c r="L2952" s="696">
        <v>4</v>
      </c>
      <c r="M2952" s="697">
        <v>4</v>
      </c>
      <c r="N2952" s="697">
        <f t="shared" si="197"/>
        <v>12</v>
      </c>
      <c r="O2952" s="698">
        <f t="shared" si="198"/>
        <v>36000</v>
      </c>
      <c r="P2952" s="717" t="s">
        <v>2642</v>
      </c>
    </row>
    <row r="2953" spans="1:16" ht="63.75" x14ac:dyDescent="0.2">
      <c r="A2953" s="692" t="s">
        <v>2584</v>
      </c>
      <c r="B2953" s="139" t="s">
        <v>2642</v>
      </c>
      <c r="C2953" s="132" t="s">
        <v>2946</v>
      </c>
      <c r="D2953" s="139" t="s">
        <v>2587</v>
      </c>
      <c r="E2953" s="133" t="s">
        <v>605</v>
      </c>
      <c r="F2953" s="136">
        <v>196</v>
      </c>
      <c r="G2953" s="693" t="s">
        <v>605</v>
      </c>
      <c r="H2953" s="136">
        <v>21</v>
      </c>
      <c r="I2953" s="694">
        <v>15000</v>
      </c>
      <c r="J2953" s="694">
        <f t="shared" si="196"/>
        <v>15000</v>
      </c>
      <c r="K2953" s="695">
        <v>0</v>
      </c>
      <c r="L2953" s="696">
        <v>0</v>
      </c>
      <c r="M2953" s="697">
        <v>1</v>
      </c>
      <c r="N2953" s="697">
        <f t="shared" si="197"/>
        <v>1</v>
      </c>
      <c r="O2953" s="698">
        <f t="shared" si="198"/>
        <v>15000</v>
      </c>
      <c r="P2953" s="717" t="s">
        <v>2642</v>
      </c>
    </row>
    <row r="2954" spans="1:16" ht="63.75" x14ac:dyDescent="0.2">
      <c r="A2954" s="692" t="s">
        <v>2584</v>
      </c>
      <c r="B2954" s="139" t="s">
        <v>2642</v>
      </c>
      <c r="C2954" s="132" t="s">
        <v>2946</v>
      </c>
      <c r="D2954" s="139" t="s">
        <v>181</v>
      </c>
      <c r="E2954" s="133" t="s">
        <v>184</v>
      </c>
      <c r="F2954" s="136">
        <v>211</v>
      </c>
      <c r="G2954" s="700">
        <v>3552</v>
      </c>
      <c r="H2954" s="136">
        <v>21</v>
      </c>
      <c r="I2954" s="694">
        <v>50</v>
      </c>
      <c r="J2954" s="694">
        <f t="shared" si="196"/>
        <v>64700</v>
      </c>
      <c r="K2954" s="695">
        <v>424</v>
      </c>
      <c r="L2954" s="696">
        <v>450</v>
      </c>
      <c r="M2954" s="697">
        <v>420</v>
      </c>
      <c r="N2954" s="697">
        <f t="shared" si="197"/>
        <v>1294</v>
      </c>
      <c r="O2954" s="698">
        <f t="shared" si="198"/>
        <v>64700</v>
      </c>
      <c r="P2954" s="717" t="s">
        <v>2642</v>
      </c>
    </row>
    <row r="2955" spans="1:16" ht="63.75" x14ac:dyDescent="0.2">
      <c r="A2955" s="692" t="s">
        <v>2584</v>
      </c>
      <c r="B2955" s="139" t="s">
        <v>2642</v>
      </c>
      <c r="C2955" s="132" t="s">
        <v>2946</v>
      </c>
      <c r="D2955" s="139" t="s">
        <v>2621</v>
      </c>
      <c r="E2955" s="133" t="s">
        <v>184</v>
      </c>
      <c r="F2955" s="136">
        <v>211</v>
      </c>
      <c r="G2955" s="700" t="s">
        <v>2622</v>
      </c>
      <c r="H2955" s="136">
        <v>21</v>
      </c>
      <c r="I2955" s="694">
        <v>115</v>
      </c>
      <c r="J2955" s="694">
        <f t="shared" si="196"/>
        <v>82800</v>
      </c>
      <c r="K2955" s="695">
        <v>200</v>
      </c>
      <c r="L2955" s="696">
        <v>220</v>
      </c>
      <c r="M2955" s="697">
        <v>300</v>
      </c>
      <c r="N2955" s="697">
        <f t="shared" si="197"/>
        <v>720</v>
      </c>
      <c r="O2955" s="698">
        <f t="shared" si="198"/>
        <v>82800</v>
      </c>
      <c r="P2955" s="717" t="s">
        <v>2642</v>
      </c>
    </row>
    <row r="2956" spans="1:16" ht="63.75" x14ac:dyDescent="0.2">
      <c r="A2956" s="692" t="s">
        <v>2584</v>
      </c>
      <c r="B2956" s="139" t="s">
        <v>2642</v>
      </c>
      <c r="C2956" s="132" t="s">
        <v>2946</v>
      </c>
      <c r="D2956" s="139" t="s">
        <v>2625</v>
      </c>
      <c r="E2956" s="133" t="s">
        <v>187</v>
      </c>
      <c r="F2956" s="136">
        <v>293</v>
      </c>
      <c r="G2956" s="700" t="s">
        <v>2626</v>
      </c>
      <c r="H2956" s="136">
        <v>21</v>
      </c>
      <c r="I2956" s="694">
        <v>600</v>
      </c>
      <c r="J2956" s="694">
        <f t="shared" si="196"/>
        <v>2400</v>
      </c>
      <c r="K2956" s="695">
        <v>4</v>
      </c>
      <c r="L2956" s="696">
        <v>0</v>
      </c>
      <c r="M2956" s="697">
        <v>0</v>
      </c>
      <c r="N2956" s="697">
        <f t="shared" si="197"/>
        <v>4</v>
      </c>
      <c r="O2956" s="698">
        <f t="shared" si="198"/>
        <v>2400</v>
      </c>
      <c r="P2956" s="717" t="s">
        <v>2642</v>
      </c>
    </row>
    <row r="2957" spans="1:16" ht="63.75" x14ac:dyDescent="0.2">
      <c r="A2957" s="692" t="s">
        <v>2584</v>
      </c>
      <c r="B2957" s="139" t="s">
        <v>2642</v>
      </c>
      <c r="C2957" s="132" t="s">
        <v>2946</v>
      </c>
      <c r="D2957" s="139" t="s">
        <v>2644</v>
      </c>
      <c r="E2957" s="133" t="s">
        <v>187</v>
      </c>
      <c r="F2957" s="136">
        <v>295</v>
      </c>
      <c r="G2957" s="700" t="s">
        <v>2645</v>
      </c>
      <c r="H2957" s="136">
        <v>21</v>
      </c>
      <c r="I2957" s="694">
        <v>400</v>
      </c>
      <c r="J2957" s="694">
        <f t="shared" si="196"/>
        <v>1200</v>
      </c>
      <c r="K2957" s="695">
        <v>3</v>
      </c>
      <c r="L2957" s="696">
        <v>0</v>
      </c>
      <c r="M2957" s="697">
        <v>0</v>
      </c>
      <c r="N2957" s="697">
        <f t="shared" si="197"/>
        <v>3</v>
      </c>
      <c r="O2957" s="698">
        <f t="shared" si="198"/>
        <v>1200</v>
      </c>
      <c r="P2957" s="717" t="s">
        <v>2642</v>
      </c>
    </row>
    <row r="2958" spans="1:16" ht="63.75" x14ac:dyDescent="0.2">
      <c r="A2958" s="692" t="s">
        <v>2584</v>
      </c>
      <c r="B2958" s="139" t="s">
        <v>2642</v>
      </c>
      <c r="C2958" s="132" t="s">
        <v>2946</v>
      </c>
      <c r="D2958" s="139" t="s">
        <v>2646</v>
      </c>
      <c r="E2958" s="133" t="s">
        <v>187</v>
      </c>
      <c r="F2958" s="136">
        <v>295</v>
      </c>
      <c r="G2958" s="700" t="s">
        <v>2647</v>
      </c>
      <c r="H2958" s="136">
        <v>21</v>
      </c>
      <c r="I2958" s="694">
        <v>500</v>
      </c>
      <c r="J2958" s="694">
        <f t="shared" si="196"/>
        <v>1000</v>
      </c>
      <c r="K2958" s="695">
        <v>2</v>
      </c>
      <c r="L2958" s="696">
        <v>0</v>
      </c>
      <c r="M2958" s="697">
        <v>0</v>
      </c>
      <c r="N2958" s="697">
        <f t="shared" si="197"/>
        <v>2</v>
      </c>
      <c r="O2958" s="698">
        <f t="shared" si="198"/>
        <v>1000</v>
      </c>
      <c r="P2958" s="717" t="s">
        <v>2642</v>
      </c>
    </row>
    <row r="2959" spans="1:16" ht="63.75" x14ac:dyDescent="0.2">
      <c r="A2959" s="692" t="s">
        <v>2584</v>
      </c>
      <c r="B2959" s="139" t="s">
        <v>2642</v>
      </c>
      <c r="C2959" s="132" t="s">
        <v>2946</v>
      </c>
      <c r="D2959" s="139" t="s">
        <v>2648</v>
      </c>
      <c r="E2959" s="133" t="s">
        <v>187</v>
      </c>
      <c r="F2959" s="136">
        <v>323</v>
      </c>
      <c r="G2959" s="700" t="s">
        <v>2649</v>
      </c>
      <c r="H2959" s="136">
        <v>21</v>
      </c>
      <c r="I2959" s="694">
        <v>1500</v>
      </c>
      <c r="J2959" s="694">
        <f t="shared" si="196"/>
        <v>3000</v>
      </c>
      <c r="K2959" s="695">
        <v>2</v>
      </c>
      <c r="L2959" s="696">
        <v>0</v>
      </c>
      <c r="M2959" s="697">
        <v>0</v>
      </c>
      <c r="N2959" s="697">
        <f t="shared" si="197"/>
        <v>2</v>
      </c>
      <c r="O2959" s="698">
        <f t="shared" si="198"/>
        <v>3000</v>
      </c>
      <c r="P2959" s="717" t="s">
        <v>2642</v>
      </c>
    </row>
    <row r="2960" spans="1:16" s="187" customFormat="1" ht="15" x14ac:dyDescent="0.2">
      <c r="A2960" s="701" t="s">
        <v>2650</v>
      </c>
      <c r="B2960" s="702"/>
      <c r="C2960" s="703"/>
      <c r="D2960" s="711"/>
      <c r="E2960" s="712"/>
      <c r="F2960" s="711"/>
      <c r="G2960" s="711"/>
      <c r="H2960" s="711"/>
      <c r="I2960" s="711"/>
      <c r="J2960" s="711"/>
      <c r="K2960" s="711"/>
      <c r="L2960" s="711"/>
      <c r="M2960" s="711"/>
      <c r="N2960" s="711"/>
      <c r="O2960" s="705">
        <f>SUM(O2949:O2959)</f>
        <v>277000</v>
      </c>
      <c r="P2960" s="713"/>
    </row>
    <row r="2961" spans="1:16" s="187" customFormat="1" ht="15" x14ac:dyDescent="0.2">
      <c r="A2961" s="701" t="s">
        <v>2651</v>
      </c>
      <c r="B2961" s="702"/>
      <c r="C2961" s="707"/>
      <c r="D2961" s="708"/>
      <c r="E2961" s="709"/>
      <c r="F2961" s="708"/>
      <c r="G2961" s="708"/>
      <c r="H2961" s="708"/>
      <c r="I2961" s="708"/>
      <c r="J2961" s="708"/>
      <c r="K2961" s="708"/>
      <c r="L2961" s="708"/>
      <c r="M2961" s="708"/>
      <c r="N2961" s="708"/>
      <c r="O2961" s="708"/>
      <c r="P2961" s="710"/>
    </row>
    <row r="2962" spans="1:16" ht="63.75" x14ac:dyDescent="0.2">
      <c r="A2962" s="692" t="s">
        <v>2584</v>
      </c>
      <c r="B2962" s="139" t="s">
        <v>2651</v>
      </c>
      <c r="C2962" s="132" t="s">
        <v>2973</v>
      </c>
      <c r="D2962" s="139" t="s">
        <v>2631</v>
      </c>
      <c r="E2962" s="133" t="s">
        <v>605</v>
      </c>
      <c r="F2962" s="136">
        <v>133</v>
      </c>
      <c r="G2962" s="693" t="s">
        <v>605</v>
      </c>
      <c r="H2962" s="136">
        <v>21</v>
      </c>
      <c r="I2962" s="694">
        <v>420</v>
      </c>
      <c r="J2962" s="694">
        <f>I2962*N2962</f>
        <v>27300</v>
      </c>
      <c r="K2962" s="695">
        <v>20</v>
      </c>
      <c r="L2962" s="696">
        <v>30</v>
      </c>
      <c r="M2962" s="697">
        <v>15</v>
      </c>
      <c r="N2962" s="697">
        <f>SUM(K2962:M2962)</f>
        <v>65</v>
      </c>
      <c r="O2962" s="698">
        <f>J2962</f>
        <v>27300</v>
      </c>
      <c r="P2962" s="717" t="s">
        <v>2651</v>
      </c>
    </row>
    <row r="2963" spans="1:16" ht="63.75" x14ac:dyDescent="0.2">
      <c r="A2963" s="692" t="s">
        <v>2584</v>
      </c>
      <c r="B2963" s="139" t="s">
        <v>2651</v>
      </c>
      <c r="C2963" s="132" t="s">
        <v>2973</v>
      </c>
      <c r="D2963" s="139" t="s">
        <v>815</v>
      </c>
      <c r="E2963" s="133" t="s">
        <v>605</v>
      </c>
      <c r="F2963" s="136">
        <v>136</v>
      </c>
      <c r="G2963" s="693" t="s">
        <v>605</v>
      </c>
      <c r="H2963" s="136">
        <v>21</v>
      </c>
      <c r="I2963" s="694">
        <v>420</v>
      </c>
      <c r="J2963" s="694">
        <f t="shared" ref="J2963:J2978" si="199">I2963*N2963</f>
        <v>48300</v>
      </c>
      <c r="K2963" s="695">
        <v>35</v>
      </c>
      <c r="L2963" s="696">
        <v>40</v>
      </c>
      <c r="M2963" s="697">
        <v>40</v>
      </c>
      <c r="N2963" s="697">
        <f t="shared" ref="N2963:N2978" si="200">SUM(K2963:M2963)</f>
        <v>115</v>
      </c>
      <c r="O2963" s="698">
        <f t="shared" ref="O2963:O2978" si="201">J2963</f>
        <v>48300</v>
      </c>
      <c r="P2963" s="717" t="s">
        <v>2651</v>
      </c>
    </row>
    <row r="2964" spans="1:16" ht="63.75" x14ac:dyDescent="0.2">
      <c r="A2964" s="692" t="s">
        <v>2584</v>
      </c>
      <c r="B2964" s="139" t="s">
        <v>2651</v>
      </c>
      <c r="C2964" s="132" t="s">
        <v>2973</v>
      </c>
      <c r="D2964" s="139" t="s">
        <v>2620</v>
      </c>
      <c r="E2964" s="133" t="s">
        <v>605</v>
      </c>
      <c r="F2964" s="136">
        <v>171</v>
      </c>
      <c r="G2964" s="693" t="s">
        <v>605</v>
      </c>
      <c r="H2964" s="136">
        <v>21</v>
      </c>
      <c r="I2964" s="694">
        <v>60000</v>
      </c>
      <c r="J2964" s="694">
        <f t="shared" si="199"/>
        <v>60000</v>
      </c>
      <c r="K2964" s="697">
        <v>1</v>
      </c>
      <c r="L2964" s="696">
        <v>0</v>
      </c>
      <c r="M2964" s="697">
        <v>0</v>
      </c>
      <c r="N2964" s="697">
        <f t="shared" si="200"/>
        <v>1</v>
      </c>
      <c r="O2964" s="698">
        <f t="shared" si="201"/>
        <v>60000</v>
      </c>
      <c r="P2964" s="717" t="s">
        <v>2651</v>
      </c>
    </row>
    <row r="2965" spans="1:16" ht="63.75" x14ac:dyDescent="0.2">
      <c r="A2965" s="692" t="s">
        <v>2584</v>
      </c>
      <c r="B2965" s="139" t="s">
        <v>2651</v>
      </c>
      <c r="C2965" s="132" t="s">
        <v>2973</v>
      </c>
      <c r="D2965" s="139" t="s">
        <v>2587</v>
      </c>
      <c r="E2965" s="133" t="s">
        <v>605</v>
      </c>
      <c r="F2965" s="136">
        <v>196</v>
      </c>
      <c r="G2965" s="693" t="s">
        <v>605</v>
      </c>
      <c r="H2965" s="136">
        <v>21</v>
      </c>
      <c r="I2965" s="694">
        <v>20000</v>
      </c>
      <c r="J2965" s="694">
        <f t="shared" si="199"/>
        <v>20000</v>
      </c>
      <c r="K2965" s="697">
        <v>0</v>
      </c>
      <c r="L2965" s="696">
        <v>1</v>
      </c>
      <c r="M2965" s="697">
        <v>0</v>
      </c>
      <c r="N2965" s="697">
        <f t="shared" si="200"/>
        <v>1</v>
      </c>
      <c r="O2965" s="698">
        <f t="shared" si="201"/>
        <v>20000</v>
      </c>
      <c r="P2965" s="717" t="s">
        <v>2651</v>
      </c>
    </row>
    <row r="2966" spans="1:16" ht="63.75" x14ac:dyDescent="0.2">
      <c r="A2966" s="692" t="s">
        <v>2584</v>
      </c>
      <c r="B2966" s="139" t="s">
        <v>2651</v>
      </c>
      <c r="C2966" s="132" t="s">
        <v>2973</v>
      </c>
      <c r="D2966" s="139" t="s">
        <v>2652</v>
      </c>
      <c r="E2966" s="133" t="s">
        <v>605</v>
      </c>
      <c r="F2966" s="136">
        <v>199</v>
      </c>
      <c r="G2966" s="693" t="s">
        <v>605</v>
      </c>
      <c r="H2966" s="136">
        <v>21</v>
      </c>
      <c r="I2966" s="694">
        <v>275</v>
      </c>
      <c r="J2966" s="694">
        <f t="shared" si="199"/>
        <v>1650</v>
      </c>
      <c r="K2966" s="697">
        <v>2</v>
      </c>
      <c r="L2966" s="696">
        <v>2</v>
      </c>
      <c r="M2966" s="697">
        <v>2</v>
      </c>
      <c r="N2966" s="697">
        <f t="shared" si="200"/>
        <v>6</v>
      </c>
      <c r="O2966" s="698">
        <f t="shared" si="201"/>
        <v>1650</v>
      </c>
      <c r="P2966" s="717" t="s">
        <v>2651</v>
      </c>
    </row>
    <row r="2967" spans="1:16" ht="63.75" x14ac:dyDescent="0.2">
      <c r="A2967" s="692" t="s">
        <v>2584</v>
      </c>
      <c r="B2967" s="139" t="s">
        <v>2651</v>
      </c>
      <c r="C2967" s="132" t="s">
        <v>2973</v>
      </c>
      <c r="D2967" s="139" t="s">
        <v>181</v>
      </c>
      <c r="E2967" s="133" t="s">
        <v>184</v>
      </c>
      <c r="F2967" s="136">
        <v>211</v>
      </c>
      <c r="G2967" s="700">
        <v>3552</v>
      </c>
      <c r="H2967" s="136">
        <v>21</v>
      </c>
      <c r="I2967" s="694">
        <v>50</v>
      </c>
      <c r="J2967" s="694">
        <f t="shared" si="199"/>
        <v>62500</v>
      </c>
      <c r="K2967" s="695">
        <v>500</v>
      </c>
      <c r="L2967" s="696">
        <v>500</v>
      </c>
      <c r="M2967" s="697">
        <v>250</v>
      </c>
      <c r="N2967" s="697">
        <f t="shared" si="200"/>
        <v>1250</v>
      </c>
      <c r="O2967" s="698">
        <f t="shared" si="201"/>
        <v>62500</v>
      </c>
      <c r="P2967" s="717" t="s">
        <v>2651</v>
      </c>
    </row>
    <row r="2968" spans="1:16" ht="63.75" x14ac:dyDescent="0.2">
      <c r="A2968" s="692" t="s">
        <v>2584</v>
      </c>
      <c r="B2968" s="139" t="s">
        <v>2651</v>
      </c>
      <c r="C2968" s="132" t="s">
        <v>2973</v>
      </c>
      <c r="D2968" s="139" t="s">
        <v>2621</v>
      </c>
      <c r="E2968" s="133" t="s">
        <v>184</v>
      </c>
      <c r="F2968" s="136">
        <v>211</v>
      </c>
      <c r="G2968" s="700" t="s">
        <v>2622</v>
      </c>
      <c r="H2968" s="136">
        <v>21</v>
      </c>
      <c r="I2968" s="694">
        <v>115</v>
      </c>
      <c r="J2968" s="694">
        <f t="shared" si="199"/>
        <v>86250</v>
      </c>
      <c r="K2968" s="695">
        <v>200</v>
      </c>
      <c r="L2968" s="696">
        <v>350</v>
      </c>
      <c r="M2968" s="697">
        <v>200</v>
      </c>
      <c r="N2968" s="697">
        <f t="shared" si="200"/>
        <v>750</v>
      </c>
      <c r="O2968" s="698">
        <f t="shared" si="201"/>
        <v>86250</v>
      </c>
      <c r="P2968" s="717" t="s">
        <v>2651</v>
      </c>
    </row>
    <row r="2969" spans="1:16" ht="63.75" x14ac:dyDescent="0.2">
      <c r="A2969" s="692" t="s">
        <v>2584</v>
      </c>
      <c r="B2969" s="139" t="s">
        <v>2651</v>
      </c>
      <c r="C2969" s="132" t="s">
        <v>2973</v>
      </c>
      <c r="D2969" s="139" t="s">
        <v>2653</v>
      </c>
      <c r="E2969" s="133" t="s">
        <v>187</v>
      </c>
      <c r="F2969" s="136">
        <v>233</v>
      </c>
      <c r="G2969" s="700" t="s">
        <v>2654</v>
      </c>
      <c r="H2969" s="136">
        <v>21</v>
      </c>
      <c r="I2969" s="694">
        <v>60</v>
      </c>
      <c r="J2969" s="694">
        <f t="shared" si="199"/>
        <v>6000</v>
      </c>
      <c r="K2969" s="695">
        <v>100</v>
      </c>
      <c r="L2969" s="696">
        <v>0</v>
      </c>
      <c r="M2969" s="697">
        <v>0</v>
      </c>
      <c r="N2969" s="697">
        <f t="shared" si="200"/>
        <v>100</v>
      </c>
      <c r="O2969" s="698">
        <f t="shared" si="201"/>
        <v>6000</v>
      </c>
      <c r="P2969" s="717" t="s">
        <v>2651</v>
      </c>
    </row>
    <row r="2970" spans="1:16" ht="63.75" x14ac:dyDescent="0.2">
      <c r="A2970" s="692" t="s">
        <v>2584</v>
      </c>
      <c r="B2970" s="139" t="s">
        <v>2651</v>
      </c>
      <c r="C2970" s="132" t="s">
        <v>2973</v>
      </c>
      <c r="D2970" s="139" t="s">
        <v>2655</v>
      </c>
      <c r="E2970" s="133" t="s">
        <v>187</v>
      </c>
      <c r="F2970" s="136">
        <v>233</v>
      </c>
      <c r="G2970" s="700" t="s">
        <v>2656</v>
      </c>
      <c r="H2970" s="136">
        <v>21</v>
      </c>
      <c r="I2970" s="694">
        <v>50</v>
      </c>
      <c r="J2970" s="694">
        <f t="shared" si="199"/>
        <v>5000</v>
      </c>
      <c r="K2970" s="695">
        <v>100</v>
      </c>
      <c r="L2970" s="696">
        <v>0</v>
      </c>
      <c r="M2970" s="697">
        <v>0</v>
      </c>
      <c r="N2970" s="697">
        <f t="shared" si="200"/>
        <v>100</v>
      </c>
      <c r="O2970" s="698">
        <f t="shared" si="201"/>
        <v>5000</v>
      </c>
      <c r="P2970" s="717" t="s">
        <v>2651</v>
      </c>
    </row>
    <row r="2971" spans="1:16" ht="63.75" x14ac:dyDescent="0.2">
      <c r="A2971" s="692" t="s">
        <v>2584</v>
      </c>
      <c r="B2971" s="139" t="s">
        <v>2651</v>
      </c>
      <c r="C2971" s="132" t="s">
        <v>2973</v>
      </c>
      <c r="D2971" s="139" t="s">
        <v>191</v>
      </c>
      <c r="E2971" s="133" t="s">
        <v>187</v>
      </c>
      <c r="F2971" s="136">
        <v>267</v>
      </c>
      <c r="G2971" s="700">
        <v>27867</v>
      </c>
      <c r="H2971" s="136">
        <v>21</v>
      </c>
      <c r="I2971" s="694">
        <v>40</v>
      </c>
      <c r="J2971" s="694">
        <f t="shared" si="199"/>
        <v>160</v>
      </c>
      <c r="K2971" s="695">
        <v>4</v>
      </c>
      <c r="L2971" s="696">
        <v>0</v>
      </c>
      <c r="M2971" s="697">
        <v>0</v>
      </c>
      <c r="N2971" s="697">
        <f t="shared" si="200"/>
        <v>4</v>
      </c>
      <c r="O2971" s="698">
        <f t="shared" si="201"/>
        <v>160</v>
      </c>
      <c r="P2971" s="717" t="s">
        <v>2651</v>
      </c>
    </row>
    <row r="2972" spans="1:16" ht="63.75" x14ac:dyDescent="0.2">
      <c r="A2972" s="692" t="s">
        <v>2584</v>
      </c>
      <c r="B2972" s="139" t="s">
        <v>2651</v>
      </c>
      <c r="C2972" s="132" t="s">
        <v>2973</v>
      </c>
      <c r="D2972" s="139" t="s">
        <v>1272</v>
      </c>
      <c r="E2972" s="133" t="s">
        <v>187</v>
      </c>
      <c r="F2972" s="136">
        <v>291</v>
      </c>
      <c r="G2972" s="700" t="s">
        <v>2599</v>
      </c>
      <c r="H2972" s="136">
        <v>21</v>
      </c>
      <c r="I2972" s="694">
        <v>5</v>
      </c>
      <c r="J2972" s="694">
        <f t="shared" si="199"/>
        <v>150</v>
      </c>
      <c r="K2972" s="695">
        <v>10</v>
      </c>
      <c r="L2972" s="696">
        <v>10</v>
      </c>
      <c r="M2972" s="697">
        <v>10</v>
      </c>
      <c r="N2972" s="697">
        <f t="shared" si="200"/>
        <v>30</v>
      </c>
      <c r="O2972" s="698">
        <f t="shared" si="201"/>
        <v>150</v>
      </c>
      <c r="P2972" s="717" t="s">
        <v>2651</v>
      </c>
    </row>
    <row r="2973" spans="1:16" ht="63.75" x14ac:dyDescent="0.2">
      <c r="A2973" s="692" t="s">
        <v>2584</v>
      </c>
      <c r="B2973" s="139" t="s">
        <v>2651</v>
      </c>
      <c r="C2973" s="132" t="s">
        <v>2973</v>
      </c>
      <c r="D2973" s="139" t="s">
        <v>1272</v>
      </c>
      <c r="E2973" s="133" t="s">
        <v>634</v>
      </c>
      <c r="F2973" s="136">
        <v>291</v>
      </c>
      <c r="G2973" s="700" t="s">
        <v>2600</v>
      </c>
      <c r="H2973" s="136">
        <v>21</v>
      </c>
      <c r="I2973" s="694">
        <v>30</v>
      </c>
      <c r="J2973" s="694">
        <f t="shared" si="199"/>
        <v>450</v>
      </c>
      <c r="K2973" s="695">
        <v>5</v>
      </c>
      <c r="L2973" s="696">
        <v>5</v>
      </c>
      <c r="M2973" s="697">
        <v>5</v>
      </c>
      <c r="N2973" s="697">
        <f t="shared" si="200"/>
        <v>15</v>
      </c>
      <c r="O2973" s="698">
        <f t="shared" si="201"/>
        <v>450</v>
      </c>
      <c r="P2973" s="717" t="s">
        <v>2651</v>
      </c>
    </row>
    <row r="2974" spans="1:16" ht="63.75" x14ac:dyDescent="0.2">
      <c r="A2974" s="692" t="s">
        <v>2584</v>
      </c>
      <c r="B2974" s="139" t="s">
        <v>2651</v>
      </c>
      <c r="C2974" s="132" t="s">
        <v>2973</v>
      </c>
      <c r="D2974" s="139" t="s">
        <v>2657</v>
      </c>
      <c r="E2974" s="133" t="s">
        <v>621</v>
      </c>
      <c r="F2974" s="136">
        <v>291</v>
      </c>
      <c r="G2974" s="700" t="s">
        <v>2602</v>
      </c>
      <c r="H2974" s="136">
        <v>21</v>
      </c>
      <c r="I2974" s="694">
        <v>40</v>
      </c>
      <c r="J2974" s="694">
        <f t="shared" si="199"/>
        <v>240</v>
      </c>
      <c r="K2974" s="695">
        <v>3</v>
      </c>
      <c r="L2974" s="696">
        <v>3</v>
      </c>
      <c r="M2974" s="697">
        <v>0</v>
      </c>
      <c r="N2974" s="697">
        <f t="shared" si="200"/>
        <v>6</v>
      </c>
      <c r="O2974" s="698">
        <f t="shared" si="201"/>
        <v>240</v>
      </c>
      <c r="P2974" s="717" t="s">
        <v>2651</v>
      </c>
    </row>
    <row r="2975" spans="1:16" ht="63.75" x14ac:dyDescent="0.2">
      <c r="A2975" s="692" t="s">
        <v>2584</v>
      </c>
      <c r="B2975" s="139" t="s">
        <v>2651</v>
      </c>
      <c r="C2975" s="132" t="s">
        <v>2973</v>
      </c>
      <c r="D2975" s="139" t="s">
        <v>2604</v>
      </c>
      <c r="E2975" s="133" t="s">
        <v>187</v>
      </c>
      <c r="F2975" s="136">
        <v>291</v>
      </c>
      <c r="G2975" s="700" t="s">
        <v>2605</v>
      </c>
      <c r="H2975" s="136">
        <v>21</v>
      </c>
      <c r="I2975" s="694">
        <v>25</v>
      </c>
      <c r="J2975" s="694">
        <f t="shared" si="199"/>
        <v>500</v>
      </c>
      <c r="K2975" s="695">
        <v>20</v>
      </c>
      <c r="L2975" s="696">
        <v>0</v>
      </c>
      <c r="M2975" s="697">
        <v>0</v>
      </c>
      <c r="N2975" s="697">
        <f t="shared" si="200"/>
        <v>20</v>
      </c>
      <c r="O2975" s="698">
        <f t="shared" si="201"/>
        <v>500</v>
      </c>
      <c r="P2975" s="717" t="s">
        <v>2651</v>
      </c>
    </row>
    <row r="2976" spans="1:16" ht="63.75" x14ac:dyDescent="0.2">
      <c r="A2976" s="692" t="s">
        <v>2584</v>
      </c>
      <c r="B2976" s="139" t="s">
        <v>2651</v>
      </c>
      <c r="C2976" s="132" t="s">
        <v>2973</v>
      </c>
      <c r="D2976" s="139" t="s">
        <v>2463</v>
      </c>
      <c r="E2976" s="133" t="s">
        <v>634</v>
      </c>
      <c r="F2976" s="136">
        <v>291</v>
      </c>
      <c r="G2976" s="700" t="s">
        <v>2596</v>
      </c>
      <c r="H2976" s="136">
        <v>21</v>
      </c>
      <c r="I2976" s="694">
        <v>24</v>
      </c>
      <c r="J2976" s="694">
        <f t="shared" si="199"/>
        <v>360</v>
      </c>
      <c r="K2976" s="695">
        <v>15</v>
      </c>
      <c r="L2976" s="696">
        <v>0</v>
      </c>
      <c r="M2976" s="697">
        <v>0</v>
      </c>
      <c r="N2976" s="697">
        <f t="shared" si="200"/>
        <v>15</v>
      </c>
      <c r="O2976" s="698">
        <f t="shared" si="201"/>
        <v>360</v>
      </c>
      <c r="P2976" s="717" t="s">
        <v>2651</v>
      </c>
    </row>
    <row r="2977" spans="1:16" ht="63.75" x14ac:dyDescent="0.2">
      <c r="A2977" s="692" t="s">
        <v>2584</v>
      </c>
      <c r="B2977" s="139" t="s">
        <v>2651</v>
      </c>
      <c r="C2977" s="132" t="s">
        <v>2973</v>
      </c>
      <c r="D2977" s="139" t="s">
        <v>2658</v>
      </c>
      <c r="E2977" s="133" t="s">
        <v>187</v>
      </c>
      <c r="F2977" s="136">
        <v>294</v>
      </c>
      <c r="G2977" s="700" t="s">
        <v>2659</v>
      </c>
      <c r="H2977" s="136">
        <v>21</v>
      </c>
      <c r="I2977" s="694">
        <v>5</v>
      </c>
      <c r="J2977" s="694">
        <f t="shared" si="199"/>
        <v>5135</v>
      </c>
      <c r="K2977" s="695">
        <v>1027</v>
      </c>
      <c r="L2977" s="696">
        <v>0</v>
      </c>
      <c r="M2977" s="697">
        <v>0</v>
      </c>
      <c r="N2977" s="697">
        <f t="shared" si="200"/>
        <v>1027</v>
      </c>
      <c r="O2977" s="698">
        <f t="shared" si="201"/>
        <v>5135</v>
      </c>
      <c r="P2977" s="717" t="s">
        <v>2651</v>
      </c>
    </row>
    <row r="2978" spans="1:16" ht="63.75" x14ac:dyDescent="0.2">
      <c r="A2978" s="692" t="s">
        <v>2584</v>
      </c>
      <c r="B2978" s="139" t="s">
        <v>2651</v>
      </c>
      <c r="C2978" s="132" t="s">
        <v>2973</v>
      </c>
      <c r="D2978" s="139" t="s">
        <v>2660</v>
      </c>
      <c r="E2978" s="133" t="s">
        <v>187</v>
      </c>
      <c r="F2978" s="136">
        <v>322</v>
      </c>
      <c r="G2978" s="693"/>
      <c r="H2978" s="136">
        <v>21</v>
      </c>
      <c r="I2978" s="694">
        <v>6500</v>
      </c>
      <c r="J2978" s="694">
        <f t="shared" si="199"/>
        <v>32500</v>
      </c>
      <c r="K2978" s="695">
        <v>5</v>
      </c>
      <c r="L2978" s="696">
        <v>0</v>
      </c>
      <c r="M2978" s="697">
        <v>0</v>
      </c>
      <c r="N2978" s="697">
        <f t="shared" si="200"/>
        <v>5</v>
      </c>
      <c r="O2978" s="698">
        <f t="shared" si="201"/>
        <v>32500</v>
      </c>
      <c r="P2978" s="717" t="s">
        <v>2651</v>
      </c>
    </row>
    <row r="2979" spans="1:16" s="187" customFormat="1" ht="15" x14ac:dyDescent="0.2">
      <c r="A2979" s="701" t="s">
        <v>2661</v>
      </c>
      <c r="B2979" s="702"/>
      <c r="C2979" s="703"/>
      <c r="D2979" s="711"/>
      <c r="E2979" s="712"/>
      <c r="F2979" s="711"/>
      <c r="G2979" s="711"/>
      <c r="H2979" s="711"/>
      <c r="I2979" s="711"/>
      <c r="J2979" s="711"/>
      <c r="K2979" s="711"/>
      <c r="L2979" s="711"/>
      <c r="M2979" s="711"/>
      <c r="N2979" s="711"/>
      <c r="O2979" s="705">
        <f>SUM(O2962:O2978)</f>
        <v>356495</v>
      </c>
      <c r="P2979" s="713"/>
    </row>
    <row r="2980" spans="1:16" s="187" customFormat="1" ht="15" x14ac:dyDescent="0.2">
      <c r="A2980" s="701" t="s">
        <v>2662</v>
      </c>
      <c r="B2980" s="702"/>
      <c r="C2980" s="707"/>
      <c r="D2980" s="708"/>
      <c r="E2980" s="709"/>
      <c r="F2980" s="708"/>
      <c r="G2980" s="708"/>
      <c r="H2980" s="708"/>
      <c r="I2980" s="708"/>
      <c r="J2980" s="708"/>
      <c r="K2980" s="708"/>
      <c r="L2980" s="708"/>
      <c r="M2980" s="708"/>
      <c r="N2980" s="708"/>
      <c r="O2980" s="708"/>
      <c r="P2980" s="710"/>
    </row>
    <row r="2981" spans="1:16" ht="63.75" x14ac:dyDescent="0.2">
      <c r="A2981" s="692" t="s">
        <v>2584</v>
      </c>
      <c r="B2981" s="557" t="s">
        <v>2662</v>
      </c>
      <c r="C2981" s="132" t="s">
        <v>2974</v>
      </c>
      <c r="D2981" s="139" t="s">
        <v>2588</v>
      </c>
      <c r="E2981" s="133" t="s">
        <v>605</v>
      </c>
      <c r="F2981" s="136">
        <v>122</v>
      </c>
      <c r="G2981" s="693" t="s">
        <v>605</v>
      </c>
      <c r="H2981" s="136">
        <v>21</v>
      </c>
      <c r="I2981" s="694">
        <v>5000</v>
      </c>
      <c r="J2981" s="694">
        <f>I2981*N2981</f>
        <v>10000</v>
      </c>
      <c r="K2981" s="697">
        <v>1</v>
      </c>
      <c r="L2981" s="696">
        <v>1</v>
      </c>
      <c r="M2981" s="697">
        <v>0</v>
      </c>
      <c r="N2981" s="697">
        <f>SUM(K2981:M2981)</f>
        <v>2</v>
      </c>
      <c r="O2981" s="698">
        <f>J2981</f>
        <v>10000</v>
      </c>
      <c r="P2981" s="699" t="s">
        <v>2662</v>
      </c>
    </row>
    <row r="2982" spans="1:16" ht="63.75" x14ac:dyDescent="0.2">
      <c r="A2982" s="692" t="s">
        <v>2584</v>
      </c>
      <c r="B2982" s="557" t="s">
        <v>2662</v>
      </c>
      <c r="C2982" s="132" t="s">
        <v>2974</v>
      </c>
      <c r="D2982" s="139" t="s">
        <v>2631</v>
      </c>
      <c r="E2982" s="133" t="s">
        <v>605</v>
      </c>
      <c r="F2982" s="136">
        <v>133</v>
      </c>
      <c r="G2982" s="693" t="s">
        <v>605</v>
      </c>
      <c r="H2982" s="136">
        <v>21</v>
      </c>
      <c r="I2982" s="694">
        <v>450</v>
      </c>
      <c r="J2982" s="694">
        <f t="shared" ref="J2982:J2996" si="202">I2982*N2982</f>
        <v>13500</v>
      </c>
      <c r="K2982" s="695">
        <v>10</v>
      </c>
      <c r="L2982" s="696">
        <v>15</v>
      </c>
      <c r="M2982" s="697">
        <v>5</v>
      </c>
      <c r="N2982" s="697">
        <f t="shared" ref="N2982:N2996" si="203">SUM(K2982:M2982)</f>
        <v>30</v>
      </c>
      <c r="O2982" s="698">
        <f t="shared" ref="O2982:O2996" si="204">J2982</f>
        <v>13500</v>
      </c>
      <c r="P2982" s="699" t="s">
        <v>2662</v>
      </c>
    </row>
    <row r="2983" spans="1:16" ht="63.75" x14ac:dyDescent="0.2">
      <c r="A2983" s="692" t="s">
        <v>2584</v>
      </c>
      <c r="B2983" s="557" t="s">
        <v>2662</v>
      </c>
      <c r="C2983" s="132" t="s">
        <v>2974</v>
      </c>
      <c r="D2983" s="139" t="s">
        <v>815</v>
      </c>
      <c r="E2983" s="133" t="s">
        <v>605</v>
      </c>
      <c r="F2983" s="136">
        <v>136</v>
      </c>
      <c r="G2983" s="693" t="s">
        <v>605</v>
      </c>
      <c r="H2983" s="136">
        <v>21</v>
      </c>
      <c r="I2983" s="694">
        <v>420</v>
      </c>
      <c r="J2983" s="694">
        <f t="shared" si="202"/>
        <v>35700</v>
      </c>
      <c r="K2983" s="695">
        <v>25</v>
      </c>
      <c r="L2983" s="696">
        <v>40</v>
      </c>
      <c r="M2983" s="697">
        <v>20</v>
      </c>
      <c r="N2983" s="697">
        <f t="shared" si="203"/>
        <v>85</v>
      </c>
      <c r="O2983" s="698">
        <f t="shared" si="204"/>
        <v>35700</v>
      </c>
      <c r="P2983" s="699" t="s">
        <v>2662</v>
      </c>
    </row>
    <row r="2984" spans="1:16" ht="63.75" x14ac:dyDescent="0.2">
      <c r="A2984" s="692" t="s">
        <v>2584</v>
      </c>
      <c r="B2984" s="557" t="s">
        <v>2662</v>
      </c>
      <c r="C2984" s="132" t="s">
        <v>2974</v>
      </c>
      <c r="D2984" s="139" t="s">
        <v>2620</v>
      </c>
      <c r="E2984" s="133" t="s">
        <v>605</v>
      </c>
      <c r="F2984" s="136">
        <v>171</v>
      </c>
      <c r="G2984" s="693" t="s">
        <v>605</v>
      </c>
      <c r="H2984" s="136">
        <v>21</v>
      </c>
      <c r="I2984" s="694" t="s">
        <v>605</v>
      </c>
      <c r="J2984" s="694">
        <v>85000</v>
      </c>
      <c r="K2984" s="695">
        <v>0</v>
      </c>
      <c r="L2984" s="696">
        <v>1</v>
      </c>
      <c r="M2984" s="697">
        <v>0</v>
      </c>
      <c r="N2984" s="697">
        <f t="shared" si="203"/>
        <v>1</v>
      </c>
      <c r="O2984" s="698">
        <f t="shared" si="204"/>
        <v>85000</v>
      </c>
      <c r="P2984" s="699" t="s">
        <v>2662</v>
      </c>
    </row>
    <row r="2985" spans="1:16" ht="63.75" x14ac:dyDescent="0.2">
      <c r="A2985" s="692" t="s">
        <v>2584</v>
      </c>
      <c r="B2985" s="557" t="s">
        <v>2662</v>
      </c>
      <c r="C2985" s="132" t="s">
        <v>2974</v>
      </c>
      <c r="D2985" s="139" t="s">
        <v>2587</v>
      </c>
      <c r="E2985" s="133" t="s">
        <v>605</v>
      </c>
      <c r="F2985" s="136">
        <v>196</v>
      </c>
      <c r="G2985" s="693" t="s">
        <v>605</v>
      </c>
      <c r="H2985" s="136">
        <v>21</v>
      </c>
      <c r="I2985" s="694">
        <v>14100</v>
      </c>
      <c r="J2985" s="694">
        <f t="shared" si="202"/>
        <v>14100</v>
      </c>
      <c r="K2985" s="697">
        <v>0</v>
      </c>
      <c r="L2985" s="696">
        <v>0</v>
      </c>
      <c r="M2985" s="697">
        <v>1</v>
      </c>
      <c r="N2985" s="697">
        <f t="shared" si="203"/>
        <v>1</v>
      </c>
      <c r="O2985" s="698">
        <f t="shared" si="204"/>
        <v>14100</v>
      </c>
      <c r="P2985" s="699" t="s">
        <v>2662</v>
      </c>
    </row>
    <row r="2986" spans="1:16" ht="63.75" x14ac:dyDescent="0.2">
      <c r="A2986" s="692" t="s">
        <v>2584</v>
      </c>
      <c r="B2986" s="557" t="s">
        <v>2662</v>
      </c>
      <c r="C2986" s="132" t="s">
        <v>2974</v>
      </c>
      <c r="D2986" s="139" t="s">
        <v>181</v>
      </c>
      <c r="E2986" s="133" t="s">
        <v>184</v>
      </c>
      <c r="F2986" s="136">
        <v>211</v>
      </c>
      <c r="G2986" s="700">
        <v>3552</v>
      </c>
      <c r="H2986" s="136">
        <v>21</v>
      </c>
      <c r="I2986" s="694">
        <v>50</v>
      </c>
      <c r="J2986" s="694">
        <f t="shared" si="202"/>
        <v>61250</v>
      </c>
      <c r="K2986" s="695">
        <v>425</v>
      </c>
      <c r="L2986" s="696">
        <v>500</v>
      </c>
      <c r="M2986" s="697">
        <v>300</v>
      </c>
      <c r="N2986" s="697">
        <f t="shared" si="203"/>
        <v>1225</v>
      </c>
      <c r="O2986" s="698">
        <f t="shared" si="204"/>
        <v>61250</v>
      </c>
      <c r="P2986" s="699" t="s">
        <v>2662</v>
      </c>
    </row>
    <row r="2987" spans="1:16" ht="63.75" x14ac:dyDescent="0.2">
      <c r="A2987" s="692" t="s">
        <v>2584</v>
      </c>
      <c r="B2987" s="557" t="s">
        <v>2662</v>
      </c>
      <c r="C2987" s="132" t="s">
        <v>2974</v>
      </c>
      <c r="D2987" s="139" t="s">
        <v>2621</v>
      </c>
      <c r="E2987" s="133" t="s">
        <v>184</v>
      </c>
      <c r="F2987" s="136">
        <v>211</v>
      </c>
      <c r="G2987" s="700" t="s">
        <v>2622</v>
      </c>
      <c r="H2987" s="136">
        <v>21</v>
      </c>
      <c r="I2987" s="694">
        <v>115</v>
      </c>
      <c r="J2987" s="694">
        <f t="shared" si="202"/>
        <v>92000</v>
      </c>
      <c r="K2987" s="695">
        <v>325</v>
      </c>
      <c r="L2987" s="696">
        <v>275</v>
      </c>
      <c r="M2987" s="697">
        <v>200</v>
      </c>
      <c r="N2987" s="697">
        <f t="shared" si="203"/>
        <v>800</v>
      </c>
      <c r="O2987" s="698">
        <f t="shared" si="204"/>
        <v>92000</v>
      </c>
      <c r="P2987" s="699" t="s">
        <v>2662</v>
      </c>
    </row>
    <row r="2988" spans="1:16" ht="63.75" x14ac:dyDescent="0.2">
      <c r="A2988" s="692" t="s">
        <v>2584</v>
      </c>
      <c r="B2988" s="557" t="s">
        <v>2662</v>
      </c>
      <c r="C2988" s="132" t="s">
        <v>2974</v>
      </c>
      <c r="D2988" s="139" t="s">
        <v>188</v>
      </c>
      <c r="E2988" s="133" t="s">
        <v>187</v>
      </c>
      <c r="F2988" s="136">
        <v>244</v>
      </c>
      <c r="G2988" s="700" t="s">
        <v>2597</v>
      </c>
      <c r="H2988" s="136">
        <v>21</v>
      </c>
      <c r="I2988" s="694">
        <v>60</v>
      </c>
      <c r="J2988" s="694">
        <f t="shared" si="202"/>
        <v>900</v>
      </c>
      <c r="K2988" s="695">
        <v>5</v>
      </c>
      <c r="L2988" s="696">
        <v>5</v>
      </c>
      <c r="M2988" s="697">
        <v>5</v>
      </c>
      <c r="N2988" s="697">
        <f t="shared" si="203"/>
        <v>15</v>
      </c>
      <c r="O2988" s="698">
        <f t="shared" si="204"/>
        <v>900</v>
      </c>
      <c r="P2988" s="699" t="s">
        <v>2662</v>
      </c>
    </row>
    <row r="2989" spans="1:16" ht="63.75" x14ac:dyDescent="0.2">
      <c r="A2989" s="692" t="s">
        <v>2584</v>
      </c>
      <c r="B2989" s="557" t="s">
        <v>2662</v>
      </c>
      <c r="C2989" s="132" t="s">
        <v>2974</v>
      </c>
      <c r="D2989" s="139" t="s">
        <v>188</v>
      </c>
      <c r="E2989" s="133" t="s">
        <v>187</v>
      </c>
      <c r="F2989" s="136">
        <v>244</v>
      </c>
      <c r="G2989" s="700" t="s">
        <v>2598</v>
      </c>
      <c r="H2989" s="136">
        <v>21</v>
      </c>
      <c r="I2989" s="694">
        <v>50</v>
      </c>
      <c r="J2989" s="694">
        <f t="shared" si="202"/>
        <v>600</v>
      </c>
      <c r="K2989" s="695">
        <v>4</v>
      </c>
      <c r="L2989" s="696">
        <v>4</v>
      </c>
      <c r="M2989" s="697">
        <v>4</v>
      </c>
      <c r="N2989" s="697">
        <f t="shared" si="203"/>
        <v>12</v>
      </c>
      <c r="O2989" s="698">
        <f t="shared" si="204"/>
        <v>600</v>
      </c>
      <c r="P2989" s="699" t="s">
        <v>2662</v>
      </c>
    </row>
    <row r="2990" spans="1:16" ht="63.75" x14ac:dyDescent="0.2">
      <c r="A2990" s="692" t="s">
        <v>2584</v>
      </c>
      <c r="B2990" s="557" t="s">
        <v>2662</v>
      </c>
      <c r="C2990" s="132" t="s">
        <v>2974</v>
      </c>
      <c r="D2990" s="139" t="s">
        <v>2589</v>
      </c>
      <c r="E2990" s="133" t="s">
        <v>634</v>
      </c>
      <c r="F2990" s="136">
        <v>241</v>
      </c>
      <c r="G2990" s="136">
        <v>1593</v>
      </c>
      <c r="H2990" s="136">
        <v>21</v>
      </c>
      <c r="I2990" s="698">
        <v>450</v>
      </c>
      <c r="J2990" s="694">
        <f t="shared" si="202"/>
        <v>2700</v>
      </c>
      <c r="K2990" s="695">
        <v>2</v>
      </c>
      <c r="L2990" s="696">
        <v>2</v>
      </c>
      <c r="M2990" s="697">
        <v>2</v>
      </c>
      <c r="N2990" s="697">
        <f t="shared" si="203"/>
        <v>6</v>
      </c>
      <c r="O2990" s="698">
        <f t="shared" si="204"/>
        <v>2700</v>
      </c>
      <c r="P2990" s="699" t="s">
        <v>2662</v>
      </c>
    </row>
    <row r="2991" spans="1:16" ht="63.75" x14ac:dyDescent="0.2">
      <c r="A2991" s="692" t="s">
        <v>2584</v>
      </c>
      <c r="B2991" s="557" t="s">
        <v>2662</v>
      </c>
      <c r="C2991" s="132" t="s">
        <v>2974</v>
      </c>
      <c r="D2991" s="139" t="s">
        <v>2590</v>
      </c>
      <c r="E2991" s="133" t="s">
        <v>634</v>
      </c>
      <c r="F2991" s="136">
        <v>241</v>
      </c>
      <c r="G2991" s="700" t="s">
        <v>2591</v>
      </c>
      <c r="H2991" s="136">
        <v>21</v>
      </c>
      <c r="I2991" s="694">
        <v>450</v>
      </c>
      <c r="J2991" s="694">
        <f t="shared" si="202"/>
        <v>6750</v>
      </c>
      <c r="K2991" s="695">
        <v>5</v>
      </c>
      <c r="L2991" s="696">
        <v>5</v>
      </c>
      <c r="M2991" s="697">
        <v>5</v>
      </c>
      <c r="N2991" s="697">
        <f t="shared" si="203"/>
        <v>15</v>
      </c>
      <c r="O2991" s="698">
        <f t="shared" si="204"/>
        <v>6750</v>
      </c>
      <c r="P2991" s="699" t="s">
        <v>2662</v>
      </c>
    </row>
    <row r="2992" spans="1:16" ht="63.75" x14ac:dyDescent="0.2">
      <c r="A2992" s="692" t="s">
        <v>2584</v>
      </c>
      <c r="B2992" s="557" t="s">
        <v>2662</v>
      </c>
      <c r="C2992" s="132" t="s">
        <v>2974</v>
      </c>
      <c r="D2992" s="139" t="s">
        <v>191</v>
      </c>
      <c r="E2992" s="133" t="s">
        <v>187</v>
      </c>
      <c r="F2992" s="136">
        <v>267</v>
      </c>
      <c r="G2992" s="700">
        <v>27867</v>
      </c>
      <c r="H2992" s="136">
        <v>21</v>
      </c>
      <c r="I2992" s="694">
        <v>40</v>
      </c>
      <c r="J2992" s="694">
        <f t="shared" si="202"/>
        <v>200</v>
      </c>
      <c r="K2992" s="695">
        <v>5</v>
      </c>
      <c r="L2992" s="696">
        <v>0</v>
      </c>
      <c r="M2992" s="697">
        <v>0</v>
      </c>
      <c r="N2992" s="697">
        <f t="shared" si="203"/>
        <v>5</v>
      </c>
      <c r="O2992" s="698">
        <f t="shared" si="204"/>
        <v>200</v>
      </c>
      <c r="P2992" s="699" t="s">
        <v>2662</v>
      </c>
    </row>
    <row r="2993" spans="1:16" ht="63.75" x14ac:dyDescent="0.2">
      <c r="A2993" s="692" t="s">
        <v>2584</v>
      </c>
      <c r="B2993" s="557" t="s">
        <v>2662</v>
      </c>
      <c r="C2993" s="132" t="s">
        <v>2974</v>
      </c>
      <c r="D2993" s="139" t="s">
        <v>191</v>
      </c>
      <c r="E2993" s="133" t="s">
        <v>187</v>
      </c>
      <c r="F2993" s="136">
        <v>267</v>
      </c>
      <c r="G2993" s="700" t="s">
        <v>2611</v>
      </c>
      <c r="H2993" s="136">
        <v>21</v>
      </c>
      <c r="I2993" s="694">
        <v>225</v>
      </c>
      <c r="J2993" s="694">
        <f t="shared" si="202"/>
        <v>1350</v>
      </c>
      <c r="K2993" s="695">
        <v>2</v>
      </c>
      <c r="L2993" s="696">
        <v>2</v>
      </c>
      <c r="M2993" s="697">
        <v>2</v>
      </c>
      <c r="N2993" s="697">
        <f t="shared" si="203"/>
        <v>6</v>
      </c>
      <c r="O2993" s="698">
        <f t="shared" si="204"/>
        <v>1350</v>
      </c>
      <c r="P2993" s="699" t="s">
        <v>2662</v>
      </c>
    </row>
    <row r="2994" spans="1:16" ht="63.75" x14ac:dyDescent="0.2">
      <c r="A2994" s="692" t="s">
        <v>2584</v>
      </c>
      <c r="B2994" s="557" t="s">
        <v>2662</v>
      </c>
      <c r="C2994" s="132" t="s">
        <v>2974</v>
      </c>
      <c r="D2994" s="139" t="s">
        <v>191</v>
      </c>
      <c r="E2994" s="133" t="s">
        <v>187</v>
      </c>
      <c r="F2994" s="136">
        <v>267</v>
      </c>
      <c r="G2994" s="700" t="s">
        <v>2612</v>
      </c>
      <c r="H2994" s="136">
        <v>21</v>
      </c>
      <c r="I2994" s="694">
        <v>225</v>
      </c>
      <c r="J2994" s="694">
        <f t="shared" si="202"/>
        <v>1350</v>
      </c>
      <c r="K2994" s="695">
        <v>2</v>
      </c>
      <c r="L2994" s="696">
        <v>2</v>
      </c>
      <c r="M2994" s="697">
        <v>2</v>
      </c>
      <c r="N2994" s="697">
        <f t="shared" si="203"/>
        <v>6</v>
      </c>
      <c r="O2994" s="698">
        <f t="shared" si="204"/>
        <v>1350</v>
      </c>
      <c r="P2994" s="699" t="s">
        <v>2662</v>
      </c>
    </row>
    <row r="2995" spans="1:16" ht="63.75" x14ac:dyDescent="0.2">
      <c r="A2995" s="692" t="s">
        <v>2584</v>
      </c>
      <c r="B2995" s="557" t="s">
        <v>2662</v>
      </c>
      <c r="C2995" s="132" t="s">
        <v>2974</v>
      </c>
      <c r="D2995" s="139" t="s">
        <v>191</v>
      </c>
      <c r="E2995" s="133" t="s">
        <v>187</v>
      </c>
      <c r="F2995" s="136">
        <v>267</v>
      </c>
      <c r="G2995" s="700" t="s">
        <v>2613</v>
      </c>
      <c r="H2995" s="136">
        <v>21</v>
      </c>
      <c r="I2995" s="694">
        <v>225</v>
      </c>
      <c r="J2995" s="694">
        <f t="shared" si="202"/>
        <v>1350</v>
      </c>
      <c r="K2995" s="695">
        <v>2</v>
      </c>
      <c r="L2995" s="696">
        <v>2</v>
      </c>
      <c r="M2995" s="697">
        <v>2</v>
      </c>
      <c r="N2995" s="697">
        <f t="shared" si="203"/>
        <v>6</v>
      </c>
      <c r="O2995" s="698">
        <f t="shared" si="204"/>
        <v>1350</v>
      </c>
      <c r="P2995" s="699" t="s">
        <v>2662</v>
      </c>
    </row>
    <row r="2996" spans="1:16" ht="63.75" x14ac:dyDescent="0.2">
      <c r="A2996" s="692" t="s">
        <v>2584</v>
      </c>
      <c r="B2996" s="557" t="s">
        <v>2662</v>
      </c>
      <c r="C2996" s="132" t="s">
        <v>2974</v>
      </c>
      <c r="D2996" s="139" t="s">
        <v>191</v>
      </c>
      <c r="E2996" s="133" t="s">
        <v>187</v>
      </c>
      <c r="F2996" s="136">
        <v>267</v>
      </c>
      <c r="G2996" s="700" t="s">
        <v>2614</v>
      </c>
      <c r="H2996" s="136">
        <v>21</v>
      </c>
      <c r="I2996" s="694">
        <v>225</v>
      </c>
      <c r="J2996" s="694">
        <f t="shared" si="202"/>
        <v>1350</v>
      </c>
      <c r="K2996" s="695">
        <v>2</v>
      </c>
      <c r="L2996" s="696">
        <v>2</v>
      </c>
      <c r="M2996" s="697">
        <v>2</v>
      </c>
      <c r="N2996" s="697">
        <f t="shared" si="203"/>
        <v>6</v>
      </c>
      <c r="O2996" s="698">
        <f t="shared" si="204"/>
        <v>1350</v>
      </c>
      <c r="P2996" s="699" t="s">
        <v>2662</v>
      </c>
    </row>
    <row r="2997" spans="1:16" s="187" customFormat="1" ht="15" x14ac:dyDescent="0.2">
      <c r="A2997" s="701" t="s">
        <v>2663</v>
      </c>
      <c r="B2997" s="702"/>
      <c r="C2997" s="711"/>
      <c r="D2997" s="711"/>
      <c r="E2997" s="712"/>
      <c r="F2997" s="711"/>
      <c r="G2997" s="711"/>
      <c r="H2997" s="711"/>
      <c r="I2997" s="711"/>
      <c r="J2997" s="711"/>
      <c r="K2997" s="711"/>
      <c r="L2997" s="711"/>
      <c r="M2997" s="711"/>
      <c r="N2997" s="711"/>
      <c r="O2997" s="705">
        <f>SUM(O2981:O2996)</f>
        <v>328100</v>
      </c>
      <c r="P2997" s="710"/>
    </row>
    <row r="2998" spans="1:16" s="187" customFormat="1" ht="15" x14ac:dyDescent="0.2">
      <c r="A2998" s="701" t="s">
        <v>2586</v>
      </c>
      <c r="B2998" s="702"/>
      <c r="C2998" s="707"/>
      <c r="D2998" s="708"/>
      <c r="E2998" s="709"/>
      <c r="F2998" s="708"/>
      <c r="G2998" s="708"/>
      <c r="H2998" s="708"/>
      <c r="I2998" s="708"/>
      <c r="J2998" s="708"/>
      <c r="K2998" s="708"/>
      <c r="L2998" s="708"/>
      <c r="M2998" s="708"/>
      <c r="N2998" s="708"/>
      <c r="O2998" s="708"/>
      <c r="P2998" s="710"/>
    </row>
    <row r="2999" spans="1:16" ht="54" customHeight="1" x14ac:dyDescent="0.2">
      <c r="A2999" s="692" t="s">
        <v>2584</v>
      </c>
      <c r="B2999" s="557" t="s">
        <v>2586</v>
      </c>
      <c r="C2999" s="139" t="s">
        <v>2664</v>
      </c>
      <c r="D2999" s="139" t="s">
        <v>2631</v>
      </c>
      <c r="E2999" s="133" t="s">
        <v>605</v>
      </c>
      <c r="F2999" s="136">
        <v>133</v>
      </c>
      <c r="G2999" s="693" t="s">
        <v>605</v>
      </c>
      <c r="H2999" s="136">
        <v>21</v>
      </c>
      <c r="I2999" s="694">
        <v>420</v>
      </c>
      <c r="J2999" s="694">
        <f t="shared" ref="J2999:J3004" si="205">I2999*N2999</f>
        <v>14700</v>
      </c>
      <c r="K2999" s="695">
        <v>10</v>
      </c>
      <c r="L2999" s="696">
        <v>15</v>
      </c>
      <c r="M2999" s="697">
        <v>10</v>
      </c>
      <c r="N2999" s="697">
        <f t="shared" ref="N2999:N3004" si="206">SUM(K2999:M2999)</f>
        <v>35</v>
      </c>
      <c r="O2999" s="698">
        <f t="shared" ref="O2999:O3004" si="207">J2999</f>
        <v>14700</v>
      </c>
      <c r="P2999" s="717" t="s">
        <v>2664</v>
      </c>
    </row>
    <row r="3000" spans="1:16" ht="54" customHeight="1" x14ac:dyDescent="0.2">
      <c r="A3000" s="692" t="s">
        <v>2584</v>
      </c>
      <c r="B3000" s="557" t="s">
        <v>2586</v>
      </c>
      <c r="C3000" s="139" t="s">
        <v>2664</v>
      </c>
      <c r="D3000" s="139" t="s">
        <v>815</v>
      </c>
      <c r="E3000" s="133" t="s">
        <v>605</v>
      </c>
      <c r="F3000" s="136">
        <v>136</v>
      </c>
      <c r="G3000" s="693" t="s">
        <v>605</v>
      </c>
      <c r="H3000" s="136">
        <v>21</v>
      </c>
      <c r="I3000" s="694">
        <v>420</v>
      </c>
      <c r="J3000" s="694">
        <f t="shared" si="205"/>
        <v>6720</v>
      </c>
      <c r="K3000" s="695">
        <v>5</v>
      </c>
      <c r="L3000" s="696">
        <v>6</v>
      </c>
      <c r="M3000" s="697">
        <v>5</v>
      </c>
      <c r="N3000" s="697">
        <f t="shared" si="206"/>
        <v>16</v>
      </c>
      <c r="O3000" s="698">
        <f t="shared" si="207"/>
        <v>6720</v>
      </c>
      <c r="P3000" s="717" t="s">
        <v>2664</v>
      </c>
    </row>
    <row r="3001" spans="1:16" ht="54" customHeight="1" x14ac:dyDescent="0.2">
      <c r="A3001" s="692" t="s">
        <v>2584</v>
      </c>
      <c r="B3001" s="557" t="s">
        <v>2586</v>
      </c>
      <c r="C3001" s="139" t="s">
        <v>2664</v>
      </c>
      <c r="D3001" s="139" t="s">
        <v>2587</v>
      </c>
      <c r="E3001" s="133" t="s">
        <v>605</v>
      </c>
      <c r="F3001" s="136">
        <v>196</v>
      </c>
      <c r="G3001" s="693" t="s">
        <v>605</v>
      </c>
      <c r="H3001" s="136">
        <v>21</v>
      </c>
      <c r="I3001" s="694">
        <v>12110</v>
      </c>
      <c r="J3001" s="694">
        <f t="shared" si="205"/>
        <v>24220</v>
      </c>
      <c r="K3001" s="697">
        <v>1</v>
      </c>
      <c r="L3001" s="696">
        <v>0</v>
      </c>
      <c r="M3001" s="697">
        <v>1</v>
      </c>
      <c r="N3001" s="697">
        <f t="shared" si="206"/>
        <v>2</v>
      </c>
      <c r="O3001" s="698">
        <f t="shared" si="207"/>
        <v>24220</v>
      </c>
      <c r="P3001" s="717" t="s">
        <v>2664</v>
      </c>
    </row>
    <row r="3002" spans="1:16" ht="54" customHeight="1" x14ac:dyDescent="0.2">
      <c r="A3002" s="692" t="s">
        <v>2584</v>
      </c>
      <c r="B3002" s="557" t="s">
        <v>2586</v>
      </c>
      <c r="C3002" s="139" t="s">
        <v>2664</v>
      </c>
      <c r="D3002" s="139" t="s">
        <v>181</v>
      </c>
      <c r="E3002" s="133" t="s">
        <v>184</v>
      </c>
      <c r="F3002" s="136">
        <v>211</v>
      </c>
      <c r="G3002" s="700">
        <v>3552</v>
      </c>
      <c r="H3002" s="136">
        <v>21</v>
      </c>
      <c r="I3002" s="694">
        <v>50</v>
      </c>
      <c r="J3002" s="694">
        <f t="shared" si="205"/>
        <v>57500</v>
      </c>
      <c r="K3002" s="695">
        <v>500</v>
      </c>
      <c r="L3002" s="696">
        <v>350</v>
      </c>
      <c r="M3002" s="697">
        <v>300</v>
      </c>
      <c r="N3002" s="697">
        <f t="shared" si="206"/>
        <v>1150</v>
      </c>
      <c r="O3002" s="698">
        <f t="shared" si="207"/>
        <v>57500</v>
      </c>
      <c r="P3002" s="717" t="s">
        <v>2664</v>
      </c>
    </row>
    <row r="3003" spans="1:16" ht="54" customHeight="1" x14ac:dyDescent="0.2">
      <c r="A3003" s="692" t="s">
        <v>2584</v>
      </c>
      <c r="B3003" s="557" t="s">
        <v>2586</v>
      </c>
      <c r="C3003" s="139" t="s">
        <v>2664</v>
      </c>
      <c r="D3003" s="139" t="s">
        <v>2621</v>
      </c>
      <c r="E3003" s="133" t="s">
        <v>184</v>
      </c>
      <c r="F3003" s="136">
        <v>211</v>
      </c>
      <c r="G3003" s="700" t="s">
        <v>2622</v>
      </c>
      <c r="H3003" s="136">
        <v>21</v>
      </c>
      <c r="I3003" s="694">
        <v>115</v>
      </c>
      <c r="J3003" s="694">
        <f t="shared" si="205"/>
        <v>31740</v>
      </c>
      <c r="K3003" s="695">
        <v>76</v>
      </c>
      <c r="L3003" s="696">
        <v>100</v>
      </c>
      <c r="M3003" s="697">
        <v>100</v>
      </c>
      <c r="N3003" s="697">
        <f t="shared" si="206"/>
        <v>276</v>
      </c>
      <c r="O3003" s="698">
        <f t="shared" si="207"/>
        <v>31740</v>
      </c>
      <c r="P3003" s="717" t="s">
        <v>2664</v>
      </c>
    </row>
    <row r="3004" spans="1:16" ht="54" customHeight="1" x14ac:dyDescent="0.2">
      <c r="A3004" s="692" t="s">
        <v>2584</v>
      </c>
      <c r="B3004" s="557" t="s">
        <v>2586</v>
      </c>
      <c r="C3004" s="139" t="s">
        <v>2664</v>
      </c>
      <c r="D3004" s="139" t="s">
        <v>191</v>
      </c>
      <c r="E3004" s="133" t="s">
        <v>187</v>
      </c>
      <c r="F3004" s="136">
        <v>267</v>
      </c>
      <c r="G3004" s="700">
        <v>27867</v>
      </c>
      <c r="H3004" s="136">
        <v>21</v>
      </c>
      <c r="I3004" s="694">
        <v>40</v>
      </c>
      <c r="J3004" s="694">
        <f t="shared" si="205"/>
        <v>120</v>
      </c>
      <c r="K3004" s="695">
        <v>3</v>
      </c>
      <c r="L3004" s="696">
        <v>0</v>
      </c>
      <c r="M3004" s="697">
        <v>0</v>
      </c>
      <c r="N3004" s="697">
        <f t="shared" si="206"/>
        <v>3</v>
      </c>
      <c r="O3004" s="698">
        <f t="shared" si="207"/>
        <v>120</v>
      </c>
      <c r="P3004" s="717" t="s">
        <v>2664</v>
      </c>
    </row>
    <row r="3005" spans="1:16" ht="12.75" x14ac:dyDescent="0.2">
      <c r="A3005" s="718" t="s">
        <v>2617</v>
      </c>
      <c r="B3005" s="719"/>
      <c r="C3005" s="720"/>
      <c r="D3005" s="720"/>
      <c r="E3005" s="721"/>
      <c r="F3005" s="720"/>
      <c r="G3005" s="720"/>
      <c r="H3005" s="720"/>
      <c r="I3005" s="720"/>
      <c r="J3005" s="720"/>
      <c r="K3005" s="720"/>
      <c r="L3005" s="720"/>
      <c r="M3005" s="720"/>
      <c r="N3005" s="720"/>
      <c r="O3005" s="722">
        <f>SUM(O2999:O3004)</f>
        <v>135000</v>
      </c>
      <c r="P3005" s="717"/>
    </row>
    <row r="3006" spans="1:16" ht="12.75" x14ac:dyDescent="0.2">
      <c r="A3006" s="718" t="s">
        <v>2642</v>
      </c>
      <c r="B3006" s="719"/>
      <c r="C3006" s="723"/>
      <c r="D3006" s="557"/>
      <c r="E3006" s="133"/>
      <c r="F3006" s="557"/>
      <c r="G3006" s="557"/>
      <c r="H3006" s="557"/>
      <c r="I3006" s="557"/>
      <c r="J3006" s="557"/>
      <c r="K3006" s="557"/>
      <c r="L3006" s="557"/>
      <c r="M3006" s="557"/>
      <c r="N3006" s="557"/>
      <c r="O3006" s="557"/>
      <c r="P3006" s="699"/>
    </row>
    <row r="3007" spans="1:16" ht="51" x14ac:dyDescent="0.2">
      <c r="A3007" s="692" t="s">
        <v>2584</v>
      </c>
      <c r="B3007" s="139" t="s">
        <v>2642</v>
      </c>
      <c r="C3007" s="132" t="s">
        <v>2975</v>
      </c>
      <c r="D3007" s="139" t="s">
        <v>2631</v>
      </c>
      <c r="E3007" s="133" t="s">
        <v>605</v>
      </c>
      <c r="F3007" s="136">
        <v>133</v>
      </c>
      <c r="G3007" s="136" t="s">
        <v>605</v>
      </c>
      <c r="H3007" s="136">
        <v>21</v>
      </c>
      <c r="I3007" s="698">
        <v>420</v>
      </c>
      <c r="J3007" s="698">
        <f>I3007*N3007</f>
        <v>14700</v>
      </c>
      <c r="K3007" s="695">
        <v>10</v>
      </c>
      <c r="L3007" s="696">
        <v>15</v>
      </c>
      <c r="M3007" s="697">
        <v>10</v>
      </c>
      <c r="N3007" s="697">
        <f>SUM(K3007:M3007)</f>
        <v>35</v>
      </c>
      <c r="O3007" s="698">
        <f>J3007</f>
        <v>14700</v>
      </c>
      <c r="P3007" s="717" t="s">
        <v>2642</v>
      </c>
    </row>
    <row r="3008" spans="1:16" ht="51" x14ac:dyDescent="0.2">
      <c r="A3008" s="692" t="s">
        <v>2584</v>
      </c>
      <c r="B3008" s="139" t="s">
        <v>2642</v>
      </c>
      <c r="C3008" s="132" t="s">
        <v>2975</v>
      </c>
      <c r="D3008" s="139" t="s">
        <v>815</v>
      </c>
      <c r="E3008" s="133" t="s">
        <v>605</v>
      </c>
      <c r="F3008" s="136">
        <v>136</v>
      </c>
      <c r="G3008" s="136" t="s">
        <v>605</v>
      </c>
      <c r="H3008" s="136">
        <v>21</v>
      </c>
      <c r="I3008" s="698">
        <v>420</v>
      </c>
      <c r="J3008" s="698">
        <f t="shared" ref="J3008:J3024" si="208">I3008*N3008</f>
        <v>23100</v>
      </c>
      <c r="K3008" s="695">
        <v>15</v>
      </c>
      <c r="L3008" s="696">
        <v>25</v>
      </c>
      <c r="M3008" s="697">
        <v>15</v>
      </c>
      <c r="N3008" s="697">
        <f t="shared" ref="N3008:N3024" si="209">SUM(K3008:M3008)</f>
        <v>55</v>
      </c>
      <c r="O3008" s="698">
        <f t="shared" ref="O3008:O3024" si="210">J3008</f>
        <v>23100</v>
      </c>
      <c r="P3008" s="717" t="s">
        <v>2642</v>
      </c>
    </row>
    <row r="3009" spans="1:16" ht="51" x14ac:dyDescent="0.2">
      <c r="A3009" s="692" t="s">
        <v>2584</v>
      </c>
      <c r="B3009" s="139" t="s">
        <v>2642</v>
      </c>
      <c r="C3009" s="132" t="s">
        <v>2975</v>
      </c>
      <c r="D3009" s="139" t="s">
        <v>2060</v>
      </c>
      <c r="E3009" s="133" t="s">
        <v>605</v>
      </c>
      <c r="F3009" s="136">
        <v>185</v>
      </c>
      <c r="G3009" s="693" t="s">
        <v>605</v>
      </c>
      <c r="H3009" s="136">
        <v>21</v>
      </c>
      <c r="I3009" s="694">
        <v>5000</v>
      </c>
      <c r="J3009" s="698">
        <f t="shared" si="208"/>
        <v>5000</v>
      </c>
      <c r="K3009" s="695">
        <v>0</v>
      </c>
      <c r="L3009" s="696">
        <v>0</v>
      </c>
      <c r="M3009" s="697">
        <v>1</v>
      </c>
      <c r="N3009" s="697">
        <f t="shared" si="209"/>
        <v>1</v>
      </c>
      <c r="O3009" s="698">
        <f t="shared" si="210"/>
        <v>5000</v>
      </c>
      <c r="P3009" s="717" t="s">
        <v>2642</v>
      </c>
    </row>
    <row r="3010" spans="1:16" ht="51" x14ac:dyDescent="0.2">
      <c r="A3010" s="692" t="s">
        <v>2584</v>
      </c>
      <c r="B3010" s="139" t="s">
        <v>2642</v>
      </c>
      <c r="C3010" s="132" t="s">
        <v>2975</v>
      </c>
      <c r="D3010" s="139" t="s">
        <v>2587</v>
      </c>
      <c r="E3010" s="133" t="s">
        <v>605</v>
      </c>
      <c r="F3010" s="136">
        <v>196</v>
      </c>
      <c r="G3010" s="136" t="s">
        <v>605</v>
      </c>
      <c r="H3010" s="136">
        <v>21</v>
      </c>
      <c r="I3010" s="698">
        <v>15000</v>
      </c>
      <c r="J3010" s="698">
        <f t="shared" si="208"/>
        <v>15000</v>
      </c>
      <c r="K3010" s="695">
        <v>0</v>
      </c>
      <c r="L3010" s="696">
        <v>0</v>
      </c>
      <c r="M3010" s="697">
        <v>1</v>
      </c>
      <c r="N3010" s="697">
        <f t="shared" si="209"/>
        <v>1</v>
      </c>
      <c r="O3010" s="698">
        <f t="shared" si="210"/>
        <v>15000</v>
      </c>
      <c r="P3010" s="717" t="s">
        <v>2642</v>
      </c>
    </row>
    <row r="3011" spans="1:16" ht="51" x14ac:dyDescent="0.2">
      <c r="A3011" s="692" t="s">
        <v>2584</v>
      </c>
      <c r="B3011" s="139" t="s">
        <v>2642</v>
      </c>
      <c r="C3011" s="132" t="s">
        <v>2975</v>
      </c>
      <c r="D3011" s="139" t="s">
        <v>181</v>
      </c>
      <c r="E3011" s="133" t="s">
        <v>184</v>
      </c>
      <c r="F3011" s="136">
        <v>211</v>
      </c>
      <c r="G3011" s="700">
        <v>3552</v>
      </c>
      <c r="H3011" s="136">
        <v>21</v>
      </c>
      <c r="I3011" s="694">
        <v>50</v>
      </c>
      <c r="J3011" s="698">
        <f t="shared" si="208"/>
        <v>68750</v>
      </c>
      <c r="K3011" s="695">
        <v>450</v>
      </c>
      <c r="L3011" s="696">
        <v>525</v>
      </c>
      <c r="M3011" s="697">
        <v>400</v>
      </c>
      <c r="N3011" s="697">
        <f t="shared" si="209"/>
        <v>1375</v>
      </c>
      <c r="O3011" s="698">
        <f t="shared" si="210"/>
        <v>68750</v>
      </c>
      <c r="P3011" s="717" t="s">
        <v>2642</v>
      </c>
    </row>
    <row r="3012" spans="1:16" ht="51" x14ac:dyDescent="0.2">
      <c r="A3012" s="692" t="s">
        <v>2584</v>
      </c>
      <c r="B3012" s="139" t="s">
        <v>2642</v>
      </c>
      <c r="C3012" s="132" t="s">
        <v>2975</v>
      </c>
      <c r="D3012" s="139" t="s">
        <v>2621</v>
      </c>
      <c r="E3012" s="133" t="s">
        <v>184</v>
      </c>
      <c r="F3012" s="136">
        <v>211</v>
      </c>
      <c r="G3012" s="700" t="s">
        <v>2622</v>
      </c>
      <c r="H3012" s="136">
        <v>21</v>
      </c>
      <c r="I3012" s="694">
        <v>115</v>
      </c>
      <c r="J3012" s="698">
        <f t="shared" si="208"/>
        <v>71300</v>
      </c>
      <c r="K3012" s="695">
        <v>200</v>
      </c>
      <c r="L3012" s="696">
        <v>200</v>
      </c>
      <c r="M3012" s="697">
        <v>220</v>
      </c>
      <c r="N3012" s="697">
        <f t="shared" si="209"/>
        <v>620</v>
      </c>
      <c r="O3012" s="698">
        <f t="shared" si="210"/>
        <v>71300</v>
      </c>
      <c r="P3012" s="717" t="s">
        <v>2642</v>
      </c>
    </row>
    <row r="3013" spans="1:16" ht="51" x14ac:dyDescent="0.2">
      <c r="A3013" s="692" t="s">
        <v>2584</v>
      </c>
      <c r="B3013" s="139" t="s">
        <v>2642</v>
      </c>
      <c r="C3013" s="132" t="s">
        <v>2975</v>
      </c>
      <c r="D3013" s="139" t="s">
        <v>188</v>
      </c>
      <c r="E3013" s="133" t="s">
        <v>187</v>
      </c>
      <c r="F3013" s="136">
        <v>244</v>
      </c>
      <c r="G3013" s="700" t="s">
        <v>2597</v>
      </c>
      <c r="H3013" s="136">
        <v>21</v>
      </c>
      <c r="I3013" s="694">
        <v>60</v>
      </c>
      <c r="J3013" s="698">
        <f t="shared" si="208"/>
        <v>1080</v>
      </c>
      <c r="K3013" s="695">
        <v>6</v>
      </c>
      <c r="L3013" s="696">
        <v>6</v>
      </c>
      <c r="M3013" s="697">
        <v>6</v>
      </c>
      <c r="N3013" s="697">
        <f t="shared" si="209"/>
        <v>18</v>
      </c>
      <c r="O3013" s="698">
        <f t="shared" si="210"/>
        <v>1080</v>
      </c>
      <c r="P3013" s="717" t="s">
        <v>2642</v>
      </c>
    </row>
    <row r="3014" spans="1:16" ht="65.25" customHeight="1" x14ac:dyDescent="0.2">
      <c r="A3014" s="692" t="s">
        <v>2584</v>
      </c>
      <c r="B3014" s="139" t="s">
        <v>2642</v>
      </c>
      <c r="C3014" s="132" t="s">
        <v>2975</v>
      </c>
      <c r="D3014" s="139" t="s">
        <v>188</v>
      </c>
      <c r="E3014" s="133" t="s">
        <v>187</v>
      </c>
      <c r="F3014" s="136">
        <v>244</v>
      </c>
      <c r="G3014" s="700" t="s">
        <v>2598</v>
      </c>
      <c r="H3014" s="136">
        <v>21</v>
      </c>
      <c r="I3014" s="694">
        <v>50</v>
      </c>
      <c r="J3014" s="698">
        <f t="shared" si="208"/>
        <v>750</v>
      </c>
      <c r="K3014" s="695">
        <v>5</v>
      </c>
      <c r="L3014" s="696">
        <v>5</v>
      </c>
      <c r="M3014" s="697">
        <v>5</v>
      </c>
      <c r="N3014" s="697">
        <f t="shared" si="209"/>
        <v>15</v>
      </c>
      <c r="O3014" s="698">
        <f t="shared" si="210"/>
        <v>750</v>
      </c>
      <c r="P3014" s="717" t="s">
        <v>2642</v>
      </c>
    </row>
    <row r="3015" spans="1:16" ht="51" x14ac:dyDescent="0.2">
      <c r="A3015" s="692" t="s">
        <v>2584</v>
      </c>
      <c r="B3015" s="139" t="s">
        <v>2642</v>
      </c>
      <c r="C3015" s="132" t="s">
        <v>2975</v>
      </c>
      <c r="D3015" s="139" t="s">
        <v>191</v>
      </c>
      <c r="E3015" s="133" t="s">
        <v>187</v>
      </c>
      <c r="F3015" s="136">
        <v>267</v>
      </c>
      <c r="G3015" s="700">
        <v>27867</v>
      </c>
      <c r="H3015" s="136">
        <v>21</v>
      </c>
      <c r="I3015" s="694">
        <v>40</v>
      </c>
      <c r="J3015" s="698">
        <f t="shared" si="208"/>
        <v>200</v>
      </c>
      <c r="K3015" s="695">
        <v>5</v>
      </c>
      <c r="L3015" s="696">
        <v>0</v>
      </c>
      <c r="M3015" s="697">
        <v>0</v>
      </c>
      <c r="N3015" s="697">
        <f t="shared" si="209"/>
        <v>5</v>
      </c>
      <c r="O3015" s="698">
        <f t="shared" si="210"/>
        <v>200</v>
      </c>
      <c r="P3015" s="717" t="s">
        <v>2642</v>
      </c>
    </row>
    <row r="3016" spans="1:16" ht="51" x14ac:dyDescent="0.2">
      <c r="A3016" s="692" t="s">
        <v>2584</v>
      </c>
      <c r="B3016" s="139" t="s">
        <v>2642</v>
      </c>
      <c r="C3016" s="132" t="s">
        <v>2975</v>
      </c>
      <c r="D3016" s="139" t="s">
        <v>1272</v>
      </c>
      <c r="E3016" s="133" t="s">
        <v>187</v>
      </c>
      <c r="F3016" s="136">
        <v>291</v>
      </c>
      <c r="G3016" s="700" t="s">
        <v>2599</v>
      </c>
      <c r="H3016" s="136">
        <v>21</v>
      </c>
      <c r="I3016" s="694">
        <v>10</v>
      </c>
      <c r="J3016" s="698">
        <f t="shared" si="208"/>
        <v>150</v>
      </c>
      <c r="K3016" s="695">
        <v>5</v>
      </c>
      <c r="L3016" s="696">
        <v>5</v>
      </c>
      <c r="M3016" s="697">
        <v>5</v>
      </c>
      <c r="N3016" s="697">
        <f t="shared" si="209"/>
        <v>15</v>
      </c>
      <c r="O3016" s="698">
        <f t="shared" si="210"/>
        <v>150</v>
      </c>
      <c r="P3016" s="717" t="s">
        <v>2642</v>
      </c>
    </row>
    <row r="3017" spans="1:16" ht="51" x14ac:dyDescent="0.2">
      <c r="A3017" s="692" t="s">
        <v>2584</v>
      </c>
      <c r="B3017" s="139" t="s">
        <v>2642</v>
      </c>
      <c r="C3017" s="132" t="s">
        <v>2975</v>
      </c>
      <c r="D3017" s="139" t="s">
        <v>1272</v>
      </c>
      <c r="E3017" s="133" t="s">
        <v>634</v>
      </c>
      <c r="F3017" s="136">
        <v>291</v>
      </c>
      <c r="G3017" s="700" t="s">
        <v>2600</v>
      </c>
      <c r="H3017" s="136">
        <v>21</v>
      </c>
      <c r="I3017" s="694">
        <v>30</v>
      </c>
      <c r="J3017" s="698">
        <f t="shared" si="208"/>
        <v>450</v>
      </c>
      <c r="K3017" s="695">
        <v>5</v>
      </c>
      <c r="L3017" s="696">
        <v>5</v>
      </c>
      <c r="M3017" s="697">
        <v>5</v>
      </c>
      <c r="N3017" s="697">
        <f t="shared" si="209"/>
        <v>15</v>
      </c>
      <c r="O3017" s="698">
        <f t="shared" si="210"/>
        <v>450</v>
      </c>
      <c r="P3017" s="717" t="s">
        <v>2642</v>
      </c>
    </row>
    <row r="3018" spans="1:16" ht="51" x14ac:dyDescent="0.2">
      <c r="A3018" s="692" t="s">
        <v>2584</v>
      </c>
      <c r="B3018" s="139" t="s">
        <v>2642</v>
      </c>
      <c r="C3018" s="132" t="s">
        <v>2975</v>
      </c>
      <c r="D3018" s="139" t="s">
        <v>2657</v>
      </c>
      <c r="E3018" s="133" t="s">
        <v>621</v>
      </c>
      <c r="F3018" s="136">
        <v>291</v>
      </c>
      <c r="G3018" s="700" t="s">
        <v>2602</v>
      </c>
      <c r="H3018" s="136">
        <v>21</v>
      </c>
      <c r="I3018" s="694">
        <v>40</v>
      </c>
      <c r="J3018" s="698">
        <f t="shared" si="208"/>
        <v>400</v>
      </c>
      <c r="K3018" s="695">
        <v>10</v>
      </c>
      <c r="L3018" s="696">
        <v>0</v>
      </c>
      <c r="M3018" s="697">
        <v>0</v>
      </c>
      <c r="N3018" s="697">
        <f t="shared" si="209"/>
        <v>10</v>
      </c>
      <c r="O3018" s="698">
        <f t="shared" si="210"/>
        <v>400</v>
      </c>
      <c r="P3018" s="717" t="s">
        <v>2642</v>
      </c>
    </row>
    <row r="3019" spans="1:16" ht="51" x14ac:dyDescent="0.2">
      <c r="A3019" s="692" t="s">
        <v>2584</v>
      </c>
      <c r="B3019" s="139" t="s">
        <v>2642</v>
      </c>
      <c r="C3019" s="132" t="s">
        <v>2975</v>
      </c>
      <c r="D3019" s="139" t="s">
        <v>1820</v>
      </c>
      <c r="E3019" s="133" t="s">
        <v>187</v>
      </c>
      <c r="F3019" s="136">
        <v>291</v>
      </c>
      <c r="G3019" s="700" t="s">
        <v>2603</v>
      </c>
      <c r="H3019" s="136">
        <v>21</v>
      </c>
      <c r="I3019" s="694">
        <v>20</v>
      </c>
      <c r="J3019" s="698">
        <f t="shared" si="208"/>
        <v>300</v>
      </c>
      <c r="K3019" s="695">
        <v>15</v>
      </c>
      <c r="L3019" s="696">
        <v>0</v>
      </c>
      <c r="M3019" s="697">
        <v>0</v>
      </c>
      <c r="N3019" s="697">
        <f t="shared" si="209"/>
        <v>15</v>
      </c>
      <c r="O3019" s="698">
        <f t="shared" si="210"/>
        <v>300</v>
      </c>
      <c r="P3019" s="717" t="s">
        <v>2642</v>
      </c>
    </row>
    <row r="3020" spans="1:16" ht="51" x14ac:dyDescent="0.2">
      <c r="A3020" s="692" t="s">
        <v>2584</v>
      </c>
      <c r="B3020" s="139" t="s">
        <v>2642</v>
      </c>
      <c r="C3020" s="132" t="s">
        <v>2975</v>
      </c>
      <c r="D3020" s="139" t="s">
        <v>2604</v>
      </c>
      <c r="E3020" s="133" t="s">
        <v>187</v>
      </c>
      <c r="F3020" s="136">
        <v>291</v>
      </c>
      <c r="G3020" s="700" t="s">
        <v>2605</v>
      </c>
      <c r="H3020" s="136">
        <v>21</v>
      </c>
      <c r="I3020" s="694">
        <v>25</v>
      </c>
      <c r="J3020" s="698">
        <f t="shared" si="208"/>
        <v>375</v>
      </c>
      <c r="K3020" s="695">
        <v>15</v>
      </c>
      <c r="L3020" s="696">
        <v>0</v>
      </c>
      <c r="M3020" s="697">
        <v>0</v>
      </c>
      <c r="N3020" s="697">
        <f t="shared" si="209"/>
        <v>15</v>
      </c>
      <c r="O3020" s="698">
        <f t="shared" si="210"/>
        <v>375</v>
      </c>
      <c r="P3020" s="717" t="s">
        <v>2642</v>
      </c>
    </row>
    <row r="3021" spans="1:16" ht="51" x14ac:dyDescent="0.2">
      <c r="A3021" s="692" t="s">
        <v>2584</v>
      </c>
      <c r="B3021" s="139" t="s">
        <v>2642</v>
      </c>
      <c r="C3021" s="132" t="s">
        <v>2975</v>
      </c>
      <c r="D3021" s="139" t="s">
        <v>2606</v>
      </c>
      <c r="E3021" s="133" t="s">
        <v>187</v>
      </c>
      <c r="F3021" s="136">
        <v>291</v>
      </c>
      <c r="G3021" s="700" t="s">
        <v>2607</v>
      </c>
      <c r="H3021" s="136">
        <v>21</v>
      </c>
      <c r="I3021" s="694">
        <v>40</v>
      </c>
      <c r="J3021" s="698">
        <f t="shared" si="208"/>
        <v>600</v>
      </c>
      <c r="K3021" s="695">
        <v>15</v>
      </c>
      <c r="L3021" s="696">
        <v>0</v>
      </c>
      <c r="M3021" s="697">
        <v>0</v>
      </c>
      <c r="N3021" s="697">
        <f t="shared" si="209"/>
        <v>15</v>
      </c>
      <c r="O3021" s="698">
        <f t="shared" si="210"/>
        <v>600</v>
      </c>
      <c r="P3021" s="717" t="s">
        <v>2642</v>
      </c>
    </row>
    <row r="3022" spans="1:16" ht="51" x14ac:dyDescent="0.2">
      <c r="A3022" s="692" t="s">
        <v>2584</v>
      </c>
      <c r="B3022" s="139" t="s">
        <v>2642</v>
      </c>
      <c r="C3022" s="132" t="s">
        <v>2975</v>
      </c>
      <c r="D3022" s="139" t="s">
        <v>2665</v>
      </c>
      <c r="E3022" s="133" t="s">
        <v>187</v>
      </c>
      <c r="F3022" s="136">
        <v>291</v>
      </c>
      <c r="G3022" s="700" t="s">
        <v>2609</v>
      </c>
      <c r="H3022" s="136">
        <v>21</v>
      </c>
      <c r="I3022" s="694">
        <v>30</v>
      </c>
      <c r="J3022" s="698">
        <f t="shared" si="208"/>
        <v>450</v>
      </c>
      <c r="K3022" s="695">
        <v>15</v>
      </c>
      <c r="L3022" s="696">
        <v>0</v>
      </c>
      <c r="M3022" s="697">
        <v>0</v>
      </c>
      <c r="N3022" s="697">
        <f t="shared" si="209"/>
        <v>15</v>
      </c>
      <c r="O3022" s="698">
        <f t="shared" si="210"/>
        <v>450</v>
      </c>
      <c r="P3022" s="717" t="s">
        <v>2642</v>
      </c>
    </row>
    <row r="3023" spans="1:16" ht="51" x14ac:dyDescent="0.2">
      <c r="A3023" s="692" t="s">
        <v>2584</v>
      </c>
      <c r="B3023" s="139" t="s">
        <v>2642</v>
      </c>
      <c r="C3023" s="132" t="s">
        <v>2975</v>
      </c>
      <c r="D3023" s="139" t="s">
        <v>194</v>
      </c>
      <c r="E3023" s="133" t="s">
        <v>187</v>
      </c>
      <c r="F3023" s="136">
        <v>291</v>
      </c>
      <c r="G3023" s="700" t="s">
        <v>2610</v>
      </c>
      <c r="H3023" s="136">
        <v>21</v>
      </c>
      <c r="I3023" s="694">
        <v>60</v>
      </c>
      <c r="J3023" s="698">
        <f t="shared" si="208"/>
        <v>1800</v>
      </c>
      <c r="K3023" s="695">
        <v>0</v>
      </c>
      <c r="L3023" s="696">
        <v>0</v>
      </c>
      <c r="M3023" s="697">
        <v>30</v>
      </c>
      <c r="N3023" s="697">
        <f t="shared" si="209"/>
        <v>30</v>
      </c>
      <c r="O3023" s="698">
        <f t="shared" si="210"/>
        <v>1800</v>
      </c>
      <c r="P3023" s="717" t="s">
        <v>2642</v>
      </c>
    </row>
    <row r="3024" spans="1:16" ht="51" x14ac:dyDescent="0.2">
      <c r="A3024" s="692" t="s">
        <v>2584</v>
      </c>
      <c r="B3024" s="139" t="s">
        <v>2642</v>
      </c>
      <c r="C3024" s="132" t="s">
        <v>2975</v>
      </c>
      <c r="D3024" s="139" t="s">
        <v>2463</v>
      </c>
      <c r="E3024" s="133" t="s">
        <v>634</v>
      </c>
      <c r="F3024" s="136">
        <v>291</v>
      </c>
      <c r="G3024" s="700" t="s">
        <v>2596</v>
      </c>
      <c r="H3024" s="136">
        <v>21</v>
      </c>
      <c r="I3024" s="694">
        <v>24</v>
      </c>
      <c r="J3024" s="698">
        <f t="shared" si="208"/>
        <v>480</v>
      </c>
      <c r="K3024" s="695">
        <v>10</v>
      </c>
      <c r="L3024" s="696">
        <v>10</v>
      </c>
      <c r="M3024" s="697">
        <v>0</v>
      </c>
      <c r="N3024" s="697">
        <f t="shared" si="209"/>
        <v>20</v>
      </c>
      <c r="O3024" s="698">
        <f t="shared" si="210"/>
        <v>480</v>
      </c>
      <c r="P3024" s="717" t="s">
        <v>2642</v>
      </c>
    </row>
    <row r="3025" spans="1:16" s="187" customFormat="1" ht="15" x14ac:dyDescent="0.2">
      <c r="A3025" s="701" t="s">
        <v>2650</v>
      </c>
      <c r="B3025" s="711"/>
      <c r="C3025" s="707"/>
      <c r="D3025" s="711"/>
      <c r="E3025" s="712"/>
      <c r="F3025" s="724"/>
      <c r="G3025" s="725"/>
      <c r="H3025" s="724"/>
      <c r="I3025" s="726"/>
      <c r="J3025" s="727"/>
      <c r="K3025" s="728"/>
      <c r="L3025" s="729"/>
      <c r="M3025" s="730"/>
      <c r="N3025" s="730"/>
      <c r="O3025" s="705">
        <f>SUM(O3007:O3024)</f>
        <v>204885</v>
      </c>
      <c r="P3025" s="713"/>
    </row>
    <row r="3026" spans="1:16" s="187" customFormat="1" ht="15" x14ac:dyDescent="0.2">
      <c r="A3026" s="701" t="s">
        <v>2651</v>
      </c>
      <c r="B3026" s="702"/>
      <c r="C3026" s="703"/>
      <c r="D3026" s="714"/>
      <c r="E3026" s="715"/>
      <c r="F3026" s="714"/>
      <c r="G3026" s="714"/>
      <c r="H3026" s="714"/>
      <c r="I3026" s="714"/>
      <c r="J3026" s="714"/>
      <c r="K3026" s="714"/>
      <c r="L3026" s="714"/>
      <c r="M3026" s="714"/>
      <c r="N3026" s="714"/>
      <c r="O3026" s="716"/>
      <c r="P3026" s="713"/>
    </row>
    <row r="3027" spans="1:16" ht="38.25" x14ac:dyDescent="0.2">
      <c r="A3027" s="692" t="s">
        <v>2584</v>
      </c>
      <c r="B3027" s="139" t="s">
        <v>2651</v>
      </c>
      <c r="C3027" s="132" t="s">
        <v>2934</v>
      </c>
      <c r="D3027" s="139" t="s">
        <v>2588</v>
      </c>
      <c r="E3027" s="133" t="s">
        <v>2666</v>
      </c>
      <c r="F3027" s="136">
        <v>122</v>
      </c>
      <c r="G3027" s="136" t="s">
        <v>605</v>
      </c>
      <c r="H3027" s="136">
        <v>21</v>
      </c>
      <c r="I3027" s="698">
        <v>5000</v>
      </c>
      <c r="J3027" s="698">
        <f>I3027*N3027</f>
        <v>10000</v>
      </c>
      <c r="K3027" s="695">
        <v>1</v>
      </c>
      <c r="L3027" s="696">
        <v>1</v>
      </c>
      <c r="M3027" s="697">
        <v>0</v>
      </c>
      <c r="N3027" s="697">
        <f t="shared" ref="N3027:N3038" si="211">SUM(K3027:M3027)</f>
        <v>2</v>
      </c>
      <c r="O3027" s="698">
        <f>J3027*N3027</f>
        <v>20000</v>
      </c>
      <c r="P3027" s="717" t="s">
        <v>2651</v>
      </c>
    </row>
    <row r="3028" spans="1:16" ht="38.25" x14ac:dyDescent="0.2">
      <c r="A3028" s="692" t="s">
        <v>2584</v>
      </c>
      <c r="B3028" s="139" t="s">
        <v>2651</v>
      </c>
      <c r="C3028" s="132" t="s">
        <v>2934</v>
      </c>
      <c r="D3028" s="139" t="s">
        <v>2631</v>
      </c>
      <c r="E3028" s="133" t="s">
        <v>2666</v>
      </c>
      <c r="F3028" s="136">
        <v>133</v>
      </c>
      <c r="G3028" s="136" t="s">
        <v>605</v>
      </c>
      <c r="H3028" s="136">
        <v>21</v>
      </c>
      <c r="I3028" s="698">
        <v>420</v>
      </c>
      <c r="J3028" s="698">
        <f>N3028*I3028</f>
        <v>27300</v>
      </c>
      <c r="K3028" s="695">
        <v>20</v>
      </c>
      <c r="L3028" s="696">
        <v>25</v>
      </c>
      <c r="M3028" s="697">
        <v>20</v>
      </c>
      <c r="N3028" s="697">
        <f t="shared" si="211"/>
        <v>65</v>
      </c>
      <c r="O3028" s="698">
        <f t="shared" ref="O3028:O3038" si="212">J3028</f>
        <v>27300</v>
      </c>
      <c r="P3028" s="717" t="s">
        <v>2651</v>
      </c>
    </row>
    <row r="3029" spans="1:16" ht="38.25" x14ac:dyDescent="0.2">
      <c r="A3029" s="692" t="s">
        <v>2584</v>
      </c>
      <c r="B3029" s="139" t="s">
        <v>2651</v>
      </c>
      <c r="C3029" s="132" t="s">
        <v>2934</v>
      </c>
      <c r="D3029" s="139" t="s">
        <v>815</v>
      </c>
      <c r="E3029" s="133" t="s">
        <v>2666</v>
      </c>
      <c r="F3029" s="136">
        <v>136</v>
      </c>
      <c r="G3029" s="136" t="s">
        <v>605</v>
      </c>
      <c r="H3029" s="136">
        <v>21</v>
      </c>
      <c r="I3029" s="698">
        <v>420</v>
      </c>
      <c r="J3029" s="698">
        <f>N3029*I3029</f>
        <v>18900</v>
      </c>
      <c r="K3029" s="695">
        <v>15</v>
      </c>
      <c r="L3029" s="696">
        <v>15</v>
      </c>
      <c r="M3029" s="697">
        <v>15</v>
      </c>
      <c r="N3029" s="697">
        <f t="shared" si="211"/>
        <v>45</v>
      </c>
      <c r="O3029" s="698">
        <f t="shared" si="212"/>
        <v>18900</v>
      </c>
      <c r="P3029" s="717" t="s">
        <v>2651</v>
      </c>
    </row>
    <row r="3030" spans="1:16" ht="38.25" x14ac:dyDescent="0.2">
      <c r="A3030" s="692" t="s">
        <v>2584</v>
      </c>
      <c r="B3030" s="139" t="s">
        <v>2651</v>
      </c>
      <c r="C3030" s="132" t="s">
        <v>2934</v>
      </c>
      <c r="D3030" s="139" t="s">
        <v>2587</v>
      </c>
      <c r="E3030" s="133" t="s">
        <v>2666</v>
      </c>
      <c r="F3030" s="136">
        <v>196</v>
      </c>
      <c r="G3030" s="136" t="s">
        <v>605</v>
      </c>
      <c r="H3030" s="136">
        <v>21</v>
      </c>
      <c r="I3030" s="698" t="s">
        <v>605</v>
      </c>
      <c r="J3030" s="698">
        <v>20000</v>
      </c>
      <c r="K3030" s="695">
        <v>0</v>
      </c>
      <c r="L3030" s="696">
        <v>1</v>
      </c>
      <c r="M3030" s="697">
        <v>0</v>
      </c>
      <c r="N3030" s="697">
        <f t="shared" si="211"/>
        <v>1</v>
      </c>
      <c r="O3030" s="698">
        <f t="shared" si="212"/>
        <v>20000</v>
      </c>
      <c r="P3030" s="717" t="s">
        <v>2651</v>
      </c>
    </row>
    <row r="3031" spans="1:16" ht="38.25" x14ac:dyDescent="0.2">
      <c r="A3031" s="692" t="s">
        <v>2584</v>
      </c>
      <c r="B3031" s="139" t="s">
        <v>2651</v>
      </c>
      <c r="C3031" s="132" t="s">
        <v>2934</v>
      </c>
      <c r="D3031" s="139" t="s">
        <v>2652</v>
      </c>
      <c r="E3031" s="133" t="s">
        <v>2666</v>
      </c>
      <c r="F3031" s="136">
        <v>199</v>
      </c>
      <c r="G3031" s="136" t="s">
        <v>605</v>
      </c>
      <c r="H3031" s="136">
        <v>21</v>
      </c>
      <c r="I3031" s="698">
        <v>275</v>
      </c>
      <c r="J3031" s="698">
        <f>N3031*I3031</f>
        <v>4125</v>
      </c>
      <c r="K3031" s="695">
        <v>5</v>
      </c>
      <c r="L3031" s="696">
        <v>6</v>
      </c>
      <c r="M3031" s="697">
        <v>4</v>
      </c>
      <c r="N3031" s="697">
        <f t="shared" si="211"/>
        <v>15</v>
      </c>
      <c r="O3031" s="698">
        <f t="shared" si="212"/>
        <v>4125</v>
      </c>
      <c r="P3031" s="717" t="s">
        <v>2651</v>
      </c>
    </row>
    <row r="3032" spans="1:16" ht="38.25" x14ac:dyDescent="0.2">
      <c r="A3032" s="692" t="s">
        <v>2584</v>
      </c>
      <c r="B3032" s="139" t="s">
        <v>2651</v>
      </c>
      <c r="C3032" s="132" t="s">
        <v>2934</v>
      </c>
      <c r="D3032" s="139" t="s">
        <v>2589</v>
      </c>
      <c r="E3032" s="133" t="s">
        <v>634</v>
      </c>
      <c r="F3032" s="136">
        <v>241</v>
      </c>
      <c r="G3032" s="136">
        <v>1593</v>
      </c>
      <c r="H3032" s="136">
        <v>21</v>
      </c>
      <c r="I3032" s="698">
        <v>450</v>
      </c>
      <c r="J3032" s="694">
        <f>N3032*I3032</f>
        <v>6750</v>
      </c>
      <c r="K3032" s="695">
        <v>5</v>
      </c>
      <c r="L3032" s="696">
        <v>5</v>
      </c>
      <c r="M3032" s="697">
        <v>5</v>
      </c>
      <c r="N3032" s="697">
        <f t="shared" si="211"/>
        <v>15</v>
      </c>
      <c r="O3032" s="698">
        <f t="shared" si="212"/>
        <v>6750</v>
      </c>
      <c r="P3032" s="717" t="s">
        <v>2651</v>
      </c>
    </row>
    <row r="3033" spans="1:16" ht="75" customHeight="1" x14ac:dyDescent="0.2">
      <c r="A3033" s="692" t="s">
        <v>2584</v>
      </c>
      <c r="B3033" s="139" t="s">
        <v>2651</v>
      </c>
      <c r="C3033" s="132" t="s">
        <v>2934</v>
      </c>
      <c r="D3033" s="139" t="s">
        <v>2590</v>
      </c>
      <c r="E3033" s="133" t="s">
        <v>634</v>
      </c>
      <c r="F3033" s="136">
        <v>241</v>
      </c>
      <c r="G3033" s="700" t="s">
        <v>2591</v>
      </c>
      <c r="H3033" s="136">
        <v>21</v>
      </c>
      <c r="I3033" s="694">
        <v>450</v>
      </c>
      <c r="J3033" s="694">
        <f t="shared" ref="J3033:J3038" si="213">N3033*I3033</f>
        <v>5850</v>
      </c>
      <c r="K3033" s="695">
        <v>4</v>
      </c>
      <c r="L3033" s="696">
        <v>5</v>
      </c>
      <c r="M3033" s="697">
        <v>4</v>
      </c>
      <c r="N3033" s="697">
        <f t="shared" si="211"/>
        <v>13</v>
      </c>
      <c r="O3033" s="698">
        <f t="shared" si="212"/>
        <v>5850</v>
      </c>
      <c r="P3033" s="717" t="s">
        <v>2651</v>
      </c>
    </row>
    <row r="3034" spans="1:16" ht="75" customHeight="1" x14ac:dyDescent="0.2">
      <c r="A3034" s="692" t="s">
        <v>2584</v>
      </c>
      <c r="B3034" s="139" t="s">
        <v>2651</v>
      </c>
      <c r="C3034" s="132" t="s">
        <v>2934</v>
      </c>
      <c r="D3034" s="139" t="s">
        <v>188</v>
      </c>
      <c r="E3034" s="133" t="s">
        <v>187</v>
      </c>
      <c r="F3034" s="136">
        <v>244</v>
      </c>
      <c r="G3034" s="700" t="s">
        <v>2597</v>
      </c>
      <c r="H3034" s="136">
        <v>21</v>
      </c>
      <c r="I3034" s="694">
        <v>60</v>
      </c>
      <c r="J3034" s="698">
        <f t="shared" si="213"/>
        <v>1800</v>
      </c>
      <c r="K3034" s="695">
        <v>10</v>
      </c>
      <c r="L3034" s="696">
        <v>10</v>
      </c>
      <c r="M3034" s="697">
        <v>10</v>
      </c>
      <c r="N3034" s="697">
        <f t="shared" si="211"/>
        <v>30</v>
      </c>
      <c r="O3034" s="698">
        <f t="shared" si="212"/>
        <v>1800</v>
      </c>
      <c r="P3034" s="717" t="s">
        <v>2651</v>
      </c>
    </row>
    <row r="3035" spans="1:16" ht="75" customHeight="1" x14ac:dyDescent="0.2">
      <c r="A3035" s="692" t="s">
        <v>2584</v>
      </c>
      <c r="B3035" s="139" t="s">
        <v>2651</v>
      </c>
      <c r="C3035" s="132" t="s">
        <v>2934</v>
      </c>
      <c r="D3035" s="139" t="s">
        <v>188</v>
      </c>
      <c r="E3035" s="133" t="s">
        <v>187</v>
      </c>
      <c r="F3035" s="136">
        <v>244</v>
      </c>
      <c r="G3035" s="700" t="s">
        <v>2598</v>
      </c>
      <c r="H3035" s="136">
        <v>21</v>
      </c>
      <c r="I3035" s="694">
        <v>50</v>
      </c>
      <c r="J3035" s="698">
        <f t="shared" si="213"/>
        <v>1200</v>
      </c>
      <c r="K3035" s="695">
        <v>8</v>
      </c>
      <c r="L3035" s="696">
        <v>8</v>
      </c>
      <c r="M3035" s="697">
        <v>8</v>
      </c>
      <c r="N3035" s="697">
        <f t="shared" si="211"/>
        <v>24</v>
      </c>
      <c r="O3035" s="698">
        <f t="shared" si="212"/>
        <v>1200</v>
      </c>
      <c r="P3035" s="717" t="s">
        <v>2651</v>
      </c>
    </row>
    <row r="3036" spans="1:16" ht="75" customHeight="1" x14ac:dyDescent="0.2">
      <c r="A3036" s="692" t="s">
        <v>2584</v>
      </c>
      <c r="B3036" s="139" t="s">
        <v>2651</v>
      </c>
      <c r="C3036" s="132" t="s">
        <v>2934</v>
      </c>
      <c r="D3036" s="139" t="s">
        <v>2658</v>
      </c>
      <c r="E3036" s="133" t="s">
        <v>187</v>
      </c>
      <c r="F3036" s="136">
        <v>294</v>
      </c>
      <c r="G3036" s="136">
        <v>59155</v>
      </c>
      <c r="H3036" s="136">
        <v>21</v>
      </c>
      <c r="I3036" s="698">
        <v>5</v>
      </c>
      <c r="J3036" s="698">
        <f t="shared" si="213"/>
        <v>6475</v>
      </c>
      <c r="K3036" s="695">
        <v>500</v>
      </c>
      <c r="L3036" s="696">
        <v>500</v>
      </c>
      <c r="M3036" s="697">
        <v>295</v>
      </c>
      <c r="N3036" s="697">
        <f t="shared" si="211"/>
        <v>1295</v>
      </c>
      <c r="O3036" s="698">
        <f t="shared" si="212"/>
        <v>6475</v>
      </c>
      <c r="P3036" s="717" t="s">
        <v>2651</v>
      </c>
    </row>
    <row r="3037" spans="1:16" ht="75" customHeight="1" x14ac:dyDescent="0.2">
      <c r="A3037" s="692" t="s">
        <v>2584</v>
      </c>
      <c r="B3037" s="139" t="s">
        <v>2651</v>
      </c>
      <c r="C3037" s="132" t="s">
        <v>2934</v>
      </c>
      <c r="D3037" s="139" t="s">
        <v>2667</v>
      </c>
      <c r="E3037" s="133" t="s">
        <v>187</v>
      </c>
      <c r="F3037" s="136">
        <v>294</v>
      </c>
      <c r="G3037" s="136">
        <v>112545</v>
      </c>
      <c r="H3037" s="136">
        <v>21</v>
      </c>
      <c r="I3037" s="698">
        <v>200</v>
      </c>
      <c r="J3037" s="698">
        <f t="shared" si="213"/>
        <v>400</v>
      </c>
      <c r="K3037" s="695">
        <v>2</v>
      </c>
      <c r="L3037" s="696">
        <v>0</v>
      </c>
      <c r="M3037" s="697">
        <v>0</v>
      </c>
      <c r="N3037" s="697">
        <f t="shared" si="211"/>
        <v>2</v>
      </c>
      <c r="O3037" s="698">
        <f t="shared" si="212"/>
        <v>400</v>
      </c>
      <c r="P3037" s="717" t="s">
        <v>2651</v>
      </c>
    </row>
    <row r="3038" spans="1:16" ht="75" customHeight="1" x14ac:dyDescent="0.2">
      <c r="A3038" s="692" t="s">
        <v>2584</v>
      </c>
      <c r="B3038" s="139" t="s">
        <v>2651</v>
      </c>
      <c r="C3038" s="132" t="s">
        <v>2934</v>
      </c>
      <c r="D3038" s="139" t="s">
        <v>2668</v>
      </c>
      <c r="E3038" s="133" t="s">
        <v>187</v>
      </c>
      <c r="F3038" s="136">
        <v>294</v>
      </c>
      <c r="G3038" s="136">
        <v>140420</v>
      </c>
      <c r="H3038" s="136">
        <v>21</v>
      </c>
      <c r="I3038" s="698">
        <v>5</v>
      </c>
      <c r="J3038" s="698">
        <f t="shared" si="213"/>
        <v>10000</v>
      </c>
      <c r="K3038" s="695">
        <v>1000</v>
      </c>
      <c r="L3038" s="696">
        <v>1000</v>
      </c>
      <c r="M3038" s="697">
        <v>0</v>
      </c>
      <c r="N3038" s="697">
        <f t="shared" si="211"/>
        <v>2000</v>
      </c>
      <c r="O3038" s="698">
        <f t="shared" si="212"/>
        <v>10000</v>
      </c>
      <c r="P3038" s="717" t="s">
        <v>2651</v>
      </c>
    </row>
    <row r="3039" spans="1:16" s="187" customFormat="1" ht="15" x14ac:dyDescent="0.2">
      <c r="A3039" s="701" t="s">
        <v>2661</v>
      </c>
      <c r="B3039" s="711"/>
      <c r="C3039" s="707"/>
      <c r="D3039" s="711"/>
      <c r="E3039" s="712"/>
      <c r="F3039" s="724"/>
      <c r="G3039" s="724"/>
      <c r="H3039" s="724"/>
      <c r="I3039" s="727"/>
      <c r="J3039" s="727"/>
      <c r="K3039" s="728"/>
      <c r="L3039" s="729"/>
      <c r="M3039" s="730"/>
      <c r="N3039" s="730"/>
      <c r="O3039" s="705">
        <f>SUM(O3027:O3038)</f>
        <v>122800</v>
      </c>
      <c r="P3039" s="713"/>
    </row>
    <row r="3040" spans="1:16" s="187" customFormat="1" ht="15" x14ac:dyDescent="0.2">
      <c r="A3040" s="701" t="s">
        <v>2664</v>
      </c>
      <c r="B3040" s="702"/>
      <c r="C3040" s="703"/>
      <c r="D3040" s="714"/>
      <c r="E3040" s="715"/>
      <c r="F3040" s="714"/>
      <c r="G3040" s="714"/>
      <c r="H3040" s="714"/>
      <c r="I3040" s="714"/>
      <c r="J3040" s="714"/>
      <c r="K3040" s="714"/>
      <c r="L3040" s="714"/>
      <c r="M3040" s="714"/>
      <c r="N3040" s="714"/>
      <c r="O3040" s="716"/>
      <c r="P3040" s="713"/>
    </row>
    <row r="3041" spans="1:16" ht="75" customHeight="1" x14ac:dyDescent="0.2">
      <c r="A3041" s="692" t="s">
        <v>2584</v>
      </c>
      <c r="B3041" s="139" t="s">
        <v>2664</v>
      </c>
      <c r="C3041" s="132" t="s">
        <v>2976</v>
      </c>
      <c r="D3041" s="139" t="s">
        <v>2588</v>
      </c>
      <c r="E3041" s="133" t="s">
        <v>605</v>
      </c>
      <c r="F3041" s="136">
        <v>122</v>
      </c>
      <c r="G3041" s="136" t="s">
        <v>605</v>
      </c>
      <c r="H3041" s="136">
        <v>21</v>
      </c>
      <c r="I3041" s="698" t="s">
        <v>605</v>
      </c>
      <c r="J3041" s="698">
        <v>5000</v>
      </c>
      <c r="K3041" s="695">
        <v>2</v>
      </c>
      <c r="L3041" s="696">
        <v>2</v>
      </c>
      <c r="M3041" s="697"/>
      <c r="N3041" s="697">
        <f>SUM(K3041:M3041)</f>
        <v>4</v>
      </c>
      <c r="O3041" s="698">
        <f>N3041*J3041</f>
        <v>20000</v>
      </c>
      <c r="P3041" s="717" t="s">
        <v>2664</v>
      </c>
    </row>
    <row r="3042" spans="1:16" ht="75" customHeight="1" x14ac:dyDescent="0.2">
      <c r="A3042" s="692" t="s">
        <v>2584</v>
      </c>
      <c r="B3042" s="139" t="s">
        <v>2664</v>
      </c>
      <c r="C3042" s="132" t="s">
        <v>2976</v>
      </c>
      <c r="D3042" s="139" t="s">
        <v>2587</v>
      </c>
      <c r="E3042" s="133" t="s">
        <v>605</v>
      </c>
      <c r="F3042" s="136">
        <v>196</v>
      </c>
      <c r="G3042" s="136" t="s">
        <v>605</v>
      </c>
      <c r="H3042" s="136">
        <v>21</v>
      </c>
      <c r="I3042" s="698" t="s">
        <v>605</v>
      </c>
      <c r="J3042" s="698">
        <v>12325</v>
      </c>
      <c r="K3042" s="695">
        <v>1</v>
      </c>
      <c r="L3042" s="696"/>
      <c r="M3042" s="697"/>
      <c r="N3042" s="697">
        <f>SUM(K3042:M3042)</f>
        <v>1</v>
      </c>
      <c r="O3042" s="698">
        <f>N3042*J3042</f>
        <v>12325</v>
      </c>
      <c r="P3042" s="717" t="s">
        <v>2664</v>
      </c>
    </row>
    <row r="3043" spans="1:16" ht="75" customHeight="1" x14ac:dyDescent="0.2">
      <c r="A3043" s="692" t="s">
        <v>2584</v>
      </c>
      <c r="B3043" s="139" t="s">
        <v>2664</v>
      </c>
      <c r="C3043" s="132" t="s">
        <v>2976</v>
      </c>
      <c r="D3043" s="139" t="s">
        <v>2589</v>
      </c>
      <c r="E3043" s="133" t="s">
        <v>634</v>
      </c>
      <c r="F3043" s="136">
        <v>241</v>
      </c>
      <c r="G3043" s="136">
        <v>1593</v>
      </c>
      <c r="H3043" s="136">
        <v>21</v>
      </c>
      <c r="I3043" s="698">
        <v>450</v>
      </c>
      <c r="J3043" s="694">
        <f>N3043*I3043</f>
        <v>6750</v>
      </c>
      <c r="K3043" s="695">
        <v>5</v>
      </c>
      <c r="L3043" s="696">
        <v>5</v>
      </c>
      <c r="M3043" s="697">
        <v>5</v>
      </c>
      <c r="N3043" s="697">
        <f t="shared" ref="N3043:N3049" si="214">SUM(K3043:M3043)</f>
        <v>15</v>
      </c>
      <c r="O3043" s="698">
        <f>J3043</f>
        <v>6750</v>
      </c>
      <c r="P3043" s="717" t="s">
        <v>2664</v>
      </c>
    </row>
    <row r="3044" spans="1:16" ht="75" customHeight="1" x14ac:dyDescent="0.2">
      <c r="A3044" s="692" t="s">
        <v>2584</v>
      </c>
      <c r="B3044" s="139" t="s">
        <v>2664</v>
      </c>
      <c r="C3044" s="132" t="s">
        <v>2976</v>
      </c>
      <c r="D3044" s="139" t="s">
        <v>2590</v>
      </c>
      <c r="E3044" s="133" t="s">
        <v>634</v>
      </c>
      <c r="F3044" s="136">
        <v>241</v>
      </c>
      <c r="G3044" s="700" t="s">
        <v>2591</v>
      </c>
      <c r="H3044" s="136">
        <v>21</v>
      </c>
      <c r="I3044" s="694">
        <v>450</v>
      </c>
      <c r="J3044" s="694">
        <f t="shared" ref="J3044:J3049" si="215">N3044*I3044</f>
        <v>5850</v>
      </c>
      <c r="K3044" s="695">
        <v>4</v>
      </c>
      <c r="L3044" s="696">
        <v>5</v>
      </c>
      <c r="M3044" s="697">
        <v>4</v>
      </c>
      <c r="N3044" s="697">
        <f t="shared" si="214"/>
        <v>13</v>
      </c>
      <c r="O3044" s="698">
        <f t="shared" ref="O3044:O3049" si="216">J3044</f>
        <v>5850</v>
      </c>
      <c r="P3044" s="717" t="s">
        <v>2664</v>
      </c>
    </row>
    <row r="3045" spans="1:16" ht="75" customHeight="1" x14ac:dyDescent="0.2">
      <c r="A3045" s="692" t="s">
        <v>2584</v>
      </c>
      <c r="B3045" s="139" t="s">
        <v>2664</v>
      </c>
      <c r="C3045" s="132" t="s">
        <v>2976</v>
      </c>
      <c r="D3045" s="139" t="s">
        <v>188</v>
      </c>
      <c r="E3045" s="133" t="s">
        <v>187</v>
      </c>
      <c r="F3045" s="136">
        <v>244</v>
      </c>
      <c r="G3045" s="700" t="s">
        <v>2597</v>
      </c>
      <c r="H3045" s="136">
        <v>21</v>
      </c>
      <c r="I3045" s="694">
        <v>60</v>
      </c>
      <c r="J3045" s="694">
        <f t="shared" si="215"/>
        <v>1800</v>
      </c>
      <c r="K3045" s="695">
        <v>10</v>
      </c>
      <c r="L3045" s="696">
        <v>10</v>
      </c>
      <c r="M3045" s="697">
        <v>10</v>
      </c>
      <c r="N3045" s="697">
        <f t="shared" si="214"/>
        <v>30</v>
      </c>
      <c r="O3045" s="698">
        <f t="shared" si="216"/>
        <v>1800</v>
      </c>
      <c r="P3045" s="717" t="s">
        <v>2664</v>
      </c>
    </row>
    <row r="3046" spans="1:16" ht="75" customHeight="1" x14ac:dyDescent="0.2">
      <c r="A3046" s="692" t="s">
        <v>2584</v>
      </c>
      <c r="B3046" s="139" t="s">
        <v>2664</v>
      </c>
      <c r="C3046" s="132" t="s">
        <v>2976</v>
      </c>
      <c r="D3046" s="139" t="s">
        <v>188</v>
      </c>
      <c r="E3046" s="133" t="s">
        <v>187</v>
      </c>
      <c r="F3046" s="136">
        <v>244</v>
      </c>
      <c r="G3046" s="700" t="s">
        <v>2598</v>
      </c>
      <c r="H3046" s="136">
        <v>21</v>
      </c>
      <c r="I3046" s="694">
        <v>50</v>
      </c>
      <c r="J3046" s="694">
        <f t="shared" si="215"/>
        <v>1200</v>
      </c>
      <c r="K3046" s="695">
        <v>8</v>
      </c>
      <c r="L3046" s="696">
        <v>8</v>
      </c>
      <c r="M3046" s="697">
        <v>8</v>
      </c>
      <c r="N3046" s="697">
        <f t="shared" si="214"/>
        <v>24</v>
      </c>
      <c r="O3046" s="698">
        <f t="shared" si="216"/>
        <v>1200</v>
      </c>
      <c r="P3046" s="717" t="s">
        <v>2664</v>
      </c>
    </row>
    <row r="3047" spans="1:16" ht="75" customHeight="1" x14ac:dyDescent="0.2">
      <c r="A3047" s="692" t="s">
        <v>2584</v>
      </c>
      <c r="B3047" s="139" t="s">
        <v>2664</v>
      </c>
      <c r="C3047" s="132" t="s">
        <v>2976</v>
      </c>
      <c r="D3047" s="139" t="s">
        <v>2669</v>
      </c>
      <c r="E3047" s="133" t="s">
        <v>187</v>
      </c>
      <c r="F3047" s="136">
        <v>294</v>
      </c>
      <c r="G3047" s="136">
        <v>61920</v>
      </c>
      <c r="H3047" s="136">
        <v>11</v>
      </c>
      <c r="I3047" s="698">
        <v>150</v>
      </c>
      <c r="J3047" s="694">
        <f t="shared" si="215"/>
        <v>7200</v>
      </c>
      <c r="K3047" s="695">
        <v>24</v>
      </c>
      <c r="L3047" s="696">
        <v>0</v>
      </c>
      <c r="M3047" s="697">
        <v>24</v>
      </c>
      <c r="N3047" s="697">
        <f t="shared" si="214"/>
        <v>48</v>
      </c>
      <c r="O3047" s="698">
        <f t="shared" si="216"/>
        <v>7200</v>
      </c>
      <c r="P3047" s="717" t="s">
        <v>2664</v>
      </c>
    </row>
    <row r="3048" spans="1:16" ht="75" customHeight="1" x14ac:dyDescent="0.2">
      <c r="A3048" s="692" t="s">
        <v>2584</v>
      </c>
      <c r="B3048" s="139" t="s">
        <v>2664</v>
      </c>
      <c r="C3048" s="132" t="s">
        <v>2976</v>
      </c>
      <c r="D3048" s="139" t="s">
        <v>2670</v>
      </c>
      <c r="E3048" s="133" t="s">
        <v>187</v>
      </c>
      <c r="F3048" s="136">
        <v>294</v>
      </c>
      <c r="G3048" s="136">
        <v>150702</v>
      </c>
      <c r="H3048" s="136">
        <v>21</v>
      </c>
      <c r="I3048" s="698">
        <v>2075</v>
      </c>
      <c r="J3048" s="694">
        <f t="shared" si="215"/>
        <v>26975</v>
      </c>
      <c r="K3048" s="695">
        <v>4</v>
      </c>
      <c r="L3048" s="696">
        <v>5</v>
      </c>
      <c r="M3048" s="697">
        <v>4</v>
      </c>
      <c r="N3048" s="697">
        <f t="shared" si="214"/>
        <v>13</v>
      </c>
      <c r="O3048" s="698">
        <f t="shared" si="216"/>
        <v>26975</v>
      </c>
      <c r="P3048" s="717" t="s">
        <v>2664</v>
      </c>
    </row>
    <row r="3049" spans="1:16" ht="75" customHeight="1" x14ac:dyDescent="0.2">
      <c r="A3049" s="692" t="s">
        <v>2584</v>
      </c>
      <c r="B3049" s="139" t="s">
        <v>2664</v>
      </c>
      <c r="C3049" s="132" t="s">
        <v>2976</v>
      </c>
      <c r="D3049" s="139" t="s">
        <v>2671</v>
      </c>
      <c r="E3049" s="133" t="s">
        <v>187</v>
      </c>
      <c r="F3049" s="136">
        <v>299</v>
      </c>
      <c r="G3049" s="136">
        <v>155301</v>
      </c>
      <c r="H3049" s="136">
        <v>21</v>
      </c>
      <c r="I3049" s="698">
        <v>35</v>
      </c>
      <c r="J3049" s="694">
        <f t="shared" si="215"/>
        <v>3500</v>
      </c>
      <c r="K3049" s="695">
        <v>100</v>
      </c>
      <c r="L3049" s="696">
        <v>0</v>
      </c>
      <c r="M3049" s="697">
        <v>0</v>
      </c>
      <c r="N3049" s="697">
        <f t="shared" si="214"/>
        <v>100</v>
      </c>
      <c r="O3049" s="698">
        <f t="shared" si="216"/>
        <v>3500</v>
      </c>
      <c r="P3049" s="717" t="s">
        <v>2664</v>
      </c>
    </row>
    <row r="3050" spans="1:16" s="187" customFormat="1" ht="15.75" thickBot="1" x14ac:dyDescent="0.25">
      <c r="A3050" s="731" t="s">
        <v>2672</v>
      </c>
      <c r="B3050" s="732"/>
      <c r="C3050" s="733"/>
      <c r="D3050" s="733"/>
      <c r="E3050" s="734"/>
      <c r="F3050" s="733"/>
      <c r="G3050" s="733"/>
      <c r="H3050" s="733"/>
      <c r="I3050" s="733"/>
      <c r="J3050" s="733"/>
      <c r="K3050" s="733"/>
      <c r="L3050" s="733"/>
      <c r="M3050" s="733"/>
      <c r="N3050" s="733"/>
      <c r="O3050" s="735">
        <f>SUM(O3041:O3049)</f>
        <v>85600</v>
      </c>
      <c r="P3050" s="736"/>
    </row>
    <row r="3051" spans="1:16" s="187" customFormat="1" ht="28.5" customHeight="1" thickBot="1" x14ac:dyDescent="0.25">
      <c r="A3051" s="737" t="s">
        <v>2673</v>
      </c>
      <c r="B3051" s="738"/>
      <c r="C3051" s="739"/>
      <c r="D3051" s="739"/>
      <c r="E3051" s="740"/>
      <c r="F3051" s="739"/>
      <c r="G3051" s="739"/>
      <c r="H3051" s="739"/>
      <c r="I3051" s="741"/>
      <c r="J3051" s="741"/>
      <c r="K3051" s="741"/>
      <c r="L3051" s="741"/>
      <c r="M3051" s="741"/>
      <c r="N3051" s="742"/>
      <c r="O3051" s="743">
        <f>O3050+O3039+O3025+O3005+O2997+O2979+O2960+O2947+O2933+O2914</f>
        <v>2949670</v>
      </c>
      <c r="P3051" s="744"/>
    </row>
    <row r="3052" spans="1:16" s="187" customFormat="1" ht="15.75" thickBot="1" x14ac:dyDescent="0.25">
      <c r="A3052" s="745"/>
      <c r="B3052" s="746"/>
      <c r="C3052" s="747"/>
      <c r="D3052" s="747"/>
      <c r="E3052" s="748"/>
      <c r="F3052" s="747"/>
      <c r="G3052" s="747"/>
      <c r="H3052" s="747"/>
      <c r="I3052" s="749"/>
      <c r="J3052" s="749"/>
      <c r="K3052" s="749"/>
      <c r="L3052" s="749"/>
      <c r="M3052" s="749"/>
      <c r="N3052" s="749"/>
      <c r="O3052" s="750"/>
      <c r="P3052" s="751"/>
    </row>
    <row r="3053" spans="1:16" s="187" customFormat="1" ht="15.75" thickBot="1" x14ac:dyDescent="0.25">
      <c r="A3053" s="752" t="s">
        <v>451</v>
      </c>
      <c r="B3053" s="753"/>
      <c r="C3053" s="646"/>
      <c r="D3053" s="753"/>
      <c r="E3053" s="753"/>
      <c r="F3053" s="753"/>
      <c r="G3053" s="753"/>
      <c r="H3053" s="753"/>
      <c r="I3053" s="754"/>
      <c r="J3053" s="754"/>
      <c r="K3053" s="755"/>
      <c r="L3053" s="755"/>
      <c r="M3053" s="755"/>
      <c r="N3053" s="753"/>
      <c r="O3053" s="753"/>
      <c r="P3053" s="756"/>
    </row>
    <row r="3054" spans="1:16" s="187" customFormat="1" ht="15.75" thickBot="1" x14ac:dyDescent="0.25">
      <c r="A3054" s="757" t="s">
        <v>2674</v>
      </c>
      <c r="B3054" s="758"/>
      <c r="C3054" s="758"/>
      <c r="D3054" s="758"/>
      <c r="E3054" s="759"/>
      <c r="F3054" s="759"/>
      <c r="G3054" s="759"/>
      <c r="H3054" s="759"/>
      <c r="I3054" s="760"/>
      <c r="J3054" s="760"/>
      <c r="K3054" s="761"/>
      <c r="L3054" s="761"/>
      <c r="M3054" s="761"/>
      <c r="N3054" s="759"/>
      <c r="O3054" s="759"/>
      <c r="P3054" s="762"/>
    </row>
    <row r="3055" spans="1:16" ht="75" customHeight="1" thickBot="1" x14ac:dyDescent="0.25">
      <c r="A3055" s="763" t="s">
        <v>2675</v>
      </c>
      <c r="B3055" s="289" t="s">
        <v>2676</v>
      </c>
      <c r="C3055" s="290" t="s">
        <v>2977</v>
      </c>
      <c r="D3055" s="515" t="s">
        <v>2677</v>
      </c>
      <c r="E3055" s="293" t="s">
        <v>605</v>
      </c>
      <c r="F3055" s="293">
        <v>114</v>
      </c>
      <c r="G3055" s="293" t="s">
        <v>605</v>
      </c>
      <c r="H3055" s="293">
        <v>11</v>
      </c>
      <c r="I3055" s="764">
        <v>2000</v>
      </c>
      <c r="J3055" s="764">
        <v>2000</v>
      </c>
      <c r="K3055" s="383">
        <v>1</v>
      </c>
      <c r="L3055" s="383" t="s">
        <v>1363</v>
      </c>
      <c r="M3055" s="383" t="s">
        <v>1396</v>
      </c>
      <c r="N3055" s="765">
        <v>3</v>
      </c>
      <c r="O3055" s="516">
        <f>N3055*I3055</f>
        <v>6000</v>
      </c>
      <c r="P3055" s="360" t="s">
        <v>2676</v>
      </c>
    </row>
    <row r="3056" spans="1:16" ht="75" customHeight="1" thickBot="1" x14ac:dyDescent="0.25">
      <c r="A3056" s="549" t="s">
        <v>2675</v>
      </c>
      <c r="B3056" s="166" t="s">
        <v>2676</v>
      </c>
      <c r="C3056" s="290" t="s">
        <v>2977</v>
      </c>
      <c r="D3056" s="132" t="s">
        <v>2678</v>
      </c>
      <c r="E3056" s="127" t="s">
        <v>605</v>
      </c>
      <c r="F3056" s="139">
        <v>121</v>
      </c>
      <c r="G3056" s="127" t="s">
        <v>605</v>
      </c>
      <c r="H3056" s="127">
        <v>11</v>
      </c>
      <c r="I3056" s="766">
        <v>6500</v>
      </c>
      <c r="J3056" s="766">
        <v>6500</v>
      </c>
      <c r="K3056" s="338" t="s">
        <v>1363</v>
      </c>
      <c r="L3056" s="338" t="s">
        <v>1386</v>
      </c>
      <c r="M3056" s="338" t="s">
        <v>1396</v>
      </c>
      <c r="N3056" s="767">
        <v>3</v>
      </c>
      <c r="O3056" s="517">
        <f t="shared" ref="O3056:O3119" si="217">N3056*I3056</f>
        <v>19500</v>
      </c>
      <c r="P3056" s="362" t="s">
        <v>2676</v>
      </c>
    </row>
    <row r="3057" spans="1:16" ht="75" customHeight="1" thickBot="1" x14ac:dyDescent="0.25">
      <c r="A3057" s="549" t="s">
        <v>2675</v>
      </c>
      <c r="B3057" s="166" t="s">
        <v>2676</v>
      </c>
      <c r="C3057" s="290" t="s">
        <v>2977</v>
      </c>
      <c r="D3057" s="132" t="s">
        <v>2679</v>
      </c>
      <c r="E3057" s="127" t="s">
        <v>605</v>
      </c>
      <c r="F3057" s="139">
        <v>122</v>
      </c>
      <c r="G3057" s="127" t="s">
        <v>605</v>
      </c>
      <c r="H3057" s="127">
        <v>11</v>
      </c>
      <c r="I3057" s="766">
        <v>15000</v>
      </c>
      <c r="J3057" s="766">
        <v>15000</v>
      </c>
      <c r="K3057" s="338" t="s">
        <v>1386</v>
      </c>
      <c r="L3057" s="338" t="s">
        <v>1386</v>
      </c>
      <c r="M3057" s="338" t="s">
        <v>1396</v>
      </c>
      <c r="N3057" s="767">
        <v>2</v>
      </c>
      <c r="O3057" s="517">
        <f t="shared" si="217"/>
        <v>30000</v>
      </c>
      <c r="P3057" s="362" t="s">
        <v>2676</v>
      </c>
    </row>
    <row r="3058" spans="1:16" ht="75" customHeight="1" thickBot="1" x14ac:dyDescent="0.25">
      <c r="A3058" s="549" t="s">
        <v>2675</v>
      </c>
      <c r="B3058" s="166" t="s">
        <v>2676</v>
      </c>
      <c r="C3058" s="290" t="s">
        <v>2977</v>
      </c>
      <c r="D3058" s="133" t="s">
        <v>2680</v>
      </c>
      <c r="E3058" s="127" t="s">
        <v>605</v>
      </c>
      <c r="F3058" s="139">
        <v>133</v>
      </c>
      <c r="G3058" s="127" t="s">
        <v>605</v>
      </c>
      <c r="H3058" s="127">
        <v>11</v>
      </c>
      <c r="I3058" s="766">
        <v>2100</v>
      </c>
      <c r="J3058" s="766">
        <v>2100</v>
      </c>
      <c r="K3058" s="338" t="s">
        <v>1369</v>
      </c>
      <c r="L3058" s="338" t="s">
        <v>1340</v>
      </c>
      <c r="M3058" s="338" t="s">
        <v>1363</v>
      </c>
      <c r="N3058" s="767">
        <v>13</v>
      </c>
      <c r="O3058" s="517">
        <f t="shared" si="217"/>
        <v>27300</v>
      </c>
      <c r="P3058" s="362" t="s">
        <v>2676</v>
      </c>
    </row>
    <row r="3059" spans="1:16" ht="75" customHeight="1" thickBot="1" x14ac:dyDescent="0.25">
      <c r="A3059" s="549" t="s">
        <v>2675</v>
      </c>
      <c r="B3059" s="166" t="s">
        <v>2676</v>
      </c>
      <c r="C3059" s="290" t="s">
        <v>2977</v>
      </c>
      <c r="D3059" s="133" t="s">
        <v>2681</v>
      </c>
      <c r="E3059" s="127" t="s">
        <v>605</v>
      </c>
      <c r="F3059" s="139">
        <v>136</v>
      </c>
      <c r="G3059" s="127" t="s">
        <v>605</v>
      </c>
      <c r="H3059" s="127">
        <v>11</v>
      </c>
      <c r="I3059" s="766">
        <v>2100</v>
      </c>
      <c r="J3059" s="766">
        <v>2100</v>
      </c>
      <c r="K3059" s="338" t="s">
        <v>1369</v>
      </c>
      <c r="L3059" s="338" t="s">
        <v>1340</v>
      </c>
      <c r="M3059" s="338" t="s">
        <v>1363</v>
      </c>
      <c r="N3059" s="767">
        <v>13</v>
      </c>
      <c r="O3059" s="517">
        <f t="shared" si="217"/>
        <v>27300</v>
      </c>
      <c r="P3059" s="362" t="s">
        <v>2676</v>
      </c>
    </row>
    <row r="3060" spans="1:16" ht="75" customHeight="1" thickBot="1" x14ac:dyDescent="0.25">
      <c r="A3060" s="549" t="s">
        <v>2675</v>
      </c>
      <c r="B3060" s="166" t="s">
        <v>2676</v>
      </c>
      <c r="C3060" s="290" t="s">
        <v>2977</v>
      </c>
      <c r="D3060" s="133" t="s">
        <v>2682</v>
      </c>
      <c r="E3060" s="127" t="s">
        <v>605</v>
      </c>
      <c r="F3060" s="139">
        <v>196</v>
      </c>
      <c r="G3060" s="127" t="s">
        <v>605</v>
      </c>
      <c r="H3060" s="127">
        <v>11</v>
      </c>
      <c r="I3060" s="766">
        <v>13500</v>
      </c>
      <c r="J3060" s="766">
        <v>13500</v>
      </c>
      <c r="K3060" s="338" t="s">
        <v>1386</v>
      </c>
      <c r="L3060" s="338" t="s">
        <v>1386</v>
      </c>
      <c r="M3060" s="338" t="s">
        <v>1396</v>
      </c>
      <c r="N3060" s="767">
        <v>2</v>
      </c>
      <c r="O3060" s="517">
        <f t="shared" si="217"/>
        <v>27000</v>
      </c>
      <c r="P3060" s="362" t="s">
        <v>2676</v>
      </c>
    </row>
    <row r="3061" spans="1:16" ht="75" customHeight="1" thickBot="1" x14ac:dyDescent="0.25">
      <c r="A3061" s="549" t="s">
        <v>2675</v>
      </c>
      <c r="B3061" s="166" t="s">
        <v>2676</v>
      </c>
      <c r="C3061" s="290" t="s">
        <v>2977</v>
      </c>
      <c r="D3061" s="133" t="s">
        <v>2683</v>
      </c>
      <c r="E3061" s="127" t="s">
        <v>605</v>
      </c>
      <c r="F3061" s="139">
        <v>196</v>
      </c>
      <c r="G3061" s="127" t="s">
        <v>605</v>
      </c>
      <c r="H3061" s="127">
        <v>11</v>
      </c>
      <c r="I3061" s="766">
        <v>1000</v>
      </c>
      <c r="J3061" s="766">
        <v>1000</v>
      </c>
      <c r="K3061" s="338" t="s">
        <v>1363</v>
      </c>
      <c r="L3061" s="338" t="s">
        <v>1435</v>
      </c>
      <c r="M3061" s="338" t="s">
        <v>1363</v>
      </c>
      <c r="N3061" s="767">
        <v>8</v>
      </c>
      <c r="O3061" s="517">
        <f t="shared" si="217"/>
        <v>8000</v>
      </c>
      <c r="P3061" s="362" t="s">
        <v>2676</v>
      </c>
    </row>
    <row r="3062" spans="1:16" ht="75" customHeight="1" thickBot="1" x14ac:dyDescent="0.25">
      <c r="A3062" s="549" t="s">
        <v>2675</v>
      </c>
      <c r="B3062" s="166" t="s">
        <v>2676</v>
      </c>
      <c r="C3062" s="290" t="s">
        <v>2977</v>
      </c>
      <c r="D3062" s="133" t="s">
        <v>1558</v>
      </c>
      <c r="E3062" s="768" t="s">
        <v>2684</v>
      </c>
      <c r="F3062" s="139">
        <v>211</v>
      </c>
      <c r="G3062" s="768">
        <v>4877</v>
      </c>
      <c r="H3062" s="127">
        <v>11</v>
      </c>
      <c r="I3062" s="766">
        <v>500</v>
      </c>
      <c r="J3062" s="766">
        <v>500</v>
      </c>
      <c r="K3062" s="338" t="s">
        <v>1363</v>
      </c>
      <c r="L3062" s="338" t="s">
        <v>1435</v>
      </c>
      <c r="M3062" s="338" t="s">
        <v>1363</v>
      </c>
      <c r="N3062" s="767">
        <v>8</v>
      </c>
      <c r="O3062" s="517">
        <f t="shared" si="217"/>
        <v>4000</v>
      </c>
      <c r="P3062" s="362" t="s">
        <v>2676</v>
      </c>
    </row>
    <row r="3063" spans="1:16" ht="75" customHeight="1" thickBot="1" x14ac:dyDescent="0.25">
      <c r="A3063" s="549" t="s">
        <v>2675</v>
      </c>
      <c r="B3063" s="166" t="s">
        <v>2676</v>
      </c>
      <c r="C3063" s="290" t="s">
        <v>2977</v>
      </c>
      <c r="D3063" s="133" t="s">
        <v>180</v>
      </c>
      <c r="E3063" s="768" t="s">
        <v>1674</v>
      </c>
      <c r="F3063" s="139">
        <v>211</v>
      </c>
      <c r="G3063" s="768">
        <v>2405</v>
      </c>
      <c r="H3063" s="127">
        <v>11</v>
      </c>
      <c r="I3063" s="766">
        <v>500</v>
      </c>
      <c r="J3063" s="766">
        <v>500</v>
      </c>
      <c r="K3063" s="338" t="s">
        <v>1363</v>
      </c>
      <c r="L3063" s="338" t="s">
        <v>1435</v>
      </c>
      <c r="M3063" s="338" t="s">
        <v>1363</v>
      </c>
      <c r="N3063" s="767">
        <v>8</v>
      </c>
      <c r="O3063" s="517">
        <f t="shared" si="217"/>
        <v>4000</v>
      </c>
      <c r="P3063" s="362" t="s">
        <v>2676</v>
      </c>
    </row>
    <row r="3064" spans="1:16" ht="75" customHeight="1" thickBot="1" x14ac:dyDescent="0.25">
      <c r="A3064" s="549" t="s">
        <v>2675</v>
      </c>
      <c r="B3064" s="166" t="s">
        <v>2676</v>
      </c>
      <c r="C3064" s="290" t="s">
        <v>2977</v>
      </c>
      <c r="D3064" s="133" t="s">
        <v>2685</v>
      </c>
      <c r="E3064" s="768" t="s">
        <v>2686</v>
      </c>
      <c r="F3064" s="139">
        <v>211</v>
      </c>
      <c r="G3064" s="768">
        <v>3540</v>
      </c>
      <c r="H3064" s="127">
        <v>11</v>
      </c>
      <c r="I3064" s="766">
        <v>500</v>
      </c>
      <c r="J3064" s="766">
        <v>500</v>
      </c>
      <c r="K3064" s="338" t="s">
        <v>1363</v>
      </c>
      <c r="L3064" s="338" t="s">
        <v>1435</v>
      </c>
      <c r="M3064" s="338" t="s">
        <v>1363</v>
      </c>
      <c r="N3064" s="767">
        <v>8</v>
      </c>
      <c r="O3064" s="517">
        <f t="shared" si="217"/>
        <v>4000</v>
      </c>
      <c r="P3064" s="362" t="s">
        <v>2676</v>
      </c>
    </row>
    <row r="3065" spans="1:16" ht="75" customHeight="1" thickBot="1" x14ac:dyDescent="0.25">
      <c r="A3065" s="549" t="s">
        <v>2675</v>
      </c>
      <c r="B3065" s="166" t="s">
        <v>2676</v>
      </c>
      <c r="C3065" s="290" t="s">
        <v>2977</v>
      </c>
      <c r="D3065" s="133" t="s">
        <v>2687</v>
      </c>
      <c r="E3065" s="768" t="s">
        <v>2686</v>
      </c>
      <c r="F3065" s="139">
        <v>211</v>
      </c>
      <c r="G3065" s="768">
        <v>3553</v>
      </c>
      <c r="H3065" s="127">
        <v>11</v>
      </c>
      <c r="I3065" s="766">
        <v>500</v>
      </c>
      <c r="J3065" s="766">
        <v>500</v>
      </c>
      <c r="K3065" s="338" t="s">
        <v>1363</v>
      </c>
      <c r="L3065" s="338" t="s">
        <v>1435</v>
      </c>
      <c r="M3065" s="338" t="s">
        <v>1363</v>
      </c>
      <c r="N3065" s="767">
        <v>8</v>
      </c>
      <c r="O3065" s="517">
        <f t="shared" si="217"/>
        <v>4000</v>
      </c>
      <c r="P3065" s="362" t="s">
        <v>2676</v>
      </c>
    </row>
    <row r="3066" spans="1:16" ht="75" customHeight="1" thickBot="1" x14ac:dyDescent="0.25">
      <c r="A3066" s="549" t="s">
        <v>2675</v>
      </c>
      <c r="B3066" s="166" t="s">
        <v>2676</v>
      </c>
      <c r="C3066" s="290" t="s">
        <v>2977</v>
      </c>
      <c r="D3066" s="133" t="s">
        <v>177</v>
      </c>
      <c r="E3066" s="768" t="s">
        <v>2686</v>
      </c>
      <c r="F3066" s="139">
        <v>211</v>
      </c>
      <c r="G3066" s="768">
        <v>2312</v>
      </c>
      <c r="H3066" s="127">
        <v>11</v>
      </c>
      <c r="I3066" s="766">
        <v>500</v>
      </c>
      <c r="J3066" s="766">
        <v>500</v>
      </c>
      <c r="K3066" s="338" t="s">
        <v>1363</v>
      </c>
      <c r="L3066" s="338" t="s">
        <v>1435</v>
      </c>
      <c r="M3066" s="338" t="s">
        <v>1363</v>
      </c>
      <c r="N3066" s="767">
        <v>8</v>
      </c>
      <c r="O3066" s="517">
        <f t="shared" si="217"/>
        <v>4000</v>
      </c>
      <c r="P3066" s="362" t="s">
        <v>2676</v>
      </c>
    </row>
    <row r="3067" spans="1:16" ht="75" customHeight="1" thickBot="1" x14ac:dyDescent="0.25">
      <c r="A3067" s="549" t="s">
        <v>2675</v>
      </c>
      <c r="B3067" s="166" t="s">
        <v>2676</v>
      </c>
      <c r="C3067" s="290" t="s">
        <v>2977</v>
      </c>
      <c r="D3067" s="133" t="s">
        <v>181</v>
      </c>
      <c r="E3067" s="768" t="s">
        <v>1711</v>
      </c>
      <c r="F3067" s="139">
        <v>211</v>
      </c>
      <c r="G3067" s="768">
        <v>37927</v>
      </c>
      <c r="H3067" s="127">
        <v>11</v>
      </c>
      <c r="I3067" s="766">
        <v>9000</v>
      </c>
      <c r="J3067" s="766">
        <v>9000</v>
      </c>
      <c r="K3067" s="338" t="s">
        <v>1363</v>
      </c>
      <c r="L3067" s="338" t="s">
        <v>1435</v>
      </c>
      <c r="M3067" s="338" t="s">
        <v>1363</v>
      </c>
      <c r="N3067" s="767">
        <v>8</v>
      </c>
      <c r="O3067" s="517">
        <f t="shared" si="217"/>
        <v>72000</v>
      </c>
      <c r="P3067" s="362" t="s">
        <v>2676</v>
      </c>
    </row>
    <row r="3068" spans="1:16" ht="75" customHeight="1" thickBot="1" x14ac:dyDescent="0.25">
      <c r="A3068" s="549" t="s">
        <v>2675</v>
      </c>
      <c r="B3068" s="166" t="s">
        <v>2676</v>
      </c>
      <c r="C3068" s="290" t="s">
        <v>2977</v>
      </c>
      <c r="D3068" s="133" t="s">
        <v>2621</v>
      </c>
      <c r="E3068" s="768" t="s">
        <v>1711</v>
      </c>
      <c r="F3068" s="139">
        <v>211</v>
      </c>
      <c r="G3068" s="768">
        <v>37920</v>
      </c>
      <c r="H3068" s="127">
        <v>11</v>
      </c>
      <c r="I3068" s="766">
        <v>8500</v>
      </c>
      <c r="J3068" s="766">
        <v>8500</v>
      </c>
      <c r="K3068" s="338" t="s">
        <v>1363</v>
      </c>
      <c r="L3068" s="338" t="s">
        <v>1435</v>
      </c>
      <c r="M3068" s="338" t="s">
        <v>1363</v>
      </c>
      <c r="N3068" s="767">
        <v>8</v>
      </c>
      <c r="O3068" s="517">
        <f t="shared" si="217"/>
        <v>68000</v>
      </c>
      <c r="P3068" s="362" t="s">
        <v>2676</v>
      </c>
    </row>
    <row r="3069" spans="1:16" ht="75" customHeight="1" thickBot="1" x14ac:dyDescent="0.25">
      <c r="A3069" s="549" t="s">
        <v>2675</v>
      </c>
      <c r="B3069" s="166" t="s">
        <v>2676</v>
      </c>
      <c r="C3069" s="290" t="s">
        <v>2977</v>
      </c>
      <c r="D3069" s="133" t="s">
        <v>2688</v>
      </c>
      <c r="E3069" s="768" t="s">
        <v>2374</v>
      </c>
      <c r="F3069" s="139">
        <v>211</v>
      </c>
      <c r="G3069" s="768">
        <v>3524</v>
      </c>
      <c r="H3069" s="127">
        <v>11</v>
      </c>
      <c r="I3069" s="766">
        <v>500</v>
      </c>
      <c r="J3069" s="766">
        <v>500</v>
      </c>
      <c r="K3069" s="338" t="s">
        <v>1369</v>
      </c>
      <c r="L3069" s="338" t="s">
        <v>1340</v>
      </c>
      <c r="M3069" s="338" t="s">
        <v>1386</v>
      </c>
      <c r="N3069" s="767">
        <v>12</v>
      </c>
      <c r="O3069" s="517">
        <f t="shared" si="217"/>
        <v>6000</v>
      </c>
      <c r="P3069" s="362" t="s">
        <v>2676</v>
      </c>
    </row>
    <row r="3070" spans="1:16" ht="75" customHeight="1" thickBot="1" x14ac:dyDescent="0.25">
      <c r="A3070" s="549" t="s">
        <v>2675</v>
      </c>
      <c r="B3070" s="166" t="s">
        <v>2676</v>
      </c>
      <c r="C3070" s="290" t="s">
        <v>2977</v>
      </c>
      <c r="D3070" s="133" t="s">
        <v>2689</v>
      </c>
      <c r="E3070" s="213" t="s">
        <v>2686</v>
      </c>
      <c r="F3070" s="139">
        <v>211</v>
      </c>
      <c r="G3070" s="213">
        <v>3530</v>
      </c>
      <c r="H3070" s="127">
        <v>11</v>
      </c>
      <c r="I3070" s="766">
        <v>200</v>
      </c>
      <c r="J3070" s="766">
        <v>200</v>
      </c>
      <c r="K3070" s="338" t="s">
        <v>1363</v>
      </c>
      <c r="L3070" s="338" t="s">
        <v>1363</v>
      </c>
      <c r="M3070" s="338" t="s">
        <v>1396</v>
      </c>
      <c r="N3070" s="767">
        <v>4</v>
      </c>
      <c r="O3070" s="517">
        <f t="shared" si="217"/>
        <v>800</v>
      </c>
      <c r="P3070" s="362" t="s">
        <v>2676</v>
      </c>
    </row>
    <row r="3071" spans="1:16" ht="75" customHeight="1" thickBot="1" x14ac:dyDescent="0.25">
      <c r="A3071" s="549" t="s">
        <v>2675</v>
      </c>
      <c r="B3071" s="166" t="s">
        <v>2676</v>
      </c>
      <c r="C3071" s="290" t="s">
        <v>2977</v>
      </c>
      <c r="D3071" s="133" t="s">
        <v>2690</v>
      </c>
      <c r="E3071" s="213" t="s">
        <v>2691</v>
      </c>
      <c r="F3071" s="139">
        <v>211</v>
      </c>
      <c r="G3071" s="213">
        <v>3531</v>
      </c>
      <c r="H3071" s="127">
        <v>11</v>
      </c>
      <c r="I3071" s="766">
        <v>200</v>
      </c>
      <c r="J3071" s="766">
        <v>200</v>
      </c>
      <c r="K3071" s="338" t="s">
        <v>1435</v>
      </c>
      <c r="L3071" s="338" t="s">
        <v>1435</v>
      </c>
      <c r="M3071" s="338" t="s">
        <v>1396</v>
      </c>
      <c r="N3071" s="767">
        <v>8</v>
      </c>
      <c r="O3071" s="517">
        <f t="shared" si="217"/>
        <v>1600</v>
      </c>
      <c r="P3071" s="362" t="s">
        <v>2676</v>
      </c>
    </row>
    <row r="3072" spans="1:16" ht="75" customHeight="1" thickBot="1" x14ac:dyDescent="0.25">
      <c r="A3072" s="549" t="s">
        <v>2675</v>
      </c>
      <c r="B3072" s="166" t="s">
        <v>2676</v>
      </c>
      <c r="C3072" s="290" t="s">
        <v>2977</v>
      </c>
      <c r="D3072" s="133" t="s">
        <v>2692</v>
      </c>
      <c r="E3072" s="213" t="s">
        <v>2691</v>
      </c>
      <c r="F3072" s="139">
        <v>211</v>
      </c>
      <c r="G3072" s="213">
        <v>2406</v>
      </c>
      <c r="H3072" s="127">
        <v>11</v>
      </c>
      <c r="I3072" s="766">
        <v>100</v>
      </c>
      <c r="J3072" s="766">
        <v>100</v>
      </c>
      <c r="K3072" s="338" t="s">
        <v>1435</v>
      </c>
      <c r="L3072" s="338" t="s">
        <v>1363</v>
      </c>
      <c r="M3072" s="338" t="s">
        <v>1363</v>
      </c>
      <c r="N3072" s="767">
        <v>8</v>
      </c>
      <c r="O3072" s="517">
        <f t="shared" si="217"/>
        <v>800</v>
      </c>
      <c r="P3072" s="362" t="s">
        <v>2676</v>
      </c>
    </row>
    <row r="3073" spans="1:16" ht="75" customHeight="1" thickBot="1" x14ac:dyDescent="0.25">
      <c r="A3073" s="549" t="s">
        <v>2675</v>
      </c>
      <c r="B3073" s="166" t="s">
        <v>2676</v>
      </c>
      <c r="C3073" s="290" t="s">
        <v>2977</v>
      </c>
      <c r="D3073" s="133" t="s">
        <v>2693</v>
      </c>
      <c r="E3073" s="213" t="s">
        <v>1711</v>
      </c>
      <c r="F3073" s="139">
        <v>211</v>
      </c>
      <c r="G3073" s="213">
        <v>5325</v>
      </c>
      <c r="H3073" s="127">
        <v>11</v>
      </c>
      <c r="I3073" s="766">
        <v>9000</v>
      </c>
      <c r="J3073" s="766">
        <v>9000</v>
      </c>
      <c r="K3073" s="338" t="s">
        <v>1363</v>
      </c>
      <c r="L3073" s="338" t="s">
        <v>1363</v>
      </c>
      <c r="M3073" s="338" t="s">
        <v>1396</v>
      </c>
      <c r="N3073" s="767">
        <v>8</v>
      </c>
      <c r="O3073" s="517">
        <f t="shared" si="217"/>
        <v>72000</v>
      </c>
      <c r="P3073" s="362" t="s">
        <v>2676</v>
      </c>
    </row>
    <row r="3074" spans="1:16" ht="75" customHeight="1" thickBot="1" x14ac:dyDescent="0.25">
      <c r="A3074" s="549" t="s">
        <v>2675</v>
      </c>
      <c r="B3074" s="166" t="s">
        <v>2676</v>
      </c>
      <c r="C3074" s="290" t="s">
        <v>2977</v>
      </c>
      <c r="D3074" s="133" t="s">
        <v>2694</v>
      </c>
      <c r="E3074" s="127" t="s">
        <v>1711</v>
      </c>
      <c r="F3074" s="127">
        <v>233</v>
      </c>
      <c r="G3074" s="213">
        <v>84744</v>
      </c>
      <c r="H3074" s="127">
        <v>11</v>
      </c>
      <c r="I3074" s="766">
        <v>250</v>
      </c>
      <c r="J3074" s="766">
        <v>250</v>
      </c>
      <c r="K3074" s="338" t="s">
        <v>1340</v>
      </c>
      <c r="L3074" s="338" t="s">
        <v>1369</v>
      </c>
      <c r="M3074" s="338" t="s">
        <v>1363</v>
      </c>
      <c r="N3074" s="767">
        <v>13</v>
      </c>
      <c r="O3074" s="517">
        <f t="shared" si="217"/>
        <v>3250</v>
      </c>
      <c r="P3074" s="362" t="s">
        <v>2676</v>
      </c>
    </row>
    <row r="3075" spans="1:16" ht="75" customHeight="1" thickBot="1" x14ac:dyDescent="0.25">
      <c r="A3075" s="549" t="s">
        <v>2675</v>
      </c>
      <c r="B3075" s="166" t="s">
        <v>2676</v>
      </c>
      <c r="C3075" s="290" t="s">
        <v>2977</v>
      </c>
      <c r="D3075" s="133" t="s">
        <v>2695</v>
      </c>
      <c r="E3075" s="127" t="s">
        <v>1711</v>
      </c>
      <c r="F3075" s="127">
        <v>233</v>
      </c>
      <c r="G3075" s="213">
        <v>78584</v>
      </c>
      <c r="H3075" s="127">
        <v>11</v>
      </c>
      <c r="I3075" s="766">
        <v>250</v>
      </c>
      <c r="J3075" s="766">
        <v>250</v>
      </c>
      <c r="K3075" s="338" t="s">
        <v>1340</v>
      </c>
      <c r="L3075" s="338" t="s">
        <v>1369</v>
      </c>
      <c r="M3075" s="338" t="s">
        <v>1363</v>
      </c>
      <c r="N3075" s="767">
        <v>13</v>
      </c>
      <c r="O3075" s="517">
        <f t="shared" si="217"/>
        <v>3250</v>
      </c>
      <c r="P3075" s="362" t="s">
        <v>2676</v>
      </c>
    </row>
    <row r="3076" spans="1:16" ht="75" customHeight="1" thickBot="1" x14ac:dyDescent="0.25">
      <c r="A3076" s="549" t="s">
        <v>2675</v>
      </c>
      <c r="B3076" s="166" t="s">
        <v>2676</v>
      </c>
      <c r="C3076" s="290" t="s">
        <v>2977</v>
      </c>
      <c r="D3076" s="133" t="s">
        <v>1929</v>
      </c>
      <c r="E3076" s="127" t="s">
        <v>1711</v>
      </c>
      <c r="F3076" s="127">
        <v>233</v>
      </c>
      <c r="G3076" s="213">
        <v>119426</v>
      </c>
      <c r="H3076" s="127">
        <v>11</v>
      </c>
      <c r="I3076" s="766">
        <v>250</v>
      </c>
      <c r="J3076" s="766">
        <v>250</v>
      </c>
      <c r="K3076" s="338" t="s">
        <v>1340</v>
      </c>
      <c r="L3076" s="338" t="s">
        <v>1369</v>
      </c>
      <c r="M3076" s="338" t="s">
        <v>1363</v>
      </c>
      <c r="N3076" s="767">
        <v>13</v>
      </c>
      <c r="O3076" s="517">
        <f t="shared" si="217"/>
        <v>3250</v>
      </c>
      <c r="P3076" s="362" t="s">
        <v>2676</v>
      </c>
    </row>
    <row r="3077" spans="1:16" ht="75" customHeight="1" thickBot="1" x14ac:dyDescent="0.25">
      <c r="A3077" s="549" t="s">
        <v>2675</v>
      </c>
      <c r="B3077" s="166" t="s">
        <v>2676</v>
      </c>
      <c r="C3077" s="290" t="s">
        <v>2977</v>
      </c>
      <c r="D3077" s="133" t="s">
        <v>2696</v>
      </c>
      <c r="E3077" s="127" t="s">
        <v>1711</v>
      </c>
      <c r="F3077" s="127">
        <v>233</v>
      </c>
      <c r="G3077" s="213">
        <v>4884</v>
      </c>
      <c r="H3077" s="127">
        <v>11</v>
      </c>
      <c r="I3077" s="766">
        <v>250</v>
      </c>
      <c r="J3077" s="766">
        <v>250</v>
      </c>
      <c r="K3077" s="338" t="s">
        <v>1340</v>
      </c>
      <c r="L3077" s="338" t="s">
        <v>1369</v>
      </c>
      <c r="M3077" s="338" t="s">
        <v>1363</v>
      </c>
      <c r="N3077" s="767">
        <v>13</v>
      </c>
      <c r="O3077" s="517">
        <f t="shared" si="217"/>
        <v>3250</v>
      </c>
      <c r="P3077" s="362" t="s">
        <v>2676</v>
      </c>
    </row>
    <row r="3078" spans="1:16" ht="75" customHeight="1" thickBot="1" x14ac:dyDescent="0.25">
      <c r="A3078" s="549" t="s">
        <v>2675</v>
      </c>
      <c r="B3078" s="166" t="s">
        <v>2676</v>
      </c>
      <c r="C3078" s="290" t="s">
        <v>2977</v>
      </c>
      <c r="D3078" s="133" t="s">
        <v>2697</v>
      </c>
      <c r="E3078" s="127" t="s">
        <v>187</v>
      </c>
      <c r="F3078" s="127">
        <v>241</v>
      </c>
      <c r="G3078" s="768">
        <v>1592</v>
      </c>
      <c r="H3078" s="127">
        <v>11</v>
      </c>
      <c r="I3078" s="766">
        <v>115</v>
      </c>
      <c r="J3078" s="766">
        <v>115</v>
      </c>
      <c r="K3078" s="338" t="s">
        <v>1363</v>
      </c>
      <c r="L3078" s="338" t="s">
        <v>1435</v>
      </c>
      <c r="M3078" s="338" t="s">
        <v>1363</v>
      </c>
      <c r="N3078" s="767">
        <v>8</v>
      </c>
      <c r="O3078" s="517">
        <f t="shared" si="217"/>
        <v>920</v>
      </c>
      <c r="P3078" s="362" t="s">
        <v>2676</v>
      </c>
    </row>
    <row r="3079" spans="1:16" ht="75" customHeight="1" thickBot="1" x14ac:dyDescent="0.25">
      <c r="A3079" s="549" t="s">
        <v>2675</v>
      </c>
      <c r="B3079" s="166" t="s">
        <v>2676</v>
      </c>
      <c r="C3079" s="290" t="s">
        <v>2977</v>
      </c>
      <c r="D3079" s="133" t="s">
        <v>2698</v>
      </c>
      <c r="E3079" s="127" t="s">
        <v>187</v>
      </c>
      <c r="F3079" s="127">
        <v>241</v>
      </c>
      <c r="G3079" s="768">
        <v>1570</v>
      </c>
      <c r="H3079" s="127">
        <v>11</v>
      </c>
      <c r="I3079" s="766">
        <v>115</v>
      </c>
      <c r="J3079" s="766">
        <v>115</v>
      </c>
      <c r="K3079" s="338" t="s">
        <v>1363</v>
      </c>
      <c r="L3079" s="338" t="s">
        <v>1435</v>
      </c>
      <c r="M3079" s="338" t="s">
        <v>1363</v>
      </c>
      <c r="N3079" s="767">
        <v>8</v>
      </c>
      <c r="O3079" s="517">
        <f t="shared" si="217"/>
        <v>920</v>
      </c>
      <c r="P3079" s="362" t="s">
        <v>2676</v>
      </c>
    </row>
    <row r="3080" spans="1:16" ht="75" customHeight="1" thickBot="1" x14ac:dyDescent="0.25">
      <c r="A3080" s="549" t="s">
        <v>2675</v>
      </c>
      <c r="B3080" s="166" t="s">
        <v>2676</v>
      </c>
      <c r="C3080" s="290" t="s">
        <v>2977</v>
      </c>
      <c r="D3080" s="279" t="s">
        <v>2699</v>
      </c>
      <c r="E3080" s="127" t="s">
        <v>187</v>
      </c>
      <c r="F3080" s="127">
        <v>241</v>
      </c>
      <c r="G3080" s="136">
        <v>22406</v>
      </c>
      <c r="H3080" s="127">
        <v>11</v>
      </c>
      <c r="I3080" s="766">
        <v>155</v>
      </c>
      <c r="J3080" s="766">
        <v>155</v>
      </c>
      <c r="K3080" s="338" t="s">
        <v>1363</v>
      </c>
      <c r="L3080" s="338" t="s">
        <v>1435</v>
      </c>
      <c r="M3080" s="338" t="s">
        <v>1363</v>
      </c>
      <c r="N3080" s="767">
        <v>8</v>
      </c>
      <c r="O3080" s="517">
        <f t="shared" si="217"/>
        <v>1240</v>
      </c>
      <c r="P3080" s="362" t="s">
        <v>2676</v>
      </c>
    </row>
    <row r="3081" spans="1:16" ht="75" customHeight="1" thickBot="1" x14ac:dyDescent="0.25">
      <c r="A3081" s="549" t="s">
        <v>2675</v>
      </c>
      <c r="B3081" s="166" t="s">
        <v>2676</v>
      </c>
      <c r="C3081" s="290" t="s">
        <v>2977</v>
      </c>
      <c r="D3081" s="279" t="s">
        <v>2700</v>
      </c>
      <c r="E3081" s="127" t="s">
        <v>187</v>
      </c>
      <c r="F3081" s="127">
        <v>241</v>
      </c>
      <c r="G3081" s="136">
        <v>22407</v>
      </c>
      <c r="H3081" s="127">
        <v>11</v>
      </c>
      <c r="I3081" s="766">
        <v>155</v>
      </c>
      <c r="J3081" s="766">
        <v>155</v>
      </c>
      <c r="K3081" s="338" t="s">
        <v>1363</v>
      </c>
      <c r="L3081" s="338" t="s">
        <v>1435</v>
      </c>
      <c r="M3081" s="338" t="s">
        <v>1363</v>
      </c>
      <c r="N3081" s="767">
        <v>8</v>
      </c>
      <c r="O3081" s="517">
        <f t="shared" si="217"/>
        <v>1240</v>
      </c>
      <c r="P3081" s="362" t="s">
        <v>2676</v>
      </c>
    </row>
    <row r="3082" spans="1:16" ht="75" customHeight="1" thickBot="1" x14ac:dyDescent="0.25">
      <c r="A3082" s="549" t="s">
        <v>2675</v>
      </c>
      <c r="B3082" s="166" t="s">
        <v>2676</v>
      </c>
      <c r="C3082" s="290" t="s">
        <v>2977</v>
      </c>
      <c r="D3082" s="279" t="s">
        <v>2116</v>
      </c>
      <c r="E3082" s="127" t="s">
        <v>187</v>
      </c>
      <c r="F3082" s="127">
        <v>242</v>
      </c>
      <c r="G3082" s="136">
        <v>51072</v>
      </c>
      <c r="H3082" s="127">
        <v>11</v>
      </c>
      <c r="I3082" s="766">
        <v>50</v>
      </c>
      <c r="J3082" s="766">
        <v>50</v>
      </c>
      <c r="K3082" s="338" t="s">
        <v>1363</v>
      </c>
      <c r="L3082" s="338" t="s">
        <v>1435</v>
      </c>
      <c r="M3082" s="338" t="s">
        <v>1363</v>
      </c>
      <c r="N3082" s="767">
        <v>8</v>
      </c>
      <c r="O3082" s="517">
        <f t="shared" si="217"/>
        <v>400</v>
      </c>
      <c r="P3082" s="362" t="s">
        <v>2676</v>
      </c>
    </row>
    <row r="3083" spans="1:16" ht="75" customHeight="1" thickBot="1" x14ac:dyDescent="0.25">
      <c r="A3083" s="549" t="s">
        <v>2675</v>
      </c>
      <c r="B3083" s="166" t="s">
        <v>2676</v>
      </c>
      <c r="C3083" s="290" t="s">
        <v>2977</v>
      </c>
      <c r="D3083" s="279" t="s">
        <v>2116</v>
      </c>
      <c r="E3083" s="127" t="s">
        <v>187</v>
      </c>
      <c r="F3083" s="127">
        <v>242</v>
      </c>
      <c r="G3083" s="136">
        <v>51064</v>
      </c>
      <c r="H3083" s="127">
        <v>11</v>
      </c>
      <c r="I3083" s="766">
        <v>50</v>
      </c>
      <c r="J3083" s="766">
        <v>50</v>
      </c>
      <c r="K3083" s="338" t="s">
        <v>1363</v>
      </c>
      <c r="L3083" s="338" t="s">
        <v>1435</v>
      </c>
      <c r="M3083" s="338" t="s">
        <v>1363</v>
      </c>
      <c r="N3083" s="767">
        <v>8</v>
      </c>
      <c r="O3083" s="517">
        <f t="shared" si="217"/>
        <v>400</v>
      </c>
      <c r="P3083" s="362" t="s">
        <v>2676</v>
      </c>
    </row>
    <row r="3084" spans="1:16" ht="75" customHeight="1" thickBot="1" x14ac:dyDescent="0.25">
      <c r="A3084" s="549" t="s">
        <v>2675</v>
      </c>
      <c r="B3084" s="166" t="s">
        <v>2676</v>
      </c>
      <c r="C3084" s="290" t="s">
        <v>2977</v>
      </c>
      <c r="D3084" s="133" t="s">
        <v>2701</v>
      </c>
      <c r="E3084" s="127" t="s">
        <v>187</v>
      </c>
      <c r="F3084" s="127">
        <v>243</v>
      </c>
      <c r="G3084" s="768">
        <v>2188</v>
      </c>
      <c r="H3084" s="127">
        <v>11</v>
      </c>
      <c r="I3084" s="766">
        <v>90</v>
      </c>
      <c r="J3084" s="766">
        <v>90</v>
      </c>
      <c r="K3084" s="338" t="s">
        <v>1363</v>
      </c>
      <c r="L3084" s="338" t="s">
        <v>1435</v>
      </c>
      <c r="M3084" s="338" t="s">
        <v>1363</v>
      </c>
      <c r="N3084" s="767">
        <v>8</v>
      </c>
      <c r="O3084" s="517">
        <f t="shared" si="217"/>
        <v>720</v>
      </c>
      <c r="P3084" s="362" t="s">
        <v>2676</v>
      </c>
    </row>
    <row r="3085" spans="1:16" ht="75" customHeight="1" thickBot="1" x14ac:dyDescent="0.25">
      <c r="A3085" s="549" t="s">
        <v>2675</v>
      </c>
      <c r="B3085" s="166" t="s">
        <v>2676</v>
      </c>
      <c r="C3085" s="290" t="s">
        <v>2977</v>
      </c>
      <c r="D3085" s="133" t="s">
        <v>2702</v>
      </c>
      <c r="E3085" s="127" t="s">
        <v>187</v>
      </c>
      <c r="F3085" s="127">
        <v>243</v>
      </c>
      <c r="G3085" s="768">
        <v>4811</v>
      </c>
      <c r="H3085" s="127">
        <v>11</v>
      </c>
      <c r="I3085" s="766">
        <v>90</v>
      </c>
      <c r="J3085" s="766">
        <v>90</v>
      </c>
      <c r="K3085" s="338" t="s">
        <v>1363</v>
      </c>
      <c r="L3085" s="338" t="s">
        <v>1435</v>
      </c>
      <c r="M3085" s="338" t="s">
        <v>1363</v>
      </c>
      <c r="N3085" s="767">
        <v>8</v>
      </c>
      <c r="O3085" s="517">
        <f t="shared" si="217"/>
        <v>720</v>
      </c>
      <c r="P3085" s="362" t="s">
        <v>2676</v>
      </c>
    </row>
    <row r="3086" spans="1:16" ht="75" customHeight="1" thickBot="1" x14ac:dyDescent="0.25">
      <c r="A3086" s="549" t="s">
        <v>2675</v>
      </c>
      <c r="B3086" s="166" t="s">
        <v>2676</v>
      </c>
      <c r="C3086" s="290" t="s">
        <v>2977</v>
      </c>
      <c r="D3086" s="133" t="s">
        <v>2703</v>
      </c>
      <c r="E3086" s="127" t="s">
        <v>187</v>
      </c>
      <c r="F3086" s="127">
        <v>243</v>
      </c>
      <c r="G3086" s="768">
        <v>2204</v>
      </c>
      <c r="H3086" s="127">
        <v>11</v>
      </c>
      <c r="I3086" s="766">
        <v>100</v>
      </c>
      <c r="J3086" s="766">
        <v>100</v>
      </c>
      <c r="K3086" s="338" t="s">
        <v>1435</v>
      </c>
      <c r="L3086" s="338" t="s">
        <v>1395</v>
      </c>
      <c r="M3086" s="338" t="s">
        <v>1396</v>
      </c>
      <c r="N3086" s="767">
        <v>7</v>
      </c>
      <c r="O3086" s="517">
        <f t="shared" si="217"/>
        <v>700</v>
      </c>
      <c r="P3086" s="362" t="s">
        <v>2676</v>
      </c>
    </row>
    <row r="3087" spans="1:16" ht="75" customHeight="1" thickBot="1" x14ac:dyDescent="0.25">
      <c r="A3087" s="549" t="s">
        <v>2675</v>
      </c>
      <c r="B3087" s="166" t="s">
        <v>2676</v>
      </c>
      <c r="C3087" s="290" t="s">
        <v>2977</v>
      </c>
      <c r="D3087" s="133" t="s">
        <v>2704</v>
      </c>
      <c r="E3087" s="127" t="s">
        <v>187</v>
      </c>
      <c r="F3087" s="127">
        <v>243</v>
      </c>
      <c r="G3087" s="768">
        <v>2187</v>
      </c>
      <c r="H3087" s="127">
        <v>11</v>
      </c>
      <c r="I3087" s="766">
        <v>100</v>
      </c>
      <c r="J3087" s="766">
        <v>100</v>
      </c>
      <c r="K3087" s="338" t="s">
        <v>1435</v>
      </c>
      <c r="L3087" s="338" t="s">
        <v>1435</v>
      </c>
      <c r="M3087" s="338" t="s">
        <v>1396</v>
      </c>
      <c r="N3087" s="767">
        <v>8</v>
      </c>
      <c r="O3087" s="517">
        <f t="shared" si="217"/>
        <v>800</v>
      </c>
      <c r="P3087" s="362" t="s">
        <v>2676</v>
      </c>
    </row>
    <row r="3088" spans="1:16" ht="75" customHeight="1" thickBot="1" x14ac:dyDescent="0.25">
      <c r="A3088" s="549" t="s">
        <v>2675</v>
      </c>
      <c r="B3088" s="166" t="s">
        <v>2676</v>
      </c>
      <c r="C3088" s="290" t="s">
        <v>2977</v>
      </c>
      <c r="D3088" s="133" t="s">
        <v>2705</v>
      </c>
      <c r="E3088" s="127" t="s">
        <v>187</v>
      </c>
      <c r="F3088" s="127">
        <v>243</v>
      </c>
      <c r="G3088" s="768">
        <v>2191</v>
      </c>
      <c r="H3088" s="127">
        <v>11</v>
      </c>
      <c r="I3088" s="766">
        <v>150</v>
      </c>
      <c r="J3088" s="766">
        <v>150</v>
      </c>
      <c r="K3088" s="338" t="s">
        <v>1435</v>
      </c>
      <c r="L3088" s="338" t="s">
        <v>1435</v>
      </c>
      <c r="M3088" s="338">
        <v>600</v>
      </c>
      <c r="N3088" s="767">
        <v>8</v>
      </c>
      <c r="O3088" s="517">
        <f t="shared" si="217"/>
        <v>1200</v>
      </c>
      <c r="P3088" s="362" t="s">
        <v>2676</v>
      </c>
    </row>
    <row r="3089" spans="1:16" ht="75" customHeight="1" thickBot="1" x14ac:dyDescent="0.25">
      <c r="A3089" s="549" t="s">
        <v>2675</v>
      </c>
      <c r="B3089" s="166" t="s">
        <v>2676</v>
      </c>
      <c r="C3089" s="290" t="s">
        <v>2977</v>
      </c>
      <c r="D3089" s="133" t="s">
        <v>2706</v>
      </c>
      <c r="E3089" s="127" t="s">
        <v>187</v>
      </c>
      <c r="F3089" s="127">
        <v>243</v>
      </c>
      <c r="G3089" s="768">
        <v>2190</v>
      </c>
      <c r="H3089" s="127">
        <v>11</v>
      </c>
      <c r="I3089" s="766">
        <v>90</v>
      </c>
      <c r="J3089" s="766">
        <v>90</v>
      </c>
      <c r="K3089" s="338" t="s">
        <v>1435</v>
      </c>
      <c r="L3089" s="338" t="s">
        <v>1435</v>
      </c>
      <c r="M3089" s="338" t="s">
        <v>1396</v>
      </c>
      <c r="N3089" s="767">
        <v>8</v>
      </c>
      <c r="O3089" s="517">
        <f t="shared" si="217"/>
        <v>720</v>
      </c>
      <c r="P3089" s="362" t="s">
        <v>2676</v>
      </c>
    </row>
    <row r="3090" spans="1:16" ht="75" customHeight="1" thickBot="1" x14ac:dyDescent="0.25">
      <c r="A3090" s="549" t="s">
        <v>2675</v>
      </c>
      <c r="B3090" s="166" t="s">
        <v>2676</v>
      </c>
      <c r="C3090" s="290" t="s">
        <v>2977</v>
      </c>
      <c r="D3090" s="133" t="s">
        <v>2707</v>
      </c>
      <c r="E3090" s="127" t="s">
        <v>187</v>
      </c>
      <c r="F3090" s="127">
        <v>244</v>
      </c>
      <c r="G3090" s="768">
        <v>25941</v>
      </c>
      <c r="H3090" s="127">
        <v>11</v>
      </c>
      <c r="I3090" s="766">
        <v>90</v>
      </c>
      <c r="J3090" s="766">
        <v>90</v>
      </c>
      <c r="K3090" s="338" t="s">
        <v>1435</v>
      </c>
      <c r="L3090" s="338" t="s">
        <v>1435</v>
      </c>
      <c r="M3090" s="338" t="s">
        <v>1396</v>
      </c>
      <c r="N3090" s="767">
        <v>8</v>
      </c>
      <c r="O3090" s="517">
        <f t="shared" si="217"/>
        <v>720</v>
      </c>
      <c r="P3090" s="362" t="s">
        <v>2676</v>
      </c>
    </row>
    <row r="3091" spans="1:16" ht="75" customHeight="1" thickBot="1" x14ac:dyDescent="0.25">
      <c r="A3091" s="549" t="s">
        <v>2675</v>
      </c>
      <c r="B3091" s="166" t="s">
        <v>2676</v>
      </c>
      <c r="C3091" s="290" t="s">
        <v>2977</v>
      </c>
      <c r="D3091" s="133" t="s">
        <v>2708</v>
      </c>
      <c r="E3091" s="127" t="s">
        <v>187</v>
      </c>
      <c r="F3091" s="127">
        <v>244</v>
      </c>
      <c r="G3091" s="768">
        <v>2212</v>
      </c>
      <c r="H3091" s="127">
        <v>11</v>
      </c>
      <c r="I3091" s="766">
        <v>90</v>
      </c>
      <c r="J3091" s="766">
        <v>90</v>
      </c>
      <c r="K3091" s="338" t="s">
        <v>1435</v>
      </c>
      <c r="L3091" s="338" t="s">
        <v>1435</v>
      </c>
      <c r="M3091" s="338" t="s">
        <v>1396</v>
      </c>
      <c r="N3091" s="767">
        <v>8</v>
      </c>
      <c r="O3091" s="517">
        <f t="shared" si="217"/>
        <v>720</v>
      </c>
      <c r="P3091" s="362" t="s">
        <v>2676</v>
      </c>
    </row>
    <row r="3092" spans="1:16" ht="75" customHeight="1" thickBot="1" x14ac:dyDescent="0.25">
      <c r="A3092" s="549" t="s">
        <v>2675</v>
      </c>
      <c r="B3092" s="166" t="s">
        <v>2676</v>
      </c>
      <c r="C3092" s="290" t="s">
        <v>2977</v>
      </c>
      <c r="D3092" s="133" t="s">
        <v>2709</v>
      </c>
      <c r="E3092" s="127" t="s">
        <v>187</v>
      </c>
      <c r="F3092" s="127">
        <v>244</v>
      </c>
      <c r="G3092" s="768">
        <v>2214</v>
      </c>
      <c r="H3092" s="127">
        <v>11</v>
      </c>
      <c r="I3092" s="766">
        <v>60</v>
      </c>
      <c r="J3092" s="766">
        <v>60</v>
      </c>
      <c r="K3092" s="338" t="s">
        <v>1435</v>
      </c>
      <c r="L3092" s="338" t="s">
        <v>1435</v>
      </c>
      <c r="M3092" s="338" t="s">
        <v>1396</v>
      </c>
      <c r="N3092" s="767">
        <v>8</v>
      </c>
      <c r="O3092" s="517">
        <f t="shared" si="217"/>
        <v>480</v>
      </c>
      <c r="P3092" s="362" t="s">
        <v>2676</v>
      </c>
    </row>
    <row r="3093" spans="1:16" ht="75" customHeight="1" thickBot="1" x14ac:dyDescent="0.25">
      <c r="A3093" s="549" t="s">
        <v>2675</v>
      </c>
      <c r="B3093" s="166" t="s">
        <v>2676</v>
      </c>
      <c r="C3093" s="290" t="s">
        <v>2977</v>
      </c>
      <c r="D3093" s="133" t="s">
        <v>2710</v>
      </c>
      <c r="E3093" s="127" t="s">
        <v>187</v>
      </c>
      <c r="F3093" s="127">
        <v>244</v>
      </c>
      <c r="G3093" s="768">
        <v>27753</v>
      </c>
      <c r="H3093" s="127">
        <v>11</v>
      </c>
      <c r="I3093" s="766">
        <v>60</v>
      </c>
      <c r="J3093" s="766">
        <v>60</v>
      </c>
      <c r="K3093" s="338" t="s">
        <v>1435</v>
      </c>
      <c r="L3093" s="338" t="s">
        <v>1435</v>
      </c>
      <c r="M3093" s="338" t="s">
        <v>1396</v>
      </c>
      <c r="N3093" s="767">
        <v>8</v>
      </c>
      <c r="O3093" s="517">
        <f t="shared" si="217"/>
        <v>480</v>
      </c>
      <c r="P3093" s="362" t="s">
        <v>2676</v>
      </c>
    </row>
    <row r="3094" spans="1:16" ht="75" customHeight="1" thickBot="1" x14ac:dyDescent="0.25">
      <c r="A3094" s="549" t="s">
        <v>2675</v>
      </c>
      <c r="B3094" s="166" t="s">
        <v>2676</v>
      </c>
      <c r="C3094" s="290" t="s">
        <v>2977</v>
      </c>
      <c r="D3094" s="133" t="s">
        <v>2711</v>
      </c>
      <c r="E3094" s="127" t="s">
        <v>187</v>
      </c>
      <c r="F3094" s="127">
        <v>244</v>
      </c>
      <c r="G3094" s="768">
        <v>2210</v>
      </c>
      <c r="H3094" s="127">
        <v>11</v>
      </c>
      <c r="I3094" s="766">
        <v>60</v>
      </c>
      <c r="J3094" s="766">
        <v>60</v>
      </c>
      <c r="K3094" s="338" t="s">
        <v>1435</v>
      </c>
      <c r="L3094" s="338" t="s">
        <v>1435</v>
      </c>
      <c r="M3094" s="338" t="s">
        <v>1396</v>
      </c>
      <c r="N3094" s="767">
        <v>8</v>
      </c>
      <c r="O3094" s="517">
        <f t="shared" si="217"/>
        <v>480</v>
      </c>
      <c r="P3094" s="362" t="s">
        <v>2676</v>
      </c>
    </row>
    <row r="3095" spans="1:16" ht="75" customHeight="1" thickBot="1" x14ac:dyDescent="0.25">
      <c r="A3095" s="549" t="s">
        <v>2675</v>
      </c>
      <c r="B3095" s="166" t="s">
        <v>2676</v>
      </c>
      <c r="C3095" s="290" t="s">
        <v>2977</v>
      </c>
      <c r="D3095" s="133" t="s">
        <v>2712</v>
      </c>
      <c r="E3095" s="127" t="s">
        <v>187</v>
      </c>
      <c r="F3095" s="127">
        <v>244</v>
      </c>
      <c r="G3095" s="768">
        <v>4797</v>
      </c>
      <c r="H3095" s="127">
        <v>11</v>
      </c>
      <c r="I3095" s="766">
        <v>60</v>
      </c>
      <c r="J3095" s="766">
        <v>60</v>
      </c>
      <c r="K3095" s="338" t="s">
        <v>1435</v>
      </c>
      <c r="L3095" s="338" t="s">
        <v>1435</v>
      </c>
      <c r="M3095" s="338" t="s">
        <v>1396</v>
      </c>
      <c r="N3095" s="767">
        <v>8</v>
      </c>
      <c r="O3095" s="517">
        <f t="shared" si="217"/>
        <v>480</v>
      </c>
      <c r="P3095" s="362" t="s">
        <v>2676</v>
      </c>
    </row>
    <row r="3096" spans="1:16" ht="75" customHeight="1" thickBot="1" x14ac:dyDescent="0.25">
      <c r="A3096" s="549" t="s">
        <v>2675</v>
      </c>
      <c r="B3096" s="166" t="s">
        <v>2676</v>
      </c>
      <c r="C3096" s="290" t="s">
        <v>2977</v>
      </c>
      <c r="D3096" s="133" t="s">
        <v>2713</v>
      </c>
      <c r="E3096" s="127" t="s">
        <v>187</v>
      </c>
      <c r="F3096" s="127">
        <v>244</v>
      </c>
      <c r="G3096" s="768">
        <v>36585</v>
      </c>
      <c r="H3096" s="127">
        <v>11</v>
      </c>
      <c r="I3096" s="766">
        <v>60</v>
      </c>
      <c r="J3096" s="766">
        <v>60</v>
      </c>
      <c r="K3096" s="338" t="s">
        <v>1435</v>
      </c>
      <c r="L3096" s="338" t="s">
        <v>1435</v>
      </c>
      <c r="M3096" s="338" t="s">
        <v>1396</v>
      </c>
      <c r="N3096" s="767">
        <v>8</v>
      </c>
      <c r="O3096" s="517">
        <f t="shared" si="217"/>
        <v>480</v>
      </c>
      <c r="P3096" s="362" t="s">
        <v>2676</v>
      </c>
    </row>
    <row r="3097" spans="1:16" ht="75" customHeight="1" thickBot="1" x14ac:dyDescent="0.25">
      <c r="A3097" s="549" t="s">
        <v>2675</v>
      </c>
      <c r="B3097" s="166" t="s">
        <v>2676</v>
      </c>
      <c r="C3097" s="290" t="s">
        <v>2977</v>
      </c>
      <c r="D3097" s="133" t="s">
        <v>2714</v>
      </c>
      <c r="E3097" s="127" t="s">
        <v>187</v>
      </c>
      <c r="F3097" s="127">
        <v>267</v>
      </c>
      <c r="G3097" s="768">
        <v>10290</v>
      </c>
      <c r="H3097" s="127">
        <v>11</v>
      </c>
      <c r="I3097" s="766">
        <v>60</v>
      </c>
      <c r="J3097" s="766">
        <v>60</v>
      </c>
      <c r="K3097" s="338" t="s">
        <v>1435</v>
      </c>
      <c r="L3097" s="338" t="s">
        <v>1435</v>
      </c>
      <c r="M3097" s="338" t="s">
        <v>1396</v>
      </c>
      <c r="N3097" s="767">
        <v>8</v>
      </c>
      <c r="O3097" s="517">
        <f t="shared" si="217"/>
        <v>480</v>
      </c>
      <c r="P3097" s="362" t="s">
        <v>2676</v>
      </c>
    </row>
    <row r="3098" spans="1:16" ht="75" customHeight="1" thickBot="1" x14ac:dyDescent="0.25">
      <c r="A3098" s="549" t="s">
        <v>2675</v>
      </c>
      <c r="B3098" s="166" t="s">
        <v>2676</v>
      </c>
      <c r="C3098" s="290" t="s">
        <v>2977</v>
      </c>
      <c r="D3098" s="133" t="s">
        <v>2715</v>
      </c>
      <c r="E3098" s="127" t="s">
        <v>187</v>
      </c>
      <c r="F3098" s="127">
        <v>267</v>
      </c>
      <c r="G3098" s="768">
        <v>5009</v>
      </c>
      <c r="H3098" s="127">
        <v>11</v>
      </c>
      <c r="I3098" s="766">
        <v>60</v>
      </c>
      <c r="J3098" s="766">
        <v>60</v>
      </c>
      <c r="K3098" s="338" t="s">
        <v>1435</v>
      </c>
      <c r="L3098" s="338" t="s">
        <v>1435</v>
      </c>
      <c r="M3098" s="338" t="s">
        <v>1396</v>
      </c>
      <c r="N3098" s="767">
        <v>8</v>
      </c>
      <c r="O3098" s="517">
        <f t="shared" si="217"/>
        <v>480</v>
      </c>
      <c r="P3098" s="362" t="s">
        <v>2676</v>
      </c>
    </row>
    <row r="3099" spans="1:16" ht="75" customHeight="1" thickBot="1" x14ac:dyDescent="0.25">
      <c r="A3099" s="549" t="s">
        <v>2675</v>
      </c>
      <c r="B3099" s="166" t="s">
        <v>2676</v>
      </c>
      <c r="C3099" s="290" t="s">
        <v>2977</v>
      </c>
      <c r="D3099" s="133" t="s">
        <v>2716</v>
      </c>
      <c r="E3099" s="127" t="s">
        <v>187</v>
      </c>
      <c r="F3099" s="127">
        <v>268</v>
      </c>
      <c r="G3099" s="768">
        <v>4829</v>
      </c>
      <c r="H3099" s="127">
        <v>11</v>
      </c>
      <c r="I3099" s="766">
        <v>60</v>
      </c>
      <c r="J3099" s="766">
        <v>60</v>
      </c>
      <c r="K3099" s="338" t="s">
        <v>1435</v>
      </c>
      <c r="L3099" s="338" t="s">
        <v>1435</v>
      </c>
      <c r="M3099" s="338" t="s">
        <v>1396</v>
      </c>
      <c r="N3099" s="767">
        <v>8</v>
      </c>
      <c r="O3099" s="517">
        <f t="shared" si="217"/>
        <v>480</v>
      </c>
      <c r="P3099" s="362" t="s">
        <v>2676</v>
      </c>
    </row>
    <row r="3100" spans="1:16" ht="75" customHeight="1" thickBot="1" x14ac:dyDescent="0.25">
      <c r="A3100" s="549" t="s">
        <v>2675</v>
      </c>
      <c r="B3100" s="166" t="s">
        <v>2676</v>
      </c>
      <c r="C3100" s="290" t="s">
        <v>2977</v>
      </c>
      <c r="D3100" s="133" t="s">
        <v>2717</v>
      </c>
      <c r="E3100" s="127" t="s">
        <v>187</v>
      </c>
      <c r="F3100" s="127">
        <v>268</v>
      </c>
      <c r="G3100" s="768">
        <v>4544</v>
      </c>
      <c r="H3100" s="127">
        <v>11</v>
      </c>
      <c r="I3100" s="766">
        <v>60</v>
      </c>
      <c r="J3100" s="766">
        <v>60</v>
      </c>
      <c r="K3100" s="338" t="s">
        <v>1435</v>
      </c>
      <c r="L3100" s="338" t="s">
        <v>1435</v>
      </c>
      <c r="M3100" s="338" t="s">
        <v>1396</v>
      </c>
      <c r="N3100" s="767">
        <v>8</v>
      </c>
      <c r="O3100" s="517">
        <f t="shared" si="217"/>
        <v>480</v>
      </c>
      <c r="P3100" s="362" t="s">
        <v>2676</v>
      </c>
    </row>
    <row r="3101" spans="1:16" ht="75" customHeight="1" thickBot="1" x14ac:dyDescent="0.25">
      <c r="A3101" s="549" t="s">
        <v>2675</v>
      </c>
      <c r="B3101" s="166" t="s">
        <v>2676</v>
      </c>
      <c r="C3101" s="290" t="s">
        <v>2977</v>
      </c>
      <c r="D3101" s="133" t="s">
        <v>2718</v>
      </c>
      <c r="E3101" s="127" t="s">
        <v>187</v>
      </c>
      <c r="F3101" s="127">
        <v>268</v>
      </c>
      <c r="G3101" s="768">
        <v>10282</v>
      </c>
      <c r="H3101" s="127">
        <v>11</v>
      </c>
      <c r="I3101" s="766">
        <v>50</v>
      </c>
      <c r="J3101" s="766">
        <v>50</v>
      </c>
      <c r="K3101" s="338" t="s">
        <v>1435</v>
      </c>
      <c r="L3101" s="338" t="s">
        <v>1435</v>
      </c>
      <c r="M3101" s="338" t="s">
        <v>1396</v>
      </c>
      <c r="N3101" s="767">
        <v>8</v>
      </c>
      <c r="O3101" s="517">
        <f t="shared" si="217"/>
        <v>400</v>
      </c>
      <c r="P3101" s="362" t="s">
        <v>2676</v>
      </c>
    </row>
    <row r="3102" spans="1:16" ht="75" customHeight="1" thickBot="1" x14ac:dyDescent="0.25">
      <c r="A3102" s="549" t="s">
        <v>2675</v>
      </c>
      <c r="B3102" s="166" t="s">
        <v>2676</v>
      </c>
      <c r="C3102" s="290" t="s">
        <v>2977</v>
      </c>
      <c r="D3102" s="133" t="s">
        <v>2719</v>
      </c>
      <c r="E3102" s="127" t="s">
        <v>187</v>
      </c>
      <c r="F3102" s="127">
        <v>268</v>
      </c>
      <c r="G3102" s="768">
        <v>27922</v>
      </c>
      <c r="H3102" s="127">
        <v>11</v>
      </c>
      <c r="I3102" s="766">
        <v>50</v>
      </c>
      <c r="J3102" s="766">
        <v>50</v>
      </c>
      <c r="K3102" s="338" t="s">
        <v>1435</v>
      </c>
      <c r="L3102" s="338" t="s">
        <v>1435</v>
      </c>
      <c r="M3102" s="338" t="s">
        <v>1396</v>
      </c>
      <c r="N3102" s="767">
        <v>8</v>
      </c>
      <c r="O3102" s="517">
        <f t="shared" si="217"/>
        <v>400</v>
      </c>
      <c r="P3102" s="362" t="s">
        <v>2676</v>
      </c>
    </row>
    <row r="3103" spans="1:16" ht="75" customHeight="1" thickBot="1" x14ac:dyDescent="0.25">
      <c r="A3103" s="549" t="s">
        <v>2675</v>
      </c>
      <c r="B3103" s="166" t="s">
        <v>2676</v>
      </c>
      <c r="C3103" s="290" t="s">
        <v>2977</v>
      </c>
      <c r="D3103" s="133" t="s">
        <v>2720</v>
      </c>
      <c r="E3103" s="127" t="s">
        <v>187</v>
      </c>
      <c r="F3103" s="127">
        <v>268</v>
      </c>
      <c r="G3103" s="768">
        <v>22391</v>
      </c>
      <c r="H3103" s="127">
        <v>11</v>
      </c>
      <c r="I3103" s="766">
        <v>50</v>
      </c>
      <c r="J3103" s="766">
        <v>50</v>
      </c>
      <c r="K3103" s="338" t="s">
        <v>1435</v>
      </c>
      <c r="L3103" s="338" t="s">
        <v>1435</v>
      </c>
      <c r="M3103" s="338" t="s">
        <v>1396</v>
      </c>
      <c r="N3103" s="767">
        <v>8</v>
      </c>
      <c r="O3103" s="517">
        <f t="shared" si="217"/>
        <v>400</v>
      </c>
      <c r="P3103" s="362" t="s">
        <v>2676</v>
      </c>
    </row>
    <row r="3104" spans="1:16" ht="75" customHeight="1" thickBot="1" x14ac:dyDescent="0.25">
      <c r="A3104" s="549" t="s">
        <v>2675</v>
      </c>
      <c r="B3104" s="166" t="s">
        <v>2676</v>
      </c>
      <c r="C3104" s="290" t="s">
        <v>2977</v>
      </c>
      <c r="D3104" s="133" t="s">
        <v>2721</v>
      </c>
      <c r="E3104" s="127" t="s">
        <v>187</v>
      </c>
      <c r="F3104" s="127">
        <v>268</v>
      </c>
      <c r="G3104" s="768">
        <v>4716</v>
      </c>
      <c r="H3104" s="127">
        <v>11</v>
      </c>
      <c r="I3104" s="766">
        <v>50</v>
      </c>
      <c r="J3104" s="766">
        <v>50</v>
      </c>
      <c r="K3104" s="338" t="s">
        <v>1435</v>
      </c>
      <c r="L3104" s="338" t="s">
        <v>1435</v>
      </c>
      <c r="M3104" s="338" t="s">
        <v>1396</v>
      </c>
      <c r="N3104" s="767">
        <v>8</v>
      </c>
      <c r="O3104" s="517">
        <f t="shared" si="217"/>
        <v>400</v>
      </c>
      <c r="P3104" s="362" t="s">
        <v>2676</v>
      </c>
    </row>
    <row r="3105" spans="1:16" ht="75" customHeight="1" thickBot="1" x14ac:dyDescent="0.25">
      <c r="A3105" s="549" t="s">
        <v>2675</v>
      </c>
      <c r="B3105" s="166" t="s">
        <v>2676</v>
      </c>
      <c r="C3105" s="290" t="s">
        <v>2977</v>
      </c>
      <c r="D3105" s="133" t="s">
        <v>2722</v>
      </c>
      <c r="E3105" s="127" t="s">
        <v>187</v>
      </c>
      <c r="F3105" s="127">
        <v>268</v>
      </c>
      <c r="G3105" s="768">
        <v>4546</v>
      </c>
      <c r="H3105" s="127">
        <v>11</v>
      </c>
      <c r="I3105" s="766">
        <v>25</v>
      </c>
      <c r="J3105" s="766">
        <v>25</v>
      </c>
      <c r="K3105" s="338" t="s">
        <v>1435</v>
      </c>
      <c r="L3105" s="338" t="s">
        <v>1435</v>
      </c>
      <c r="M3105" s="338" t="s">
        <v>1396</v>
      </c>
      <c r="N3105" s="767">
        <v>8</v>
      </c>
      <c r="O3105" s="517">
        <f t="shared" si="217"/>
        <v>200</v>
      </c>
      <c r="P3105" s="362" t="s">
        <v>2676</v>
      </c>
    </row>
    <row r="3106" spans="1:16" ht="75" customHeight="1" thickBot="1" x14ac:dyDescent="0.25">
      <c r="A3106" s="549" t="s">
        <v>2675</v>
      </c>
      <c r="B3106" s="166" t="s">
        <v>2676</v>
      </c>
      <c r="C3106" s="290" t="s">
        <v>2977</v>
      </c>
      <c r="D3106" s="133" t="s">
        <v>2722</v>
      </c>
      <c r="E3106" s="127" t="s">
        <v>187</v>
      </c>
      <c r="F3106" s="127">
        <v>268</v>
      </c>
      <c r="G3106" s="768">
        <v>4544</v>
      </c>
      <c r="H3106" s="127">
        <v>11</v>
      </c>
      <c r="I3106" s="766">
        <v>25</v>
      </c>
      <c r="J3106" s="766">
        <v>25</v>
      </c>
      <c r="K3106" s="338" t="s">
        <v>1435</v>
      </c>
      <c r="L3106" s="338" t="s">
        <v>1435</v>
      </c>
      <c r="M3106" s="338" t="s">
        <v>1396</v>
      </c>
      <c r="N3106" s="767">
        <v>8</v>
      </c>
      <c r="O3106" s="517">
        <f t="shared" si="217"/>
        <v>200</v>
      </c>
      <c r="P3106" s="362" t="s">
        <v>2676</v>
      </c>
    </row>
    <row r="3107" spans="1:16" ht="75" customHeight="1" thickBot="1" x14ac:dyDescent="0.25">
      <c r="A3107" s="549" t="s">
        <v>2675</v>
      </c>
      <c r="B3107" s="166" t="s">
        <v>2676</v>
      </c>
      <c r="C3107" s="290" t="s">
        <v>2977</v>
      </c>
      <c r="D3107" s="133" t="s">
        <v>2722</v>
      </c>
      <c r="E3107" s="127" t="s">
        <v>187</v>
      </c>
      <c r="F3107" s="127">
        <v>268</v>
      </c>
      <c r="G3107" s="768">
        <v>4541</v>
      </c>
      <c r="H3107" s="127">
        <v>11</v>
      </c>
      <c r="I3107" s="766">
        <v>25</v>
      </c>
      <c r="J3107" s="766">
        <v>25</v>
      </c>
      <c r="K3107" s="338" t="s">
        <v>1435</v>
      </c>
      <c r="L3107" s="338" t="s">
        <v>1435</v>
      </c>
      <c r="M3107" s="338" t="s">
        <v>1396</v>
      </c>
      <c r="N3107" s="767">
        <v>8</v>
      </c>
      <c r="O3107" s="517">
        <f t="shared" si="217"/>
        <v>200</v>
      </c>
      <c r="P3107" s="362" t="s">
        <v>2676</v>
      </c>
    </row>
    <row r="3108" spans="1:16" ht="39" thickBot="1" x14ac:dyDescent="0.25">
      <c r="A3108" s="549" t="s">
        <v>2675</v>
      </c>
      <c r="B3108" s="166" t="s">
        <v>2676</v>
      </c>
      <c r="C3108" s="290" t="s">
        <v>2977</v>
      </c>
      <c r="D3108" s="133" t="s">
        <v>2722</v>
      </c>
      <c r="E3108" s="127" t="s">
        <v>187</v>
      </c>
      <c r="F3108" s="127">
        <v>268</v>
      </c>
      <c r="G3108" s="768">
        <v>4545</v>
      </c>
      <c r="H3108" s="127">
        <v>11</v>
      </c>
      <c r="I3108" s="766">
        <v>25</v>
      </c>
      <c r="J3108" s="766">
        <v>25</v>
      </c>
      <c r="K3108" s="338" t="s">
        <v>1435</v>
      </c>
      <c r="L3108" s="338" t="s">
        <v>1435</v>
      </c>
      <c r="M3108" s="338" t="s">
        <v>1396</v>
      </c>
      <c r="N3108" s="767">
        <v>8</v>
      </c>
      <c r="O3108" s="517">
        <f t="shared" si="217"/>
        <v>200</v>
      </c>
      <c r="P3108" s="362" t="s">
        <v>2676</v>
      </c>
    </row>
    <row r="3109" spans="1:16" ht="39" thickBot="1" x14ac:dyDescent="0.25">
      <c r="A3109" s="549" t="s">
        <v>2675</v>
      </c>
      <c r="B3109" s="166" t="s">
        <v>2676</v>
      </c>
      <c r="C3109" s="290" t="s">
        <v>2977</v>
      </c>
      <c r="D3109" s="133" t="s">
        <v>2723</v>
      </c>
      <c r="E3109" s="127" t="s">
        <v>187</v>
      </c>
      <c r="F3109" s="127">
        <v>268</v>
      </c>
      <c r="G3109" s="768">
        <v>52150</v>
      </c>
      <c r="H3109" s="127">
        <v>11</v>
      </c>
      <c r="I3109" s="766">
        <v>25</v>
      </c>
      <c r="J3109" s="766">
        <v>25</v>
      </c>
      <c r="K3109" s="338" t="s">
        <v>1435</v>
      </c>
      <c r="L3109" s="338" t="s">
        <v>1435</v>
      </c>
      <c r="M3109" s="338" t="s">
        <v>1396</v>
      </c>
      <c r="N3109" s="767">
        <v>8</v>
      </c>
      <c r="O3109" s="517">
        <f t="shared" si="217"/>
        <v>200</v>
      </c>
      <c r="P3109" s="362" t="s">
        <v>2676</v>
      </c>
    </row>
    <row r="3110" spans="1:16" ht="75" customHeight="1" thickBot="1" x14ac:dyDescent="0.25">
      <c r="A3110" s="549" t="s">
        <v>2675</v>
      </c>
      <c r="B3110" s="166" t="s">
        <v>2676</v>
      </c>
      <c r="C3110" s="290" t="s">
        <v>2977</v>
      </c>
      <c r="D3110" s="133" t="s">
        <v>192</v>
      </c>
      <c r="E3110" s="127" t="s">
        <v>187</v>
      </c>
      <c r="F3110" s="127">
        <v>268</v>
      </c>
      <c r="G3110" s="768">
        <v>4638</v>
      </c>
      <c r="H3110" s="127">
        <v>11</v>
      </c>
      <c r="I3110" s="766">
        <v>25</v>
      </c>
      <c r="J3110" s="766">
        <v>25</v>
      </c>
      <c r="K3110" s="338" t="s">
        <v>1435</v>
      </c>
      <c r="L3110" s="338" t="s">
        <v>1435</v>
      </c>
      <c r="M3110" s="338" t="s">
        <v>1396</v>
      </c>
      <c r="N3110" s="767">
        <v>8</v>
      </c>
      <c r="O3110" s="517">
        <f t="shared" si="217"/>
        <v>200</v>
      </c>
      <c r="P3110" s="362" t="s">
        <v>2676</v>
      </c>
    </row>
    <row r="3111" spans="1:16" ht="75" customHeight="1" thickBot="1" x14ac:dyDescent="0.25">
      <c r="A3111" s="549" t="s">
        <v>2675</v>
      </c>
      <c r="B3111" s="166" t="s">
        <v>2676</v>
      </c>
      <c r="C3111" s="290" t="s">
        <v>2977</v>
      </c>
      <c r="D3111" s="133" t="s">
        <v>2724</v>
      </c>
      <c r="E3111" s="127" t="s">
        <v>187</v>
      </c>
      <c r="F3111" s="127">
        <v>268</v>
      </c>
      <c r="G3111" s="768">
        <v>3636</v>
      </c>
      <c r="H3111" s="127">
        <v>11</v>
      </c>
      <c r="I3111" s="766">
        <v>20</v>
      </c>
      <c r="J3111" s="766">
        <v>20</v>
      </c>
      <c r="K3111" s="338" t="s">
        <v>1435</v>
      </c>
      <c r="L3111" s="338" t="s">
        <v>1435</v>
      </c>
      <c r="M3111" s="338" t="s">
        <v>1396</v>
      </c>
      <c r="N3111" s="767">
        <v>8</v>
      </c>
      <c r="O3111" s="517">
        <f t="shared" si="217"/>
        <v>160</v>
      </c>
      <c r="P3111" s="362" t="s">
        <v>2676</v>
      </c>
    </row>
    <row r="3112" spans="1:16" ht="75" customHeight="1" thickBot="1" x14ac:dyDescent="0.25">
      <c r="A3112" s="549" t="s">
        <v>2675</v>
      </c>
      <c r="B3112" s="166" t="s">
        <v>2676</v>
      </c>
      <c r="C3112" s="290" t="s">
        <v>2977</v>
      </c>
      <c r="D3112" s="133" t="s">
        <v>2725</v>
      </c>
      <c r="E3112" s="127" t="s">
        <v>187</v>
      </c>
      <c r="F3112" s="127">
        <v>291</v>
      </c>
      <c r="G3112" s="768">
        <v>22201</v>
      </c>
      <c r="H3112" s="127">
        <v>11</v>
      </c>
      <c r="I3112" s="766">
        <v>1000</v>
      </c>
      <c r="J3112" s="766">
        <v>1000</v>
      </c>
      <c r="K3112" s="338" t="s">
        <v>1396</v>
      </c>
      <c r="L3112" s="338" t="s">
        <v>1386</v>
      </c>
      <c r="M3112" s="338" t="s">
        <v>1396</v>
      </c>
      <c r="N3112" s="767">
        <v>1</v>
      </c>
      <c r="O3112" s="517">
        <f t="shared" si="217"/>
        <v>1000</v>
      </c>
      <c r="P3112" s="362" t="s">
        <v>2676</v>
      </c>
    </row>
    <row r="3113" spans="1:16" ht="75" customHeight="1" thickBot="1" x14ac:dyDescent="0.25">
      <c r="A3113" s="549" t="s">
        <v>2675</v>
      </c>
      <c r="B3113" s="166" t="s">
        <v>2676</v>
      </c>
      <c r="C3113" s="290" t="s">
        <v>2977</v>
      </c>
      <c r="D3113" s="133" t="s">
        <v>2726</v>
      </c>
      <c r="E3113" s="127" t="s">
        <v>187</v>
      </c>
      <c r="F3113" s="127">
        <v>291</v>
      </c>
      <c r="G3113" s="768">
        <v>21506</v>
      </c>
      <c r="H3113" s="127">
        <v>11</v>
      </c>
      <c r="I3113" s="766">
        <v>1500</v>
      </c>
      <c r="J3113" s="766">
        <v>1500</v>
      </c>
      <c r="K3113" s="338" t="s">
        <v>1396</v>
      </c>
      <c r="L3113" s="338" t="s">
        <v>1386</v>
      </c>
      <c r="M3113" s="338" t="s">
        <v>1396</v>
      </c>
      <c r="N3113" s="767">
        <v>1</v>
      </c>
      <c r="O3113" s="517">
        <f t="shared" si="217"/>
        <v>1500</v>
      </c>
      <c r="P3113" s="362" t="s">
        <v>2676</v>
      </c>
    </row>
    <row r="3114" spans="1:16" ht="75" customHeight="1" thickBot="1" x14ac:dyDescent="0.25">
      <c r="A3114" s="549" t="s">
        <v>2675</v>
      </c>
      <c r="B3114" s="166" t="s">
        <v>2676</v>
      </c>
      <c r="C3114" s="290" t="s">
        <v>2977</v>
      </c>
      <c r="D3114" s="133" t="s">
        <v>2727</v>
      </c>
      <c r="E3114" s="127" t="s">
        <v>187</v>
      </c>
      <c r="F3114" s="127">
        <v>291</v>
      </c>
      <c r="G3114" s="768">
        <v>32958</v>
      </c>
      <c r="H3114" s="127">
        <v>11</v>
      </c>
      <c r="I3114" s="766">
        <v>25</v>
      </c>
      <c r="J3114" s="766">
        <v>25</v>
      </c>
      <c r="K3114" s="338" t="s">
        <v>1435</v>
      </c>
      <c r="L3114" s="338" t="s">
        <v>1363</v>
      </c>
      <c r="M3114" s="338" t="s">
        <v>1363</v>
      </c>
      <c r="N3114" s="767">
        <v>8</v>
      </c>
      <c r="O3114" s="517">
        <f t="shared" si="217"/>
        <v>200</v>
      </c>
      <c r="P3114" s="362" t="s">
        <v>2676</v>
      </c>
    </row>
    <row r="3115" spans="1:16" ht="39" thickBot="1" x14ac:dyDescent="0.25">
      <c r="A3115" s="549" t="s">
        <v>2675</v>
      </c>
      <c r="B3115" s="166" t="s">
        <v>2676</v>
      </c>
      <c r="C3115" s="290" t="s">
        <v>2977</v>
      </c>
      <c r="D3115" s="133" t="s">
        <v>2728</v>
      </c>
      <c r="E3115" s="127" t="s">
        <v>187</v>
      </c>
      <c r="F3115" s="127">
        <v>291</v>
      </c>
      <c r="G3115" s="768">
        <v>32766</v>
      </c>
      <c r="H3115" s="127">
        <v>11</v>
      </c>
      <c r="I3115" s="766">
        <v>15</v>
      </c>
      <c r="J3115" s="766">
        <v>15</v>
      </c>
      <c r="K3115" s="338" t="s">
        <v>1435</v>
      </c>
      <c r="L3115" s="338" t="s">
        <v>1363</v>
      </c>
      <c r="M3115" s="338" t="s">
        <v>1363</v>
      </c>
      <c r="N3115" s="767">
        <v>8</v>
      </c>
      <c r="O3115" s="517">
        <f t="shared" si="217"/>
        <v>120</v>
      </c>
      <c r="P3115" s="362" t="s">
        <v>2676</v>
      </c>
    </row>
    <row r="3116" spans="1:16" ht="39" thickBot="1" x14ac:dyDescent="0.25">
      <c r="A3116" s="549" t="s">
        <v>2675</v>
      </c>
      <c r="B3116" s="166" t="s">
        <v>2676</v>
      </c>
      <c r="C3116" s="290" t="s">
        <v>2977</v>
      </c>
      <c r="D3116" s="133" t="s">
        <v>2729</v>
      </c>
      <c r="E3116" s="127" t="s">
        <v>634</v>
      </c>
      <c r="F3116" s="127">
        <v>291</v>
      </c>
      <c r="G3116" s="768">
        <v>42973</v>
      </c>
      <c r="H3116" s="127">
        <v>11</v>
      </c>
      <c r="I3116" s="766">
        <v>25</v>
      </c>
      <c r="J3116" s="766">
        <v>25</v>
      </c>
      <c r="K3116" s="338" t="s">
        <v>1435</v>
      </c>
      <c r="L3116" s="338" t="s">
        <v>1363</v>
      </c>
      <c r="M3116" s="338" t="s">
        <v>1363</v>
      </c>
      <c r="N3116" s="767">
        <v>8</v>
      </c>
      <c r="O3116" s="517">
        <f t="shared" si="217"/>
        <v>200</v>
      </c>
      <c r="P3116" s="362" t="s">
        <v>2676</v>
      </c>
    </row>
    <row r="3117" spans="1:16" s="134" customFormat="1" ht="58.5" customHeight="1" thickBot="1" x14ac:dyDescent="0.25">
      <c r="A3117" s="549" t="s">
        <v>2675</v>
      </c>
      <c r="B3117" s="166" t="s">
        <v>2676</v>
      </c>
      <c r="C3117" s="290" t="s">
        <v>2977</v>
      </c>
      <c r="D3117" s="133" t="s">
        <v>2730</v>
      </c>
      <c r="E3117" s="127" t="s">
        <v>634</v>
      </c>
      <c r="F3117" s="127">
        <v>291</v>
      </c>
      <c r="G3117" s="768">
        <v>42974</v>
      </c>
      <c r="H3117" s="127">
        <v>11</v>
      </c>
      <c r="I3117" s="766">
        <v>25</v>
      </c>
      <c r="J3117" s="766">
        <v>25</v>
      </c>
      <c r="K3117" s="338" t="s">
        <v>1435</v>
      </c>
      <c r="L3117" s="338" t="s">
        <v>1363</v>
      </c>
      <c r="M3117" s="338" t="s">
        <v>1363</v>
      </c>
      <c r="N3117" s="767">
        <v>8</v>
      </c>
      <c r="O3117" s="517">
        <f t="shared" si="217"/>
        <v>200</v>
      </c>
      <c r="P3117" s="362" t="s">
        <v>2676</v>
      </c>
    </row>
    <row r="3118" spans="1:16" s="134" customFormat="1" ht="58.5" customHeight="1" thickBot="1" x14ac:dyDescent="0.25">
      <c r="A3118" s="549" t="s">
        <v>2675</v>
      </c>
      <c r="B3118" s="166" t="s">
        <v>2676</v>
      </c>
      <c r="C3118" s="290" t="s">
        <v>2977</v>
      </c>
      <c r="D3118" s="133" t="s">
        <v>2731</v>
      </c>
      <c r="E3118" s="127" t="s">
        <v>634</v>
      </c>
      <c r="F3118" s="127">
        <v>291</v>
      </c>
      <c r="G3118" s="768">
        <v>2030</v>
      </c>
      <c r="H3118" s="127">
        <v>11</v>
      </c>
      <c r="I3118" s="766">
        <v>25</v>
      </c>
      <c r="J3118" s="766">
        <v>25</v>
      </c>
      <c r="K3118" s="338" t="s">
        <v>1435</v>
      </c>
      <c r="L3118" s="338" t="s">
        <v>1363</v>
      </c>
      <c r="M3118" s="338" t="s">
        <v>1363</v>
      </c>
      <c r="N3118" s="767">
        <v>8</v>
      </c>
      <c r="O3118" s="517">
        <f t="shared" si="217"/>
        <v>200</v>
      </c>
      <c r="P3118" s="362" t="s">
        <v>2676</v>
      </c>
    </row>
    <row r="3119" spans="1:16" s="134" customFormat="1" ht="58.5" customHeight="1" thickBot="1" x14ac:dyDescent="0.25">
      <c r="A3119" s="549" t="s">
        <v>2675</v>
      </c>
      <c r="B3119" s="166" t="s">
        <v>2676</v>
      </c>
      <c r="C3119" s="290" t="s">
        <v>2977</v>
      </c>
      <c r="D3119" s="133" t="s">
        <v>2732</v>
      </c>
      <c r="E3119" s="127" t="s">
        <v>634</v>
      </c>
      <c r="F3119" s="127">
        <v>291</v>
      </c>
      <c r="G3119" s="768">
        <v>2005</v>
      </c>
      <c r="H3119" s="127">
        <v>11</v>
      </c>
      <c r="I3119" s="766">
        <v>25</v>
      </c>
      <c r="J3119" s="766">
        <v>25</v>
      </c>
      <c r="K3119" s="338" t="s">
        <v>1435</v>
      </c>
      <c r="L3119" s="338" t="s">
        <v>1363</v>
      </c>
      <c r="M3119" s="338" t="s">
        <v>1363</v>
      </c>
      <c r="N3119" s="767">
        <v>8</v>
      </c>
      <c r="O3119" s="517">
        <f t="shared" si="217"/>
        <v>200</v>
      </c>
      <c r="P3119" s="362" t="s">
        <v>2676</v>
      </c>
    </row>
    <row r="3120" spans="1:16" s="134" customFormat="1" ht="58.5" customHeight="1" thickBot="1" x14ac:dyDescent="0.25">
      <c r="A3120" s="549" t="s">
        <v>2675</v>
      </c>
      <c r="B3120" s="166" t="s">
        <v>2676</v>
      </c>
      <c r="C3120" s="290" t="s">
        <v>2977</v>
      </c>
      <c r="D3120" s="133" t="s">
        <v>2733</v>
      </c>
      <c r="E3120" s="127" t="s">
        <v>634</v>
      </c>
      <c r="F3120" s="127">
        <v>291</v>
      </c>
      <c r="G3120" s="768">
        <v>2004</v>
      </c>
      <c r="H3120" s="127">
        <v>11</v>
      </c>
      <c r="I3120" s="766">
        <v>25</v>
      </c>
      <c r="J3120" s="766">
        <v>25</v>
      </c>
      <c r="K3120" s="338" t="s">
        <v>1435</v>
      </c>
      <c r="L3120" s="338" t="s">
        <v>1363</v>
      </c>
      <c r="M3120" s="338" t="s">
        <v>1363</v>
      </c>
      <c r="N3120" s="767">
        <v>8</v>
      </c>
      <c r="O3120" s="517">
        <f t="shared" ref="O3120:O3136" si="218">N3120*I3120</f>
        <v>200</v>
      </c>
      <c r="P3120" s="362" t="s">
        <v>2676</v>
      </c>
    </row>
    <row r="3121" spans="1:16" s="134" customFormat="1" ht="58.5" customHeight="1" thickBot="1" x14ac:dyDescent="0.25">
      <c r="A3121" s="549" t="s">
        <v>2675</v>
      </c>
      <c r="B3121" s="166" t="s">
        <v>2676</v>
      </c>
      <c r="C3121" s="290" t="s">
        <v>2977</v>
      </c>
      <c r="D3121" s="133" t="s">
        <v>2734</v>
      </c>
      <c r="E3121" s="127" t="s">
        <v>187</v>
      </c>
      <c r="F3121" s="127">
        <v>299</v>
      </c>
      <c r="G3121" s="768">
        <v>45918</v>
      </c>
      <c r="H3121" s="127">
        <v>11</v>
      </c>
      <c r="I3121" s="766">
        <v>25</v>
      </c>
      <c r="J3121" s="766">
        <v>25</v>
      </c>
      <c r="K3121" s="338" t="s">
        <v>1435</v>
      </c>
      <c r="L3121" s="338" t="s">
        <v>1363</v>
      </c>
      <c r="M3121" s="338" t="s">
        <v>1363</v>
      </c>
      <c r="N3121" s="767">
        <v>8</v>
      </c>
      <c r="O3121" s="517">
        <f t="shared" si="218"/>
        <v>200</v>
      </c>
      <c r="P3121" s="362" t="s">
        <v>2676</v>
      </c>
    </row>
    <row r="3122" spans="1:16" s="134" customFormat="1" ht="58.5" customHeight="1" thickBot="1" x14ac:dyDescent="0.25">
      <c r="A3122" s="549" t="s">
        <v>2675</v>
      </c>
      <c r="B3122" s="166" t="s">
        <v>2676</v>
      </c>
      <c r="C3122" s="290" t="s">
        <v>2977</v>
      </c>
      <c r="D3122" s="133" t="s">
        <v>2735</v>
      </c>
      <c r="E3122" s="127" t="s">
        <v>187</v>
      </c>
      <c r="F3122" s="127">
        <v>299</v>
      </c>
      <c r="G3122" s="768">
        <v>30297</v>
      </c>
      <c r="H3122" s="127">
        <v>11</v>
      </c>
      <c r="I3122" s="766">
        <v>25</v>
      </c>
      <c r="J3122" s="766">
        <v>25</v>
      </c>
      <c r="K3122" s="338" t="s">
        <v>1435</v>
      </c>
      <c r="L3122" s="338" t="s">
        <v>1363</v>
      </c>
      <c r="M3122" s="338" t="s">
        <v>1363</v>
      </c>
      <c r="N3122" s="767">
        <v>8</v>
      </c>
      <c r="O3122" s="517">
        <f t="shared" si="218"/>
        <v>200</v>
      </c>
      <c r="P3122" s="362" t="s">
        <v>2676</v>
      </c>
    </row>
    <row r="3123" spans="1:16" s="134" customFormat="1" ht="58.5" customHeight="1" thickBot="1" x14ac:dyDescent="0.25">
      <c r="A3123" s="549" t="s">
        <v>2675</v>
      </c>
      <c r="B3123" s="166" t="s">
        <v>2676</v>
      </c>
      <c r="C3123" s="290" t="s">
        <v>2977</v>
      </c>
      <c r="D3123" s="133" t="s">
        <v>2736</v>
      </c>
      <c r="E3123" s="127" t="s">
        <v>187</v>
      </c>
      <c r="F3123" s="769">
        <v>322</v>
      </c>
      <c r="G3123" s="768">
        <v>54213</v>
      </c>
      <c r="H3123" s="127">
        <v>11</v>
      </c>
      <c r="I3123" s="766">
        <v>650</v>
      </c>
      <c r="J3123" s="766">
        <v>650</v>
      </c>
      <c r="K3123" s="338" t="s">
        <v>1340</v>
      </c>
      <c r="L3123" s="338" t="s">
        <v>1340</v>
      </c>
      <c r="M3123" s="338" t="s">
        <v>1386</v>
      </c>
      <c r="N3123" s="767">
        <v>13</v>
      </c>
      <c r="O3123" s="517">
        <f t="shared" si="218"/>
        <v>8450</v>
      </c>
      <c r="P3123" s="362" t="s">
        <v>2676</v>
      </c>
    </row>
    <row r="3124" spans="1:16" s="134" customFormat="1" ht="58.5" customHeight="1" thickBot="1" x14ac:dyDescent="0.25">
      <c r="A3124" s="549" t="s">
        <v>2675</v>
      </c>
      <c r="B3124" s="166" t="s">
        <v>2676</v>
      </c>
      <c r="C3124" s="290" t="s">
        <v>2977</v>
      </c>
      <c r="D3124" s="133" t="s">
        <v>2737</v>
      </c>
      <c r="E3124" s="127" t="s">
        <v>187</v>
      </c>
      <c r="F3124" s="769">
        <v>322</v>
      </c>
      <c r="G3124" s="768">
        <v>53429</v>
      </c>
      <c r="H3124" s="127">
        <v>11</v>
      </c>
      <c r="I3124" s="766">
        <v>850</v>
      </c>
      <c r="J3124" s="766">
        <v>850</v>
      </c>
      <c r="K3124" s="338" t="s">
        <v>1340</v>
      </c>
      <c r="L3124" s="338" t="s">
        <v>1340</v>
      </c>
      <c r="M3124" s="338" t="s">
        <v>1386</v>
      </c>
      <c r="N3124" s="767">
        <v>13</v>
      </c>
      <c r="O3124" s="517">
        <f t="shared" si="218"/>
        <v>11050</v>
      </c>
      <c r="P3124" s="362" t="s">
        <v>2676</v>
      </c>
    </row>
    <row r="3125" spans="1:16" s="134" customFormat="1" ht="58.5" customHeight="1" thickBot="1" x14ac:dyDescent="0.25">
      <c r="A3125" s="549" t="s">
        <v>2675</v>
      </c>
      <c r="B3125" s="166" t="s">
        <v>2676</v>
      </c>
      <c r="C3125" s="290" t="s">
        <v>2977</v>
      </c>
      <c r="D3125" s="133" t="s">
        <v>2738</v>
      </c>
      <c r="E3125" s="127" t="s">
        <v>187</v>
      </c>
      <c r="F3125" s="769">
        <v>322</v>
      </c>
      <c r="G3125" s="768">
        <v>52665</v>
      </c>
      <c r="H3125" s="127">
        <v>11</v>
      </c>
      <c r="I3125" s="766">
        <v>1800</v>
      </c>
      <c r="J3125" s="766">
        <v>1800</v>
      </c>
      <c r="K3125" s="338" t="s">
        <v>1340</v>
      </c>
      <c r="L3125" s="338" t="s">
        <v>1340</v>
      </c>
      <c r="M3125" s="338" t="s">
        <v>1386</v>
      </c>
      <c r="N3125" s="767">
        <v>13</v>
      </c>
      <c r="O3125" s="517">
        <f t="shared" si="218"/>
        <v>23400</v>
      </c>
      <c r="P3125" s="362" t="s">
        <v>2676</v>
      </c>
    </row>
    <row r="3126" spans="1:16" s="134" customFormat="1" ht="58.5" customHeight="1" thickBot="1" x14ac:dyDescent="0.25">
      <c r="A3126" s="549" t="s">
        <v>2675</v>
      </c>
      <c r="B3126" s="166" t="s">
        <v>2676</v>
      </c>
      <c r="C3126" s="290" t="s">
        <v>2977</v>
      </c>
      <c r="D3126" s="133" t="s">
        <v>2739</v>
      </c>
      <c r="E3126" s="127" t="s">
        <v>187</v>
      </c>
      <c r="F3126" s="769">
        <v>324</v>
      </c>
      <c r="G3126" s="768">
        <v>62037</v>
      </c>
      <c r="H3126" s="127">
        <v>11</v>
      </c>
      <c r="I3126" s="766">
        <v>8000</v>
      </c>
      <c r="J3126" s="766">
        <v>8000</v>
      </c>
      <c r="K3126" s="338" t="s">
        <v>1386</v>
      </c>
      <c r="L3126" s="338" t="s">
        <v>1386</v>
      </c>
      <c r="M3126" s="338" t="s">
        <v>1396</v>
      </c>
      <c r="N3126" s="767">
        <v>2</v>
      </c>
      <c r="O3126" s="517">
        <f t="shared" si="218"/>
        <v>16000</v>
      </c>
      <c r="P3126" s="362" t="s">
        <v>2676</v>
      </c>
    </row>
    <row r="3127" spans="1:16" s="134" customFormat="1" ht="58.5" customHeight="1" thickBot="1" x14ac:dyDescent="0.25">
      <c r="A3127" s="549" t="s">
        <v>2675</v>
      </c>
      <c r="B3127" s="166" t="s">
        <v>2676</v>
      </c>
      <c r="C3127" s="290" t="s">
        <v>2977</v>
      </c>
      <c r="D3127" s="133" t="s">
        <v>2740</v>
      </c>
      <c r="E3127" s="127" t="s">
        <v>187</v>
      </c>
      <c r="F3127" s="769">
        <v>328</v>
      </c>
      <c r="G3127" s="768">
        <v>56460</v>
      </c>
      <c r="H3127" s="127">
        <v>11</v>
      </c>
      <c r="I3127" s="766">
        <v>11500</v>
      </c>
      <c r="J3127" s="766">
        <v>11500</v>
      </c>
      <c r="K3127" s="338" t="s">
        <v>1386</v>
      </c>
      <c r="L3127" s="338" t="s">
        <v>1386</v>
      </c>
      <c r="M3127" s="338" t="s">
        <v>1396</v>
      </c>
      <c r="N3127" s="767">
        <v>2</v>
      </c>
      <c r="O3127" s="517">
        <f t="shared" si="218"/>
        <v>23000</v>
      </c>
      <c r="P3127" s="362" t="s">
        <v>2676</v>
      </c>
    </row>
    <row r="3128" spans="1:16" s="134" customFormat="1" ht="58.5" customHeight="1" thickBot="1" x14ac:dyDescent="0.25">
      <c r="A3128" s="549" t="s">
        <v>2675</v>
      </c>
      <c r="B3128" s="166" t="s">
        <v>2676</v>
      </c>
      <c r="C3128" s="290" t="s">
        <v>2977</v>
      </c>
      <c r="D3128" s="133" t="s">
        <v>2741</v>
      </c>
      <c r="E3128" s="127" t="s">
        <v>187</v>
      </c>
      <c r="F3128" s="769">
        <v>328</v>
      </c>
      <c r="G3128" s="768">
        <v>53433</v>
      </c>
      <c r="H3128" s="127">
        <v>11</v>
      </c>
      <c r="I3128" s="766">
        <v>11500</v>
      </c>
      <c r="J3128" s="766">
        <v>11500</v>
      </c>
      <c r="K3128" s="338" t="s">
        <v>1396</v>
      </c>
      <c r="L3128" s="338" t="s">
        <v>1386</v>
      </c>
      <c r="M3128" s="338" t="s">
        <v>1396</v>
      </c>
      <c r="N3128" s="767">
        <v>1</v>
      </c>
      <c r="O3128" s="517">
        <f t="shared" si="218"/>
        <v>11500</v>
      </c>
      <c r="P3128" s="362" t="s">
        <v>2676</v>
      </c>
    </row>
    <row r="3129" spans="1:16" s="134" customFormat="1" ht="58.5" customHeight="1" x14ac:dyDescent="0.2">
      <c r="A3129" s="549" t="s">
        <v>2675</v>
      </c>
      <c r="B3129" s="166" t="s">
        <v>2676</v>
      </c>
      <c r="C3129" s="290" t="s">
        <v>2977</v>
      </c>
      <c r="D3129" s="133" t="s">
        <v>2742</v>
      </c>
      <c r="E3129" s="127" t="s">
        <v>187</v>
      </c>
      <c r="F3129" s="769">
        <v>328</v>
      </c>
      <c r="G3129" s="768">
        <v>56481</v>
      </c>
      <c r="H3129" s="127">
        <v>11</v>
      </c>
      <c r="I3129" s="766">
        <v>5000</v>
      </c>
      <c r="J3129" s="766">
        <v>5000</v>
      </c>
      <c r="K3129" s="338" t="s">
        <v>1340</v>
      </c>
      <c r="L3129" s="338" t="s">
        <v>1340</v>
      </c>
      <c r="M3129" s="338" t="s">
        <v>1386</v>
      </c>
      <c r="N3129" s="767">
        <v>13</v>
      </c>
      <c r="O3129" s="517">
        <f t="shared" si="218"/>
        <v>65000</v>
      </c>
      <c r="P3129" s="362" t="s">
        <v>2676</v>
      </c>
    </row>
    <row r="3130" spans="1:16" s="187" customFormat="1" ht="15" x14ac:dyDescent="0.2">
      <c r="A3130" s="588" t="s">
        <v>2743</v>
      </c>
      <c r="B3130" s="564"/>
      <c r="C3130" s="673"/>
      <c r="D3130" s="704"/>
      <c r="E3130" s="673"/>
      <c r="F3130" s="673"/>
      <c r="G3130" s="673"/>
      <c r="H3130" s="673"/>
      <c r="I3130" s="673"/>
      <c r="J3130" s="673"/>
      <c r="K3130" s="770"/>
      <c r="L3130" s="770"/>
      <c r="M3130" s="770"/>
      <c r="N3130" s="771"/>
      <c r="O3130" s="772">
        <f>SUM(O3055:O3129)</f>
        <v>580620</v>
      </c>
      <c r="P3130" s="679"/>
    </row>
    <row r="3131" spans="1:16" s="187" customFormat="1" ht="15" x14ac:dyDescent="0.2">
      <c r="A3131" s="588" t="s">
        <v>2744</v>
      </c>
      <c r="B3131" s="564"/>
      <c r="C3131" s="673"/>
      <c r="D3131" s="704"/>
      <c r="E3131" s="773"/>
      <c r="F3131" s="773"/>
      <c r="G3131" s="773"/>
      <c r="H3131" s="773"/>
      <c r="I3131" s="773"/>
      <c r="J3131" s="773"/>
      <c r="K3131" s="774"/>
      <c r="L3131" s="774"/>
      <c r="M3131" s="774"/>
      <c r="N3131" s="775"/>
      <c r="O3131" s="776"/>
      <c r="P3131" s="679"/>
    </row>
    <row r="3132" spans="1:16" s="134" customFormat="1" ht="58.5" customHeight="1" x14ac:dyDescent="0.2">
      <c r="A3132" s="549" t="s">
        <v>2675</v>
      </c>
      <c r="B3132" s="166" t="s">
        <v>2676</v>
      </c>
      <c r="C3132" s="132" t="s">
        <v>2978</v>
      </c>
      <c r="D3132" s="279" t="s">
        <v>2745</v>
      </c>
      <c r="E3132" s="127" t="s">
        <v>187</v>
      </c>
      <c r="F3132" s="127">
        <v>114</v>
      </c>
      <c r="G3132" s="127" t="s">
        <v>605</v>
      </c>
      <c r="H3132" s="127">
        <v>11</v>
      </c>
      <c r="I3132" s="127">
        <v>1000</v>
      </c>
      <c r="J3132" s="127">
        <v>1000</v>
      </c>
      <c r="K3132" s="338" t="s">
        <v>1361</v>
      </c>
      <c r="L3132" s="338" t="s">
        <v>1361</v>
      </c>
      <c r="M3132" s="338" t="s">
        <v>1396</v>
      </c>
      <c r="N3132" s="767">
        <v>20</v>
      </c>
      <c r="O3132" s="517">
        <f t="shared" si="218"/>
        <v>20000</v>
      </c>
      <c r="P3132" s="362" t="s">
        <v>2676</v>
      </c>
    </row>
    <row r="3133" spans="1:16" s="134" customFormat="1" ht="58.5" customHeight="1" x14ac:dyDescent="0.2">
      <c r="A3133" s="549" t="s">
        <v>2675</v>
      </c>
      <c r="B3133" s="166" t="s">
        <v>2676</v>
      </c>
      <c r="C3133" s="132" t="s">
        <v>2978</v>
      </c>
      <c r="D3133" s="279" t="s">
        <v>2680</v>
      </c>
      <c r="E3133" s="127" t="s">
        <v>187</v>
      </c>
      <c r="F3133" s="127">
        <v>133</v>
      </c>
      <c r="G3133" s="127" t="s">
        <v>605</v>
      </c>
      <c r="H3133" s="127">
        <v>11</v>
      </c>
      <c r="I3133" s="127">
        <v>900</v>
      </c>
      <c r="J3133" s="127">
        <v>900</v>
      </c>
      <c r="K3133" s="338" t="s">
        <v>1363</v>
      </c>
      <c r="L3133" s="338" t="s">
        <v>1363</v>
      </c>
      <c r="M3133" s="338" t="s">
        <v>1396</v>
      </c>
      <c r="N3133" s="767">
        <v>4</v>
      </c>
      <c r="O3133" s="517">
        <f t="shared" si="218"/>
        <v>3600</v>
      </c>
      <c r="P3133" s="362" t="s">
        <v>2676</v>
      </c>
    </row>
    <row r="3134" spans="1:16" s="134" customFormat="1" ht="58.5" customHeight="1" x14ac:dyDescent="0.2">
      <c r="A3134" s="549" t="s">
        <v>2675</v>
      </c>
      <c r="B3134" s="166" t="s">
        <v>2676</v>
      </c>
      <c r="C3134" s="132" t="s">
        <v>2978</v>
      </c>
      <c r="D3134" s="279" t="s">
        <v>2681</v>
      </c>
      <c r="E3134" s="127" t="s">
        <v>187</v>
      </c>
      <c r="F3134" s="127">
        <v>136</v>
      </c>
      <c r="G3134" s="127" t="s">
        <v>605</v>
      </c>
      <c r="H3134" s="127">
        <v>11</v>
      </c>
      <c r="I3134" s="127">
        <v>900</v>
      </c>
      <c r="J3134" s="127">
        <v>900</v>
      </c>
      <c r="K3134" s="338" t="s">
        <v>1363</v>
      </c>
      <c r="L3134" s="338" t="s">
        <v>1363</v>
      </c>
      <c r="M3134" s="338" t="s">
        <v>1396</v>
      </c>
      <c r="N3134" s="767">
        <v>4</v>
      </c>
      <c r="O3134" s="517">
        <f t="shared" si="218"/>
        <v>3600</v>
      </c>
      <c r="P3134" s="362" t="s">
        <v>2676</v>
      </c>
    </row>
    <row r="3135" spans="1:16" s="134" customFormat="1" ht="58.5" customHeight="1" x14ac:dyDescent="0.2">
      <c r="A3135" s="549" t="s">
        <v>2675</v>
      </c>
      <c r="B3135" s="166" t="s">
        <v>2676</v>
      </c>
      <c r="C3135" s="132" t="s">
        <v>2978</v>
      </c>
      <c r="D3135" s="279" t="s">
        <v>2746</v>
      </c>
      <c r="E3135" s="127" t="s">
        <v>187</v>
      </c>
      <c r="F3135" s="127">
        <v>196</v>
      </c>
      <c r="G3135" s="127" t="s">
        <v>605</v>
      </c>
      <c r="H3135" s="127">
        <v>11</v>
      </c>
      <c r="I3135" s="127">
        <v>1500</v>
      </c>
      <c r="J3135" s="127">
        <v>1500</v>
      </c>
      <c r="K3135" s="338" t="s">
        <v>1395</v>
      </c>
      <c r="L3135" s="338" t="s">
        <v>1363</v>
      </c>
      <c r="M3135" s="338" t="s">
        <v>1396</v>
      </c>
      <c r="N3135" s="767">
        <v>5</v>
      </c>
      <c r="O3135" s="517">
        <f t="shared" si="218"/>
        <v>7500</v>
      </c>
      <c r="P3135" s="362" t="s">
        <v>2676</v>
      </c>
    </row>
    <row r="3136" spans="1:16" s="134" customFormat="1" ht="58.5" customHeight="1" x14ac:dyDescent="0.2">
      <c r="A3136" s="549" t="s">
        <v>2675</v>
      </c>
      <c r="B3136" s="166" t="s">
        <v>2676</v>
      </c>
      <c r="C3136" s="132" t="s">
        <v>2978</v>
      </c>
      <c r="D3136" s="279" t="s">
        <v>614</v>
      </c>
      <c r="E3136" s="127" t="s">
        <v>187</v>
      </c>
      <c r="F3136" s="127">
        <v>211</v>
      </c>
      <c r="G3136" s="127">
        <v>5325</v>
      </c>
      <c r="H3136" s="127">
        <v>11</v>
      </c>
      <c r="I3136" s="127">
        <v>8500</v>
      </c>
      <c r="J3136" s="127">
        <v>8500</v>
      </c>
      <c r="K3136" s="338" t="s">
        <v>1435</v>
      </c>
      <c r="L3136" s="338" t="s">
        <v>1435</v>
      </c>
      <c r="M3136" s="338" t="s">
        <v>1396</v>
      </c>
      <c r="N3136" s="767">
        <v>8</v>
      </c>
      <c r="O3136" s="517">
        <f t="shared" si="218"/>
        <v>68000</v>
      </c>
      <c r="P3136" s="362" t="s">
        <v>2676</v>
      </c>
    </row>
    <row r="3137" spans="1:16" s="187" customFormat="1" ht="15.75" thickBot="1" x14ac:dyDescent="0.25">
      <c r="A3137" s="777" t="s">
        <v>2747</v>
      </c>
      <c r="B3137" s="778"/>
      <c r="C3137" s="779"/>
      <c r="D3137" s="780"/>
      <c r="E3137" s="779"/>
      <c r="F3137" s="779"/>
      <c r="G3137" s="779"/>
      <c r="H3137" s="779"/>
      <c r="I3137" s="779"/>
      <c r="J3137" s="779"/>
      <c r="K3137" s="781"/>
      <c r="L3137" s="781"/>
      <c r="M3137" s="781"/>
      <c r="N3137" s="779"/>
      <c r="O3137" s="782">
        <f>SUM(O3132:O3136)</f>
        <v>102700</v>
      </c>
      <c r="P3137" s="783"/>
    </row>
    <row r="3138" spans="1:16" s="187" customFormat="1" ht="15.75" thickBot="1" x14ac:dyDescent="0.25">
      <c r="A3138" s="176" t="s">
        <v>2748</v>
      </c>
      <c r="B3138" s="178"/>
      <c r="C3138" s="306"/>
      <c r="D3138" s="306"/>
      <c r="E3138" s="306"/>
      <c r="F3138" s="306"/>
      <c r="G3138" s="306"/>
      <c r="H3138" s="306"/>
      <c r="I3138" s="306"/>
      <c r="J3138" s="306"/>
      <c r="K3138" s="306"/>
      <c r="L3138" s="306"/>
      <c r="M3138" s="306"/>
      <c r="N3138" s="307"/>
      <c r="O3138" s="154">
        <f>O3130+O3137</f>
        <v>683320</v>
      </c>
      <c r="P3138" s="784"/>
    </row>
    <row r="3139" spans="1:16" s="187" customFormat="1" ht="15" x14ac:dyDescent="0.2">
      <c r="A3139" s="497"/>
      <c r="B3139" s="417"/>
      <c r="C3139" s="331"/>
      <c r="D3139" s="331"/>
      <c r="E3139" s="331"/>
      <c r="F3139" s="331"/>
      <c r="G3139" s="331"/>
      <c r="H3139" s="331"/>
      <c r="I3139" s="331"/>
      <c r="J3139" s="331"/>
      <c r="K3139" s="331"/>
      <c r="L3139" s="331"/>
      <c r="M3139" s="331"/>
      <c r="N3139" s="331"/>
      <c r="O3139" s="160"/>
    </row>
    <row r="3140" spans="1:16" s="187" customFormat="1" ht="15" x14ac:dyDescent="0.2">
      <c r="A3140" s="120" t="s">
        <v>481</v>
      </c>
      <c r="B3140" s="120"/>
      <c r="C3140" s="120"/>
      <c r="D3140" s="120"/>
      <c r="E3140" s="120"/>
      <c r="F3140" s="120"/>
      <c r="G3140" s="120"/>
      <c r="H3140" s="120"/>
      <c r="I3140" s="959"/>
      <c r="J3140" s="959"/>
      <c r="K3140" s="960"/>
      <c r="L3140" s="960"/>
      <c r="M3140" s="960"/>
      <c r="N3140" s="120"/>
      <c r="O3140" s="120"/>
      <c r="P3140" s="961"/>
    </row>
    <row r="3141" spans="1:16" s="134" customFormat="1" ht="58.5" customHeight="1" x14ac:dyDescent="0.2">
      <c r="A3141" s="131">
        <v>10535</v>
      </c>
      <c r="B3141" s="166" t="s">
        <v>2749</v>
      </c>
      <c r="C3141" s="132" t="s">
        <v>1612</v>
      </c>
      <c r="D3141" s="785" t="s">
        <v>2750</v>
      </c>
      <c r="E3141" s="786" t="s">
        <v>604</v>
      </c>
      <c r="F3141" s="785">
        <v>113</v>
      </c>
      <c r="G3141" s="127" t="s">
        <v>605</v>
      </c>
      <c r="H3141" s="127">
        <v>12</v>
      </c>
      <c r="I3141" s="787">
        <v>2500</v>
      </c>
      <c r="J3141" s="788">
        <v>690000</v>
      </c>
      <c r="K3141" s="789">
        <f>92*2500</f>
        <v>230000</v>
      </c>
      <c r="L3141" s="789">
        <f>92*2500</f>
        <v>230000</v>
      </c>
      <c r="M3141" s="789">
        <f>92*2500</f>
        <v>230000</v>
      </c>
      <c r="N3141" s="790">
        <v>276</v>
      </c>
      <c r="O3141" s="517">
        <f>N3141*I3141</f>
        <v>690000</v>
      </c>
      <c r="P3141" s="166" t="s">
        <v>2749</v>
      </c>
    </row>
    <row r="3142" spans="1:16" s="134" customFormat="1" ht="58.5" customHeight="1" x14ac:dyDescent="0.2">
      <c r="A3142" s="131">
        <v>10535</v>
      </c>
      <c r="B3142" s="166" t="s">
        <v>2749</v>
      </c>
      <c r="C3142" s="132" t="s">
        <v>1612</v>
      </c>
      <c r="D3142" s="785" t="s">
        <v>1957</v>
      </c>
      <c r="E3142" s="786" t="s">
        <v>202</v>
      </c>
      <c r="F3142" s="785">
        <v>122</v>
      </c>
      <c r="G3142" s="127" t="s">
        <v>605</v>
      </c>
      <c r="H3142" s="127">
        <v>12</v>
      </c>
      <c r="I3142" s="787">
        <v>0.25</v>
      </c>
      <c r="J3142" s="788">
        <v>875000</v>
      </c>
      <c r="K3142" s="789">
        <v>300000</v>
      </c>
      <c r="L3142" s="789">
        <v>400000</v>
      </c>
      <c r="M3142" s="789">
        <v>175000</v>
      </c>
      <c r="N3142" s="790">
        <v>3500000</v>
      </c>
      <c r="O3142" s="517">
        <f t="shared" ref="O3142:O3182" si="219">N3142*I3142</f>
        <v>875000</v>
      </c>
      <c r="P3142" s="166" t="s">
        <v>2749</v>
      </c>
    </row>
    <row r="3143" spans="1:16" s="134" customFormat="1" ht="58.5" customHeight="1" x14ac:dyDescent="0.2">
      <c r="A3143" s="131">
        <v>10535</v>
      </c>
      <c r="B3143" s="166" t="s">
        <v>2749</v>
      </c>
      <c r="C3143" s="132" t="s">
        <v>1612</v>
      </c>
      <c r="D3143" s="785" t="s">
        <v>2751</v>
      </c>
      <c r="E3143" s="786" t="s">
        <v>2752</v>
      </c>
      <c r="F3143" s="785">
        <v>133</v>
      </c>
      <c r="G3143" s="127" t="s">
        <v>605</v>
      </c>
      <c r="H3143" s="127">
        <v>12</v>
      </c>
      <c r="I3143" s="787">
        <v>420</v>
      </c>
      <c r="J3143" s="788">
        <v>126000</v>
      </c>
      <c r="K3143" s="789">
        <v>42000</v>
      </c>
      <c r="L3143" s="789">
        <v>42000</v>
      </c>
      <c r="M3143" s="789">
        <v>42000</v>
      </c>
      <c r="N3143" s="790">
        <v>300</v>
      </c>
      <c r="O3143" s="517">
        <f t="shared" si="219"/>
        <v>126000</v>
      </c>
      <c r="P3143" s="166" t="s">
        <v>2749</v>
      </c>
    </row>
    <row r="3144" spans="1:16" s="134" customFormat="1" ht="58.5" customHeight="1" x14ac:dyDescent="0.2">
      <c r="A3144" s="131">
        <v>10535</v>
      </c>
      <c r="B3144" s="166" t="s">
        <v>2749</v>
      </c>
      <c r="C3144" s="132" t="s">
        <v>1612</v>
      </c>
      <c r="D3144" s="785" t="s">
        <v>2753</v>
      </c>
      <c r="E3144" s="786" t="s">
        <v>2752</v>
      </c>
      <c r="F3144" s="785">
        <v>136</v>
      </c>
      <c r="G3144" s="127" t="s">
        <v>605</v>
      </c>
      <c r="H3144" s="127">
        <v>12</v>
      </c>
      <c r="I3144" s="787">
        <v>420</v>
      </c>
      <c r="J3144" s="788">
        <v>1680000</v>
      </c>
      <c r="K3144" s="789">
        <v>560000</v>
      </c>
      <c r="L3144" s="789">
        <v>560000</v>
      </c>
      <c r="M3144" s="789">
        <v>560000</v>
      </c>
      <c r="N3144" s="790">
        <v>4000</v>
      </c>
      <c r="O3144" s="517">
        <f t="shared" si="219"/>
        <v>1680000</v>
      </c>
      <c r="P3144" s="166" t="s">
        <v>2749</v>
      </c>
    </row>
    <row r="3145" spans="1:16" s="134" customFormat="1" ht="58.5" customHeight="1" x14ac:dyDescent="0.2">
      <c r="A3145" s="131">
        <v>10535</v>
      </c>
      <c r="B3145" s="166" t="s">
        <v>2749</v>
      </c>
      <c r="C3145" s="132" t="s">
        <v>1612</v>
      </c>
      <c r="D3145" s="785" t="s">
        <v>2754</v>
      </c>
      <c r="E3145" s="786" t="s">
        <v>202</v>
      </c>
      <c r="F3145" s="785">
        <v>151</v>
      </c>
      <c r="G3145" s="127" t="s">
        <v>605</v>
      </c>
      <c r="H3145" s="127">
        <v>12</v>
      </c>
      <c r="I3145" s="787">
        <v>162500</v>
      </c>
      <c r="J3145" s="788">
        <v>2400000</v>
      </c>
      <c r="K3145" s="789">
        <v>1300000</v>
      </c>
      <c r="L3145" s="789">
        <v>1300000</v>
      </c>
      <c r="M3145" s="789">
        <v>1300000</v>
      </c>
      <c r="N3145" s="790">
        <v>24</v>
      </c>
      <c r="O3145" s="517">
        <f t="shared" si="219"/>
        <v>3900000</v>
      </c>
      <c r="P3145" s="166" t="s">
        <v>2749</v>
      </c>
    </row>
    <row r="3146" spans="1:16" s="134" customFormat="1" ht="58.5" customHeight="1" x14ac:dyDescent="0.2">
      <c r="A3146" s="131">
        <v>10535</v>
      </c>
      <c r="B3146" s="166" t="s">
        <v>2749</v>
      </c>
      <c r="C3146" s="132" t="s">
        <v>1612</v>
      </c>
      <c r="D3146" s="785" t="s">
        <v>2755</v>
      </c>
      <c r="E3146" s="786" t="s">
        <v>604</v>
      </c>
      <c r="F3146" s="785">
        <v>153</v>
      </c>
      <c r="G3146" s="127" t="s">
        <v>605</v>
      </c>
      <c r="H3146" s="127">
        <v>12</v>
      </c>
      <c r="I3146" s="787">
        <v>23438</v>
      </c>
      <c r="J3146" s="788">
        <v>281256</v>
      </c>
      <c r="K3146" s="789">
        <v>93752</v>
      </c>
      <c r="L3146" s="789">
        <v>93752</v>
      </c>
      <c r="M3146" s="789">
        <v>93752</v>
      </c>
      <c r="N3146" s="790">
        <v>12</v>
      </c>
      <c r="O3146" s="517">
        <f t="shared" si="219"/>
        <v>281256</v>
      </c>
      <c r="P3146" s="166" t="s">
        <v>2749</v>
      </c>
    </row>
    <row r="3147" spans="1:16" s="134" customFormat="1" ht="58.5" customHeight="1" x14ac:dyDescent="0.2">
      <c r="A3147" s="131">
        <v>10535</v>
      </c>
      <c r="B3147" s="166" t="s">
        <v>2749</v>
      </c>
      <c r="C3147" s="132" t="s">
        <v>1612</v>
      </c>
      <c r="D3147" s="785" t="s">
        <v>2756</v>
      </c>
      <c r="E3147" s="786" t="s">
        <v>187</v>
      </c>
      <c r="F3147" s="785">
        <v>158</v>
      </c>
      <c r="G3147" s="127" t="s">
        <v>605</v>
      </c>
      <c r="H3147" s="127">
        <v>12</v>
      </c>
      <c r="I3147" s="787">
        <v>750</v>
      </c>
      <c r="J3147" s="788">
        <v>22500</v>
      </c>
      <c r="K3147" s="789">
        <v>22500</v>
      </c>
      <c r="L3147" s="789">
        <v>0</v>
      </c>
      <c r="M3147" s="789">
        <v>0</v>
      </c>
      <c r="N3147" s="790">
        <v>30</v>
      </c>
      <c r="O3147" s="517">
        <f t="shared" si="219"/>
        <v>22500</v>
      </c>
      <c r="P3147" s="166" t="s">
        <v>2749</v>
      </c>
    </row>
    <row r="3148" spans="1:16" s="134" customFormat="1" ht="58.5" customHeight="1" x14ac:dyDescent="0.2">
      <c r="A3148" s="131">
        <v>10535</v>
      </c>
      <c r="B3148" s="166" t="s">
        <v>2749</v>
      </c>
      <c r="C3148" s="132" t="s">
        <v>1612</v>
      </c>
      <c r="D3148" s="785" t="s">
        <v>2757</v>
      </c>
      <c r="E3148" s="786" t="s">
        <v>604</v>
      </c>
      <c r="F3148" s="785">
        <v>165</v>
      </c>
      <c r="G3148" s="127" t="s">
        <v>605</v>
      </c>
      <c r="H3148" s="127">
        <v>12</v>
      </c>
      <c r="I3148" s="787">
        <v>2500</v>
      </c>
      <c r="J3148" s="788">
        <v>500000</v>
      </c>
      <c r="K3148" s="789">
        <v>16667</v>
      </c>
      <c r="L3148" s="789">
        <v>16667</v>
      </c>
      <c r="M3148" s="789">
        <v>16666</v>
      </c>
      <c r="N3148" s="790">
        <v>200</v>
      </c>
      <c r="O3148" s="517">
        <f t="shared" si="219"/>
        <v>500000</v>
      </c>
      <c r="P3148" s="166" t="s">
        <v>2749</v>
      </c>
    </row>
    <row r="3149" spans="1:16" s="134" customFormat="1" ht="58.5" customHeight="1" x14ac:dyDescent="0.2">
      <c r="A3149" s="131">
        <v>10535</v>
      </c>
      <c r="B3149" s="166" t="s">
        <v>2749</v>
      </c>
      <c r="C3149" s="132" t="s">
        <v>1612</v>
      </c>
      <c r="D3149" s="785" t="s">
        <v>2758</v>
      </c>
      <c r="E3149" s="786" t="s">
        <v>604</v>
      </c>
      <c r="F3149" s="785">
        <v>169</v>
      </c>
      <c r="G3149" s="127" t="s">
        <v>605</v>
      </c>
      <c r="H3149" s="127">
        <v>12</v>
      </c>
      <c r="I3149" s="787">
        <v>1500</v>
      </c>
      <c r="J3149" s="788">
        <v>36000</v>
      </c>
      <c r="K3149" s="789">
        <f>8*1500</f>
        <v>12000</v>
      </c>
      <c r="L3149" s="789">
        <f>8*1500</f>
        <v>12000</v>
      </c>
      <c r="M3149" s="789">
        <f>8*1500</f>
        <v>12000</v>
      </c>
      <c r="N3149" s="790">
        <v>24</v>
      </c>
      <c r="O3149" s="517">
        <f t="shared" si="219"/>
        <v>36000</v>
      </c>
      <c r="P3149" s="166" t="s">
        <v>2749</v>
      </c>
    </row>
    <row r="3150" spans="1:16" s="134" customFormat="1" ht="58.5" customHeight="1" x14ac:dyDescent="0.2">
      <c r="A3150" s="131">
        <v>10535</v>
      </c>
      <c r="B3150" s="166" t="s">
        <v>2749</v>
      </c>
      <c r="C3150" s="132" t="s">
        <v>1612</v>
      </c>
      <c r="D3150" s="785" t="s">
        <v>2759</v>
      </c>
      <c r="E3150" s="786" t="s">
        <v>604</v>
      </c>
      <c r="F3150" s="785">
        <v>181</v>
      </c>
      <c r="G3150" s="127" t="s">
        <v>605</v>
      </c>
      <c r="H3150" s="127">
        <v>12</v>
      </c>
      <c r="I3150" s="787">
        <v>180000</v>
      </c>
      <c r="J3150" s="788">
        <v>1080000</v>
      </c>
      <c r="K3150" s="789">
        <v>360000</v>
      </c>
      <c r="L3150" s="789">
        <v>360000</v>
      </c>
      <c r="M3150" s="789">
        <v>360000</v>
      </c>
      <c r="N3150" s="790">
        <v>6</v>
      </c>
      <c r="O3150" s="517">
        <f t="shared" si="219"/>
        <v>1080000</v>
      </c>
      <c r="P3150" s="166" t="s">
        <v>2749</v>
      </c>
    </row>
    <row r="3151" spans="1:16" s="134" customFormat="1" ht="58.5" customHeight="1" x14ac:dyDescent="0.2">
      <c r="A3151" s="131">
        <v>10535</v>
      </c>
      <c r="B3151" s="166" t="s">
        <v>2749</v>
      </c>
      <c r="C3151" s="132" t="s">
        <v>1612</v>
      </c>
      <c r="D3151" s="785" t="s">
        <v>2760</v>
      </c>
      <c r="E3151" s="786" t="s">
        <v>1190</v>
      </c>
      <c r="F3151" s="785">
        <v>183</v>
      </c>
      <c r="G3151" s="127" t="s">
        <v>605</v>
      </c>
      <c r="H3151" s="127">
        <v>12</v>
      </c>
      <c r="I3151" s="787">
        <v>114000</v>
      </c>
      <c r="J3151" s="788">
        <v>342000</v>
      </c>
      <c r="K3151" s="789">
        <v>114000</v>
      </c>
      <c r="L3151" s="789">
        <v>114000</v>
      </c>
      <c r="M3151" s="789">
        <v>114000</v>
      </c>
      <c r="N3151" s="790">
        <v>3</v>
      </c>
      <c r="O3151" s="517">
        <f t="shared" si="219"/>
        <v>342000</v>
      </c>
      <c r="P3151" s="166" t="s">
        <v>2749</v>
      </c>
    </row>
    <row r="3152" spans="1:16" s="134" customFormat="1" ht="58.5" customHeight="1" x14ac:dyDescent="0.2">
      <c r="A3152" s="131">
        <v>10535</v>
      </c>
      <c r="B3152" s="166" t="s">
        <v>2749</v>
      </c>
      <c r="C3152" s="132" t="s">
        <v>1612</v>
      </c>
      <c r="D3152" s="785" t="s">
        <v>2761</v>
      </c>
      <c r="E3152" s="786" t="s">
        <v>604</v>
      </c>
      <c r="F3152" s="785">
        <v>186</v>
      </c>
      <c r="G3152" s="127" t="s">
        <v>605</v>
      </c>
      <c r="H3152" s="127">
        <v>12</v>
      </c>
      <c r="I3152" s="787">
        <v>20000</v>
      </c>
      <c r="J3152" s="788">
        <v>160000</v>
      </c>
      <c r="K3152" s="789">
        <v>53333</v>
      </c>
      <c r="L3152" s="789">
        <v>53333</v>
      </c>
      <c r="M3152" s="789">
        <v>53334</v>
      </c>
      <c r="N3152" s="790">
        <v>8</v>
      </c>
      <c r="O3152" s="517">
        <f t="shared" si="219"/>
        <v>160000</v>
      </c>
      <c r="P3152" s="166" t="s">
        <v>2749</v>
      </c>
    </row>
    <row r="3153" spans="1:16" s="134" customFormat="1" ht="58.5" customHeight="1" x14ac:dyDescent="0.2">
      <c r="A3153" s="131">
        <v>10535</v>
      </c>
      <c r="B3153" s="166" t="s">
        <v>2749</v>
      </c>
      <c r="C3153" s="132" t="s">
        <v>1612</v>
      </c>
      <c r="D3153" s="785" t="s">
        <v>2762</v>
      </c>
      <c r="E3153" s="786" t="s">
        <v>187</v>
      </c>
      <c r="F3153" s="785">
        <v>211</v>
      </c>
      <c r="G3153" s="127" t="s">
        <v>2763</v>
      </c>
      <c r="H3153" s="127">
        <v>12</v>
      </c>
      <c r="I3153" s="787">
        <v>90</v>
      </c>
      <c r="J3153" s="788">
        <v>900000</v>
      </c>
      <c r="K3153" s="789">
        <v>300000</v>
      </c>
      <c r="L3153" s="789">
        <v>300000</v>
      </c>
      <c r="M3153" s="789">
        <v>300000</v>
      </c>
      <c r="N3153" s="790">
        <v>10000</v>
      </c>
      <c r="O3153" s="517">
        <f t="shared" si="219"/>
        <v>900000</v>
      </c>
      <c r="P3153" s="166" t="s">
        <v>2749</v>
      </c>
    </row>
    <row r="3154" spans="1:16" s="134" customFormat="1" ht="58.5" customHeight="1" x14ac:dyDescent="0.2">
      <c r="A3154" s="131">
        <v>10535</v>
      </c>
      <c r="B3154" s="166" t="s">
        <v>2749</v>
      </c>
      <c r="C3154" s="132" t="s">
        <v>1612</v>
      </c>
      <c r="D3154" s="785" t="s">
        <v>2764</v>
      </c>
      <c r="E3154" s="786" t="s">
        <v>187</v>
      </c>
      <c r="F3154" s="785">
        <v>233</v>
      </c>
      <c r="G3154" s="127">
        <v>65477</v>
      </c>
      <c r="H3154" s="127">
        <v>12</v>
      </c>
      <c r="I3154" s="787">
        <v>300</v>
      </c>
      <c r="J3154" s="788">
        <v>30000</v>
      </c>
      <c r="K3154" s="789">
        <v>9000</v>
      </c>
      <c r="L3154" s="789">
        <v>21000</v>
      </c>
      <c r="M3154" s="789">
        <v>0</v>
      </c>
      <c r="N3154" s="790">
        <v>100</v>
      </c>
      <c r="O3154" s="517">
        <f t="shared" si="219"/>
        <v>30000</v>
      </c>
      <c r="P3154" s="166" t="s">
        <v>2749</v>
      </c>
    </row>
    <row r="3155" spans="1:16" s="134" customFormat="1" ht="58.5" customHeight="1" x14ac:dyDescent="0.2">
      <c r="A3155" s="131">
        <v>10535</v>
      </c>
      <c r="B3155" s="166" t="s">
        <v>2749</v>
      </c>
      <c r="C3155" s="132" t="s">
        <v>1612</v>
      </c>
      <c r="D3155" s="785" t="s">
        <v>2765</v>
      </c>
      <c r="E3155" s="786" t="s">
        <v>187</v>
      </c>
      <c r="F3155" s="785">
        <v>233</v>
      </c>
      <c r="G3155" s="127">
        <v>81551</v>
      </c>
      <c r="H3155" s="127">
        <v>12</v>
      </c>
      <c r="I3155" s="787">
        <v>110</v>
      </c>
      <c r="J3155" s="788">
        <v>49500</v>
      </c>
      <c r="K3155" s="789">
        <v>0</v>
      </c>
      <c r="L3155" s="789">
        <v>49500</v>
      </c>
      <c r="M3155" s="789">
        <v>0</v>
      </c>
      <c r="N3155" s="790">
        <v>450</v>
      </c>
      <c r="O3155" s="517">
        <f t="shared" si="219"/>
        <v>49500</v>
      </c>
      <c r="P3155" s="166" t="s">
        <v>2749</v>
      </c>
    </row>
    <row r="3156" spans="1:16" s="134" customFormat="1" ht="58.5" customHeight="1" x14ac:dyDescent="0.2">
      <c r="A3156" s="131">
        <v>10535</v>
      </c>
      <c r="B3156" s="166" t="s">
        <v>2749</v>
      </c>
      <c r="C3156" s="132" t="s">
        <v>1612</v>
      </c>
      <c r="D3156" s="785" t="s">
        <v>2766</v>
      </c>
      <c r="E3156" s="786" t="s">
        <v>187</v>
      </c>
      <c r="F3156" s="785">
        <v>233</v>
      </c>
      <c r="G3156" s="127">
        <v>118319</v>
      </c>
      <c r="H3156" s="127">
        <v>12</v>
      </c>
      <c r="I3156" s="787">
        <v>180</v>
      </c>
      <c r="J3156" s="788">
        <v>81000</v>
      </c>
      <c r="K3156" s="789">
        <v>0</v>
      </c>
      <c r="L3156" s="789">
        <v>81000</v>
      </c>
      <c r="M3156" s="789">
        <v>0</v>
      </c>
      <c r="N3156" s="790">
        <v>450</v>
      </c>
      <c r="O3156" s="517">
        <f t="shared" si="219"/>
        <v>81000</v>
      </c>
      <c r="P3156" s="166" t="s">
        <v>2749</v>
      </c>
    </row>
    <row r="3157" spans="1:16" s="134" customFormat="1" ht="58.5" customHeight="1" x14ac:dyDescent="0.2">
      <c r="A3157" s="131">
        <v>10535</v>
      </c>
      <c r="B3157" s="166" t="s">
        <v>2749</v>
      </c>
      <c r="C3157" s="132" t="s">
        <v>1612</v>
      </c>
      <c r="D3157" s="785" t="s">
        <v>2767</v>
      </c>
      <c r="E3157" s="786" t="s">
        <v>187</v>
      </c>
      <c r="F3157" s="785">
        <v>233</v>
      </c>
      <c r="G3157" s="127">
        <v>64910</v>
      </c>
      <c r="H3157" s="127">
        <v>12</v>
      </c>
      <c r="I3157" s="787">
        <v>50</v>
      </c>
      <c r="J3157" s="788">
        <v>5000</v>
      </c>
      <c r="K3157" s="789">
        <v>0</v>
      </c>
      <c r="L3157" s="789">
        <v>5000</v>
      </c>
      <c r="M3157" s="789">
        <v>0</v>
      </c>
      <c r="N3157" s="790">
        <v>100</v>
      </c>
      <c r="O3157" s="517">
        <f t="shared" si="219"/>
        <v>5000</v>
      </c>
      <c r="P3157" s="166" t="s">
        <v>2749</v>
      </c>
    </row>
    <row r="3158" spans="1:16" s="134" customFormat="1" ht="58.5" customHeight="1" x14ac:dyDescent="0.2">
      <c r="A3158" s="131">
        <v>10535</v>
      </c>
      <c r="B3158" s="166" t="s">
        <v>2749</v>
      </c>
      <c r="C3158" s="132" t="s">
        <v>1612</v>
      </c>
      <c r="D3158" s="785" t="s">
        <v>2768</v>
      </c>
      <c r="E3158" s="786" t="s">
        <v>2769</v>
      </c>
      <c r="F3158" s="785">
        <v>241</v>
      </c>
      <c r="G3158" s="127">
        <v>157020</v>
      </c>
      <c r="H3158" s="127">
        <v>12</v>
      </c>
      <c r="I3158" s="787">
        <v>50</v>
      </c>
      <c r="J3158" s="788">
        <v>500000</v>
      </c>
      <c r="K3158" s="789">
        <v>20000</v>
      </c>
      <c r="L3158" s="789">
        <v>470000</v>
      </c>
      <c r="M3158" s="789">
        <v>10000</v>
      </c>
      <c r="N3158" s="790">
        <v>10000</v>
      </c>
      <c r="O3158" s="517">
        <f t="shared" si="219"/>
        <v>500000</v>
      </c>
      <c r="P3158" s="166" t="s">
        <v>2749</v>
      </c>
    </row>
    <row r="3159" spans="1:16" s="134" customFormat="1" ht="58.5" customHeight="1" x14ac:dyDescent="0.2">
      <c r="A3159" s="131">
        <v>10535</v>
      </c>
      <c r="B3159" s="166" t="s">
        <v>2749</v>
      </c>
      <c r="C3159" s="132" t="s">
        <v>1612</v>
      </c>
      <c r="D3159" s="785" t="s">
        <v>2770</v>
      </c>
      <c r="E3159" s="786" t="s">
        <v>2769</v>
      </c>
      <c r="F3159" s="785">
        <v>241</v>
      </c>
      <c r="G3159" s="127">
        <v>157950</v>
      </c>
      <c r="H3159" s="127">
        <v>12</v>
      </c>
      <c r="I3159" s="787">
        <v>60</v>
      </c>
      <c r="J3159" s="788">
        <v>1800000</v>
      </c>
      <c r="K3159" s="789">
        <v>10000</v>
      </c>
      <c r="L3159" s="789">
        <v>1790000</v>
      </c>
      <c r="M3159" s="789">
        <v>0</v>
      </c>
      <c r="N3159" s="790">
        <v>30000</v>
      </c>
      <c r="O3159" s="517">
        <f t="shared" si="219"/>
        <v>1800000</v>
      </c>
      <c r="P3159" s="166" t="s">
        <v>2749</v>
      </c>
    </row>
    <row r="3160" spans="1:16" s="134" customFormat="1" ht="58.5" customHeight="1" x14ac:dyDescent="0.2">
      <c r="A3160" s="131">
        <v>10535</v>
      </c>
      <c r="B3160" s="166" t="s">
        <v>2749</v>
      </c>
      <c r="C3160" s="132" t="s">
        <v>1612</v>
      </c>
      <c r="D3160" s="785" t="s">
        <v>2771</v>
      </c>
      <c r="E3160" s="786" t="s">
        <v>2772</v>
      </c>
      <c r="F3160" s="785">
        <v>262</v>
      </c>
      <c r="G3160" s="127">
        <v>137929</v>
      </c>
      <c r="H3160" s="127">
        <v>12</v>
      </c>
      <c r="I3160" s="787">
        <v>100</v>
      </c>
      <c r="J3160" s="788">
        <v>3000000</v>
      </c>
      <c r="K3160" s="789">
        <v>0</v>
      </c>
      <c r="L3160" s="789">
        <v>3000000</v>
      </c>
      <c r="M3160" s="789">
        <v>0</v>
      </c>
      <c r="N3160" s="790">
        <v>30000</v>
      </c>
      <c r="O3160" s="517">
        <f t="shared" si="219"/>
        <v>3000000</v>
      </c>
      <c r="P3160" s="166" t="s">
        <v>2749</v>
      </c>
    </row>
    <row r="3161" spans="1:16" s="134" customFormat="1" ht="51" x14ac:dyDescent="0.2">
      <c r="A3161" s="131">
        <v>10535</v>
      </c>
      <c r="B3161" s="166" t="s">
        <v>2749</v>
      </c>
      <c r="C3161" s="132" t="s">
        <v>1612</v>
      </c>
      <c r="D3161" s="785" t="s">
        <v>2773</v>
      </c>
      <c r="E3161" s="786" t="s">
        <v>2774</v>
      </c>
      <c r="F3161" s="785">
        <v>291</v>
      </c>
      <c r="G3161" s="127" t="s">
        <v>2775</v>
      </c>
      <c r="H3161" s="127">
        <v>12</v>
      </c>
      <c r="I3161" s="787">
        <v>50000</v>
      </c>
      <c r="J3161" s="788">
        <v>600000</v>
      </c>
      <c r="K3161" s="789">
        <v>200000</v>
      </c>
      <c r="L3161" s="789">
        <v>200000</v>
      </c>
      <c r="M3161" s="789">
        <v>200000</v>
      </c>
      <c r="N3161" s="790">
        <v>12</v>
      </c>
      <c r="O3161" s="517">
        <f t="shared" si="219"/>
        <v>600000</v>
      </c>
      <c r="P3161" s="166" t="s">
        <v>2749</v>
      </c>
    </row>
    <row r="3162" spans="1:16" s="134" customFormat="1" ht="58.5" customHeight="1" x14ac:dyDescent="0.2">
      <c r="A3162" s="131">
        <v>10535</v>
      </c>
      <c r="B3162" s="166" t="s">
        <v>2749</v>
      </c>
      <c r="C3162" s="132" t="s">
        <v>1612</v>
      </c>
      <c r="D3162" s="785" t="s">
        <v>2776</v>
      </c>
      <c r="E3162" s="786" t="s">
        <v>187</v>
      </c>
      <c r="F3162" s="785">
        <v>298</v>
      </c>
      <c r="G3162" s="127" t="s">
        <v>2775</v>
      </c>
      <c r="H3162" s="127">
        <v>12</v>
      </c>
      <c r="I3162" s="787">
        <v>225</v>
      </c>
      <c r="J3162" s="788">
        <v>157500</v>
      </c>
      <c r="K3162" s="789">
        <f>156*225</f>
        <v>35100</v>
      </c>
      <c r="L3162" s="789">
        <v>87300</v>
      </c>
      <c r="M3162" s="789">
        <f>156*225</f>
        <v>35100</v>
      </c>
      <c r="N3162" s="790">
        <v>700</v>
      </c>
      <c r="O3162" s="517">
        <f t="shared" si="219"/>
        <v>157500</v>
      </c>
      <c r="P3162" s="166" t="s">
        <v>2749</v>
      </c>
    </row>
    <row r="3163" spans="1:16" s="134" customFormat="1" ht="58.5" customHeight="1" x14ac:dyDescent="0.2">
      <c r="A3163" s="131">
        <v>10535</v>
      </c>
      <c r="B3163" s="166" t="s">
        <v>2749</v>
      </c>
      <c r="C3163" s="132" t="s">
        <v>1612</v>
      </c>
      <c r="D3163" s="785" t="s">
        <v>2777</v>
      </c>
      <c r="E3163" s="786" t="s">
        <v>187</v>
      </c>
      <c r="F3163" s="785">
        <v>322</v>
      </c>
      <c r="G3163" s="127">
        <v>79190</v>
      </c>
      <c r="H3163" s="127">
        <v>12</v>
      </c>
      <c r="I3163" s="787">
        <v>700</v>
      </c>
      <c r="J3163" s="788">
        <v>70000</v>
      </c>
      <c r="K3163" s="789">
        <v>0</v>
      </c>
      <c r="L3163" s="789">
        <v>70000</v>
      </c>
      <c r="M3163" s="789">
        <v>0</v>
      </c>
      <c r="N3163" s="790">
        <v>100</v>
      </c>
      <c r="O3163" s="517">
        <f t="shared" si="219"/>
        <v>70000</v>
      </c>
      <c r="P3163" s="166" t="s">
        <v>2749</v>
      </c>
    </row>
    <row r="3164" spans="1:16" s="134" customFormat="1" ht="58.5" customHeight="1" x14ac:dyDescent="0.2">
      <c r="A3164" s="131">
        <v>10535</v>
      </c>
      <c r="B3164" s="166" t="s">
        <v>2749</v>
      </c>
      <c r="C3164" s="132" t="s">
        <v>1612</v>
      </c>
      <c r="D3164" s="785" t="s">
        <v>2778</v>
      </c>
      <c r="E3164" s="786" t="s">
        <v>187</v>
      </c>
      <c r="F3164" s="785">
        <v>322</v>
      </c>
      <c r="G3164" s="127">
        <v>113818</v>
      </c>
      <c r="H3164" s="127">
        <v>12</v>
      </c>
      <c r="I3164" s="787">
        <v>1250</v>
      </c>
      <c r="J3164" s="788">
        <v>93750</v>
      </c>
      <c r="K3164" s="789">
        <v>0</v>
      </c>
      <c r="L3164" s="789">
        <v>93750</v>
      </c>
      <c r="M3164" s="789">
        <v>0</v>
      </c>
      <c r="N3164" s="790">
        <v>75</v>
      </c>
      <c r="O3164" s="517">
        <f t="shared" si="219"/>
        <v>93750</v>
      </c>
      <c r="P3164" s="166" t="s">
        <v>2749</v>
      </c>
    </row>
    <row r="3165" spans="1:16" s="134" customFormat="1" ht="58.5" customHeight="1" x14ac:dyDescent="0.2">
      <c r="A3165" s="131">
        <v>10535</v>
      </c>
      <c r="B3165" s="166" t="s">
        <v>2749</v>
      </c>
      <c r="C3165" s="132" t="s">
        <v>1612</v>
      </c>
      <c r="D3165" s="785" t="s">
        <v>2779</v>
      </c>
      <c r="E3165" s="786" t="s">
        <v>187</v>
      </c>
      <c r="F3165" s="785">
        <v>322</v>
      </c>
      <c r="G3165" s="127">
        <v>112935</v>
      </c>
      <c r="H3165" s="127">
        <v>12</v>
      </c>
      <c r="I3165" s="787">
        <v>1300</v>
      </c>
      <c r="J3165" s="788">
        <v>520000</v>
      </c>
      <c r="K3165" s="789">
        <v>0</v>
      </c>
      <c r="L3165" s="789">
        <v>520000</v>
      </c>
      <c r="M3165" s="789">
        <v>0</v>
      </c>
      <c r="N3165" s="790">
        <v>400</v>
      </c>
      <c r="O3165" s="517">
        <f t="shared" si="219"/>
        <v>520000</v>
      </c>
      <c r="P3165" s="166" t="s">
        <v>2749</v>
      </c>
    </row>
    <row r="3166" spans="1:16" s="134" customFormat="1" ht="58.5" customHeight="1" x14ac:dyDescent="0.2">
      <c r="A3166" s="131">
        <v>10535</v>
      </c>
      <c r="B3166" s="166" t="s">
        <v>2749</v>
      </c>
      <c r="C3166" s="132" t="s">
        <v>1612</v>
      </c>
      <c r="D3166" s="785" t="s">
        <v>2780</v>
      </c>
      <c r="E3166" s="786" t="s">
        <v>187</v>
      </c>
      <c r="F3166" s="785">
        <v>322</v>
      </c>
      <c r="G3166" s="127">
        <v>155016</v>
      </c>
      <c r="H3166" s="127">
        <v>12</v>
      </c>
      <c r="I3166" s="787">
        <v>1000</v>
      </c>
      <c r="J3166" s="788">
        <v>300000</v>
      </c>
      <c r="K3166" s="789">
        <v>0</v>
      </c>
      <c r="L3166" s="789">
        <v>50000</v>
      </c>
      <c r="M3166" s="789">
        <v>0</v>
      </c>
      <c r="N3166" s="790">
        <v>300</v>
      </c>
      <c r="O3166" s="517">
        <f t="shared" si="219"/>
        <v>300000</v>
      </c>
      <c r="P3166" s="166" t="s">
        <v>2749</v>
      </c>
    </row>
    <row r="3167" spans="1:16" s="134" customFormat="1" ht="58.5" customHeight="1" x14ac:dyDescent="0.2">
      <c r="A3167" s="131">
        <v>10535</v>
      </c>
      <c r="B3167" s="166" t="s">
        <v>2749</v>
      </c>
      <c r="C3167" s="132" t="s">
        <v>1612</v>
      </c>
      <c r="D3167" s="785" t="s">
        <v>2781</v>
      </c>
      <c r="E3167" s="786" t="s">
        <v>187</v>
      </c>
      <c r="F3167" s="785">
        <v>322</v>
      </c>
      <c r="G3167" s="127">
        <v>55281</v>
      </c>
      <c r="H3167" s="127">
        <v>12</v>
      </c>
      <c r="I3167" s="787">
        <v>5000</v>
      </c>
      <c r="J3167" s="788">
        <v>250000</v>
      </c>
      <c r="K3167" s="789">
        <v>0</v>
      </c>
      <c r="L3167" s="789">
        <v>150000</v>
      </c>
      <c r="M3167" s="789">
        <v>0</v>
      </c>
      <c r="N3167" s="790">
        <v>50</v>
      </c>
      <c r="O3167" s="517">
        <f t="shared" si="219"/>
        <v>250000</v>
      </c>
      <c r="P3167" s="166" t="s">
        <v>2749</v>
      </c>
    </row>
    <row r="3168" spans="1:16" s="134" customFormat="1" ht="58.5" customHeight="1" x14ac:dyDescent="0.2">
      <c r="A3168" s="131">
        <v>10535</v>
      </c>
      <c r="B3168" s="166" t="s">
        <v>2749</v>
      </c>
      <c r="C3168" s="132" t="s">
        <v>1612</v>
      </c>
      <c r="D3168" s="785" t="s">
        <v>2782</v>
      </c>
      <c r="E3168" s="786" t="s">
        <v>187</v>
      </c>
      <c r="F3168" s="785">
        <v>324</v>
      </c>
      <c r="G3168" s="127">
        <v>142745</v>
      </c>
      <c r="H3168" s="127">
        <v>12</v>
      </c>
      <c r="I3168" s="787">
        <v>4500</v>
      </c>
      <c r="J3168" s="788">
        <v>90000</v>
      </c>
      <c r="K3168" s="789">
        <v>0</v>
      </c>
      <c r="L3168" s="789">
        <v>90000</v>
      </c>
      <c r="M3168" s="789">
        <v>0</v>
      </c>
      <c r="N3168" s="790">
        <v>20</v>
      </c>
      <c r="O3168" s="517">
        <f t="shared" si="219"/>
        <v>90000</v>
      </c>
      <c r="P3168" s="166" t="s">
        <v>2749</v>
      </c>
    </row>
    <row r="3169" spans="1:16" s="134" customFormat="1" ht="58.5" customHeight="1" x14ac:dyDescent="0.2">
      <c r="A3169" s="131">
        <v>10535</v>
      </c>
      <c r="B3169" s="166" t="s">
        <v>2749</v>
      </c>
      <c r="C3169" s="132" t="s">
        <v>1612</v>
      </c>
      <c r="D3169" s="785" t="s">
        <v>2783</v>
      </c>
      <c r="E3169" s="786" t="s">
        <v>187</v>
      </c>
      <c r="F3169" s="785">
        <v>324</v>
      </c>
      <c r="G3169" s="127">
        <v>60325</v>
      </c>
      <c r="H3169" s="127">
        <v>12</v>
      </c>
      <c r="I3169" s="787">
        <v>29944</v>
      </c>
      <c r="J3169" s="788">
        <v>29944</v>
      </c>
      <c r="K3169" s="789">
        <v>0</v>
      </c>
      <c r="L3169" s="789">
        <v>45000</v>
      </c>
      <c r="M3169" s="789">
        <v>0</v>
      </c>
      <c r="N3169" s="790">
        <v>1</v>
      </c>
      <c r="O3169" s="517">
        <f t="shared" si="219"/>
        <v>29944</v>
      </c>
      <c r="P3169" s="166" t="s">
        <v>2749</v>
      </c>
    </row>
    <row r="3170" spans="1:16" s="134" customFormat="1" ht="58.5" customHeight="1" x14ac:dyDescent="0.2">
      <c r="A3170" s="131">
        <v>10535</v>
      </c>
      <c r="B3170" s="166" t="s">
        <v>2749</v>
      </c>
      <c r="C3170" s="132" t="s">
        <v>1612</v>
      </c>
      <c r="D3170" s="785" t="s">
        <v>2784</v>
      </c>
      <c r="E3170" s="786" t="s">
        <v>187</v>
      </c>
      <c r="F3170" s="785">
        <v>324</v>
      </c>
      <c r="G3170" s="127">
        <v>155854</v>
      </c>
      <c r="H3170" s="127">
        <v>12</v>
      </c>
      <c r="I3170" s="787">
        <v>75000</v>
      </c>
      <c r="J3170" s="788">
        <v>75000</v>
      </c>
      <c r="K3170" s="789">
        <v>0</v>
      </c>
      <c r="L3170" s="789">
        <v>75000</v>
      </c>
      <c r="M3170" s="789">
        <v>0</v>
      </c>
      <c r="N3170" s="790">
        <v>1</v>
      </c>
      <c r="O3170" s="517">
        <f t="shared" si="219"/>
        <v>75000</v>
      </c>
      <c r="P3170" s="166" t="s">
        <v>2749</v>
      </c>
    </row>
    <row r="3171" spans="1:16" s="134" customFormat="1" ht="58.5" customHeight="1" x14ac:dyDescent="0.2">
      <c r="A3171" s="131">
        <v>10535</v>
      </c>
      <c r="B3171" s="166" t="s">
        <v>2749</v>
      </c>
      <c r="C3171" s="132" t="s">
        <v>1612</v>
      </c>
      <c r="D3171" s="785" t="s">
        <v>2785</v>
      </c>
      <c r="E3171" s="786" t="s">
        <v>187</v>
      </c>
      <c r="F3171" s="785">
        <v>325</v>
      </c>
      <c r="G3171" s="127">
        <v>80715</v>
      </c>
      <c r="H3171" s="127">
        <v>12</v>
      </c>
      <c r="I3171" s="787">
        <v>200000</v>
      </c>
      <c r="J3171" s="788">
        <v>4099900</v>
      </c>
      <c r="K3171" s="789">
        <v>0</v>
      </c>
      <c r="L3171" s="789">
        <v>2600000</v>
      </c>
      <c r="M3171" s="789">
        <v>0</v>
      </c>
      <c r="N3171" s="790">
        <v>13</v>
      </c>
      <c r="O3171" s="517">
        <f t="shared" si="219"/>
        <v>2600000</v>
      </c>
      <c r="P3171" s="166" t="s">
        <v>2749</v>
      </c>
    </row>
    <row r="3172" spans="1:16" s="134" customFormat="1" ht="58.5" customHeight="1" x14ac:dyDescent="0.2">
      <c r="A3172" s="131">
        <v>10535</v>
      </c>
      <c r="B3172" s="166" t="s">
        <v>2749</v>
      </c>
      <c r="C3172" s="132" t="s">
        <v>1612</v>
      </c>
      <c r="D3172" s="785" t="s">
        <v>2786</v>
      </c>
      <c r="E3172" s="786" t="s">
        <v>187</v>
      </c>
      <c r="F3172" s="785">
        <v>328</v>
      </c>
      <c r="G3172" s="127">
        <v>97833</v>
      </c>
      <c r="H3172" s="127">
        <v>12</v>
      </c>
      <c r="I3172" s="787">
        <v>11750</v>
      </c>
      <c r="J3172" s="788">
        <v>587500</v>
      </c>
      <c r="K3172" s="789">
        <v>0</v>
      </c>
      <c r="L3172" s="789">
        <v>117500</v>
      </c>
      <c r="M3172" s="789">
        <v>0</v>
      </c>
      <c r="N3172" s="790">
        <v>50</v>
      </c>
      <c r="O3172" s="517">
        <f t="shared" si="219"/>
        <v>587500</v>
      </c>
      <c r="P3172" s="166" t="s">
        <v>2749</v>
      </c>
    </row>
    <row r="3173" spans="1:16" s="134" customFormat="1" ht="58.5" customHeight="1" x14ac:dyDescent="0.2">
      <c r="A3173" s="131">
        <v>10535</v>
      </c>
      <c r="B3173" s="166" t="s">
        <v>2749</v>
      </c>
      <c r="C3173" s="132" t="s">
        <v>1612</v>
      </c>
      <c r="D3173" s="785" t="s">
        <v>2787</v>
      </c>
      <c r="E3173" s="786" t="s">
        <v>187</v>
      </c>
      <c r="F3173" s="785">
        <v>328</v>
      </c>
      <c r="G3173" s="127">
        <v>79086</v>
      </c>
      <c r="H3173" s="127">
        <v>12</v>
      </c>
      <c r="I3173" s="787">
        <v>12000</v>
      </c>
      <c r="J3173" s="788">
        <v>480000</v>
      </c>
      <c r="K3173" s="789">
        <v>0</v>
      </c>
      <c r="L3173" s="789">
        <v>51743</v>
      </c>
      <c r="M3173" s="789">
        <v>0</v>
      </c>
      <c r="N3173" s="790">
        <v>40</v>
      </c>
      <c r="O3173" s="517">
        <f t="shared" si="219"/>
        <v>480000</v>
      </c>
      <c r="P3173" s="166" t="s">
        <v>2749</v>
      </c>
    </row>
    <row r="3174" spans="1:16" s="134" customFormat="1" ht="58.5" customHeight="1" x14ac:dyDescent="0.2">
      <c r="A3174" s="131">
        <v>10535</v>
      </c>
      <c r="B3174" s="166" t="s">
        <v>2749</v>
      </c>
      <c r="C3174" s="132" t="s">
        <v>1612</v>
      </c>
      <c r="D3174" s="785" t="s">
        <v>2788</v>
      </c>
      <c r="E3174" s="786" t="s">
        <v>187</v>
      </c>
      <c r="F3174" s="785">
        <v>328</v>
      </c>
      <c r="G3174" s="127">
        <v>153760</v>
      </c>
      <c r="H3174" s="127">
        <v>12</v>
      </c>
      <c r="I3174" s="787">
        <v>3000</v>
      </c>
      <c r="J3174" s="788">
        <v>90000</v>
      </c>
      <c r="K3174" s="789">
        <v>0</v>
      </c>
      <c r="L3174" s="789">
        <v>90000</v>
      </c>
      <c r="M3174" s="789">
        <v>0</v>
      </c>
      <c r="N3174" s="790">
        <v>30</v>
      </c>
      <c r="O3174" s="517">
        <f t="shared" si="219"/>
        <v>90000</v>
      </c>
      <c r="P3174" s="166" t="s">
        <v>2749</v>
      </c>
    </row>
    <row r="3175" spans="1:16" s="134" customFormat="1" ht="58.5" customHeight="1" x14ac:dyDescent="0.2">
      <c r="A3175" s="131">
        <v>10535</v>
      </c>
      <c r="B3175" s="166" t="s">
        <v>2749</v>
      </c>
      <c r="C3175" s="132" t="s">
        <v>1612</v>
      </c>
      <c r="D3175" s="785" t="s">
        <v>2789</v>
      </c>
      <c r="E3175" s="786" t="s">
        <v>187</v>
      </c>
      <c r="F3175" s="785">
        <v>328</v>
      </c>
      <c r="G3175" s="127">
        <v>119269</v>
      </c>
      <c r="H3175" s="127">
        <v>12</v>
      </c>
      <c r="I3175" s="787">
        <v>90000</v>
      </c>
      <c r="J3175" s="788">
        <v>180000</v>
      </c>
      <c r="K3175" s="789">
        <v>0</v>
      </c>
      <c r="L3175" s="789">
        <v>180000</v>
      </c>
      <c r="M3175" s="789">
        <v>0</v>
      </c>
      <c r="N3175" s="790">
        <v>2</v>
      </c>
      <c r="O3175" s="517">
        <f t="shared" si="219"/>
        <v>180000</v>
      </c>
      <c r="P3175" s="166" t="s">
        <v>2749</v>
      </c>
    </row>
    <row r="3176" spans="1:16" s="134" customFormat="1" ht="58.5" customHeight="1" x14ac:dyDescent="0.2">
      <c r="A3176" s="131">
        <v>10535</v>
      </c>
      <c r="B3176" s="166" t="s">
        <v>2749</v>
      </c>
      <c r="C3176" s="132" t="s">
        <v>1612</v>
      </c>
      <c r="D3176" s="785" t="s">
        <v>2790</v>
      </c>
      <c r="E3176" s="786" t="s">
        <v>187</v>
      </c>
      <c r="F3176" s="785">
        <v>328</v>
      </c>
      <c r="G3176" s="127">
        <v>58973</v>
      </c>
      <c r="H3176" s="127">
        <v>12</v>
      </c>
      <c r="I3176" s="787">
        <v>5000</v>
      </c>
      <c r="J3176" s="788">
        <v>75000</v>
      </c>
      <c r="K3176" s="789">
        <v>0</v>
      </c>
      <c r="L3176" s="789">
        <v>75000</v>
      </c>
      <c r="M3176" s="789">
        <v>0</v>
      </c>
      <c r="N3176" s="790">
        <v>15</v>
      </c>
      <c r="O3176" s="517">
        <f t="shared" si="219"/>
        <v>75000</v>
      </c>
      <c r="P3176" s="166" t="s">
        <v>2749</v>
      </c>
    </row>
    <row r="3177" spans="1:16" s="134" customFormat="1" ht="58.5" customHeight="1" x14ac:dyDescent="0.2">
      <c r="A3177" s="131">
        <v>10535</v>
      </c>
      <c r="B3177" s="166" t="s">
        <v>2749</v>
      </c>
      <c r="C3177" s="132" t="s">
        <v>1612</v>
      </c>
      <c r="D3177" s="785" t="s">
        <v>2791</v>
      </c>
      <c r="E3177" s="786" t="s">
        <v>187</v>
      </c>
      <c r="F3177" s="785">
        <v>328</v>
      </c>
      <c r="G3177" s="127">
        <v>57760</v>
      </c>
      <c r="H3177" s="127">
        <v>12</v>
      </c>
      <c r="I3177" s="787">
        <v>16460</v>
      </c>
      <c r="J3177" s="788">
        <v>329200</v>
      </c>
      <c r="K3177" s="789">
        <v>0</v>
      </c>
      <c r="L3177" s="789">
        <v>329200</v>
      </c>
      <c r="M3177" s="789">
        <v>0</v>
      </c>
      <c r="N3177" s="790">
        <v>20</v>
      </c>
      <c r="O3177" s="517">
        <f t="shared" si="219"/>
        <v>329200</v>
      </c>
      <c r="P3177" s="166" t="s">
        <v>2749</v>
      </c>
    </row>
    <row r="3178" spans="1:16" s="134" customFormat="1" ht="58.5" customHeight="1" x14ac:dyDescent="0.2">
      <c r="A3178" s="131">
        <v>10535</v>
      </c>
      <c r="B3178" s="166" t="s">
        <v>2749</v>
      </c>
      <c r="C3178" s="132" t="s">
        <v>1612</v>
      </c>
      <c r="D3178" s="785" t="s">
        <v>2792</v>
      </c>
      <c r="E3178" s="786" t="s">
        <v>187</v>
      </c>
      <c r="F3178" s="785">
        <v>328</v>
      </c>
      <c r="G3178" s="127">
        <v>101464</v>
      </c>
      <c r="H3178" s="127">
        <v>12</v>
      </c>
      <c r="I3178" s="787">
        <v>750</v>
      </c>
      <c r="J3178" s="788">
        <v>37500</v>
      </c>
      <c r="K3178" s="789">
        <v>0</v>
      </c>
      <c r="L3178" s="789">
        <v>37500</v>
      </c>
      <c r="M3178" s="789">
        <v>0</v>
      </c>
      <c r="N3178" s="790">
        <v>50</v>
      </c>
      <c r="O3178" s="517">
        <f t="shared" si="219"/>
        <v>37500</v>
      </c>
      <c r="P3178" s="166" t="s">
        <v>2749</v>
      </c>
    </row>
    <row r="3179" spans="1:16" s="134" customFormat="1" ht="58.5" customHeight="1" x14ac:dyDescent="0.2">
      <c r="A3179" s="131">
        <v>10535</v>
      </c>
      <c r="B3179" s="166" t="s">
        <v>2749</v>
      </c>
      <c r="C3179" s="132" t="s">
        <v>1612</v>
      </c>
      <c r="D3179" s="785" t="s">
        <v>2793</v>
      </c>
      <c r="E3179" s="786" t="s">
        <v>187</v>
      </c>
      <c r="F3179" s="785">
        <v>328</v>
      </c>
      <c r="G3179" s="127">
        <v>79056</v>
      </c>
      <c r="H3179" s="127">
        <v>12</v>
      </c>
      <c r="I3179" s="787">
        <v>750</v>
      </c>
      <c r="J3179" s="788">
        <v>22500</v>
      </c>
      <c r="K3179" s="789">
        <v>0</v>
      </c>
      <c r="L3179" s="789">
        <v>22500</v>
      </c>
      <c r="M3179" s="789">
        <v>0</v>
      </c>
      <c r="N3179" s="790">
        <v>30</v>
      </c>
      <c r="O3179" s="517">
        <f t="shared" si="219"/>
        <v>22500</v>
      </c>
      <c r="P3179" s="166" t="s">
        <v>2749</v>
      </c>
    </row>
    <row r="3180" spans="1:16" s="134" customFormat="1" ht="58.5" customHeight="1" x14ac:dyDescent="0.2">
      <c r="A3180" s="131">
        <v>10535</v>
      </c>
      <c r="B3180" s="166" t="s">
        <v>2749</v>
      </c>
      <c r="C3180" s="132" t="s">
        <v>1612</v>
      </c>
      <c r="D3180" s="785" t="s">
        <v>2794</v>
      </c>
      <c r="E3180" s="786" t="s">
        <v>187</v>
      </c>
      <c r="F3180" s="785">
        <v>329</v>
      </c>
      <c r="G3180" s="127">
        <v>9864</v>
      </c>
      <c r="H3180" s="127">
        <v>12</v>
      </c>
      <c r="I3180" s="787">
        <v>1250</v>
      </c>
      <c r="J3180" s="788">
        <v>25000</v>
      </c>
      <c r="K3180" s="789">
        <v>0</v>
      </c>
      <c r="L3180" s="789">
        <v>25000</v>
      </c>
      <c r="M3180" s="789">
        <v>0</v>
      </c>
      <c r="N3180" s="790">
        <v>20</v>
      </c>
      <c r="O3180" s="517">
        <f t="shared" si="219"/>
        <v>25000</v>
      </c>
      <c r="P3180" s="166" t="s">
        <v>2749</v>
      </c>
    </row>
    <row r="3181" spans="1:16" s="134" customFormat="1" ht="58.5" customHeight="1" x14ac:dyDescent="0.2">
      <c r="A3181" s="131">
        <v>10535</v>
      </c>
      <c r="B3181" s="166" t="s">
        <v>2749</v>
      </c>
      <c r="C3181" s="132" t="s">
        <v>1612</v>
      </c>
      <c r="D3181" s="785" t="s">
        <v>2795</v>
      </c>
      <c r="E3181" s="786" t="s">
        <v>187</v>
      </c>
      <c r="F3181" s="785">
        <v>329</v>
      </c>
      <c r="G3181" s="127">
        <v>124510</v>
      </c>
      <c r="H3181" s="127">
        <v>12</v>
      </c>
      <c r="I3181" s="787">
        <v>1750</v>
      </c>
      <c r="J3181" s="788">
        <v>26250</v>
      </c>
      <c r="K3181" s="789">
        <v>0</v>
      </c>
      <c r="L3181" s="789">
        <v>26250</v>
      </c>
      <c r="M3181" s="789">
        <v>0</v>
      </c>
      <c r="N3181" s="790">
        <v>15</v>
      </c>
      <c r="O3181" s="517">
        <f t="shared" si="219"/>
        <v>26250</v>
      </c>
      <c r="P3181" s="166" t="s">
        <v>2749</v>
      </c>
    </row>
    <row r="3182" spans="1:16" s="134" customFormat="1" ht="58.5" customHeight="1" x14ac:dyDescent="0.2">
      <c r="A3182" s="131">
        <v>10535</v>
      </c>
      <c r="B3182" s="166" t="s">
        <v>2749</v>
      </c>
      <c r="C3182" s="132" t="s">
        <v>1612</v>
      </c>
      <c r="D3182" s="785" t="s">
        <v>2796</v>
      </c>
      <c r="E3182" s="786" t="s">
        <v>187</v>
      </c>
      <c r="F3182" s="785">
        <v>329</v>
      </c>
      <c r="G3182" s="127">
        <v>133159</v>
      </c>
      <c r="H3182" s="127">
        <v>12</v>
      </c>
      <c r="I3182" s="787">
        <v>1104</v>
      </c>
      <c r="J3182" s="788">
        <v>3312</v>
      </c>
      <c r="K3182" s="789">
        <v>0</v>
      </c>
      <c r="L3182" s="789">
        <v>3513</v>
      </c>
      <c r="M3182" s="789">
        <v>0</v>
      </c>
      <c r="N3182" s="790">
        <v>3</v>
      </c>
      <c r="O3182" s="517">
        <f t="shared" si="219"/>
        <v>3312</v>
      </c>
      <c r="P3182" s="166" t="s">
        <v>2749</v>
      </c>
    </row>
    <row r="3183" spans="1:16" s="187" customFormat="1" ht="15" x14ac:dyDescent="0.2">
      <c r="A3183" s="962" t="s">
        <v>2797</v>
      </c>
      <c r="B3183" s="962"/>
      <c r="C3183" s="707"/>
      <c r="D3183" s="673"/>
      <c r="E3183" s="673"/>
      <c r="F3183" s="673"/>
      <c r="G3183" s="673"/>
      <c r="H3183" s="673"/>
      <c r="I3183" s="963"/>
      <c r="J3183" s="964"/>
      <c r="K3183" s="965"/>
      <c r="L3183" s="965"/>
      <c r="M3183" s="965"/>
      <c r="N3183" s="673"/>
      <c r="O3183" s="772">
        <f>SUM(O3141:O3182)</f>
        <v>22700712</v>
      </c>
      <c r="P3183" s="966"/>
    </row>
    <row r="3184" spans="1:16" ht="75" customHeight="1" x14ac:dyDescent="0.2">
      <c r="A3184" s="1120" t="s">
        <v>2798</v>
      </c>
      <c r="B3184" s="1120"/>
      <c r="C3184" s="1120"/>
      <c r="D3184" s="1120"/>
      <c r="E3184" s="1120"/>
      <c r="F3184" s="1120"/>
      <c r="G3184" s="1120"/>
      <c r="H3184" s="1120"/>
      <c r="I3184" s="1120"/>
      <c r="J3184" s="1120"/>
      <c r="K3184" s="1120"/>
      <c r="L3184" s="1120"/>
      <c r="M3184" s="1120"/>
      <c r="N3184" s="1120"/>
      <c r="O3184" s="791">
        <f>O3183+O3138+O3051+O2065+O2042+O2016+O1993+O1526+O680+O556+O406+O303+O257+O224+O149+O2887+O695+O657</f>
        <v>117625916.82000001</v>
      </c>
      <c r="P3184" s="132"/>
    </row>
    <row r="3185" spans="1:16" ht="75" customHeight="1" x14ac:dyDescent="0.2">
      <c r="A3185" s="604"/>
      <c r="B3185" s="604"/>
      <c r="C3185" s="403"/>
      <c r="D3185" s="403"/>
      <c r="E3185" s="403"/>
      <c r="F3185" s="134"/>
      <c r="G3185" s="134"/>
      <c r="H3185" s="134"/>
      <c r="I3185" s="287"/>
      <c r="J3185" s="287"/>
      <c r="K3185" s="792"/>
      <c r="L3185" s="792"/>
      <c r="M3185" s="792"/>
      <c r="N3185" s="792"/>
      <c r="O3185" s="287"/>
      <c r="P3185" s="403"/>
    </row>
    <row r="3186" spans="1:16" ht="75" customHeight="1" x14ac:dyDescent="0.2">
      <c r="A3186" s="604"/>
      <c r="B3186" s="604"/>
      <c r="C3186" s="403"/>
      <c r="D3186" s="403"/>
      <c r="E3186" s="403"/>
      <c r="F3186" s="134"/>
      <c r="G3186" s="134"/>
      <c r="H3186" s="134"/>
      <c r="I3186" s="287"/>
      <c r="J3186" s="287"/>
      <c r="K3186" s="792"/>
      <c r="L3186" s="792"/>
      <c r="M3186" s="792"/>
      <c r="N3186" s="792"/>
      <c r="O3186" s="287"/>
      <c r="P3186" s="403"/>
    </row>
    <row r="3187" spans="1:16" ht="75" customHeight="1" x14ac:dyDescent="0.2">
      <c r="A3187" s="604"/>
      <c r="B3187" s="604"/>
      <c r="C3187" s="403"/>
      <c r="D3187" s="403"/>
      <c r="E3187" s="403"/>
      <c r="F3187" s="134"/>
      <c r="G3187" s="134"/>
      <c r="H3187" s="134"/>
      <c r="I3187" s="287"/>
      <c r="J3187" s="287"/>
      <c r="K3187" s="792"/>
      <c r="L3187" s="792"/>
      <c r="M3187" s="792"/>
      <c r="N3187" s="792"/>
      <c r="O3187" s="287"/>
      <c r="P3187" s="403"/>
    </row>
    <row r="3188" spans="1:16" ht="75" customHeight="1" x14ac:dyDescent="0.2">
      <c r="A3188" s="604"/>
      <c r="B3188" s="604"/>
      <c r="C3188" s="403"/>
      <c r="D3188" s="403"/>
      <c r="E3188" s="403"/>
      <c r="F3188" s="134"/>
      <c r="G3188" s="134"/>
      <c r="H3188" s="134"/>
      <c r="I3188" s="287"/>
      <c r="J3188" s="287"/>
      <c r="K3188" s="792"/>
      <c r="L3188" s="792"/>
      <c r="M3188" s="792"/>
      <c r="N3188" s="792"/>
      <c r="O3188" s="287"/>
      <c r="P3188" s="403"/>
    </row>
    <row r="3189" spans="1:16" ht="75" customHeight="1" x14ac:dyDescent="0.2">
      <c r="A3189" s="604"/>
      <c r="B3189" s="604"/>
      <c r="C3189" s="403"/>
      <c r="D3189" s="403"/>
      <c r="E3189" s="403"/>
      <c r="F3189" s="134"/>
      <c r="G3189" s="134"/>
      <c r="H3189" s="134"/>
      <c r="I3189" s="287"/>
      <c r="J3189" s="287"/>
      <c r="K3189" s="792"/>
      <c r="L3189" s="792"/>
      <c r="M3189" s="792"/>
      <c r="N3189" s="792"/>
      <c r="O3189" s="287"/>
      <c r="P3189" s="403"/>
    </row>
    <row r="3190" spans="1:16" ht="75" customHeight="1" x14ac:dyDescent="0.2">
      <c r="A3190" s="604"/>
      <c r="B3190" s="604"/>
      <c r="C3190" s="403"/>
      <c r="D3190" s="403"/>
      <c r="E3190" s="403"/>
      <c r="F3190" s="134"/>
      <c r="G3190" s="134"/>
      <c r="H3190" s="134"/>
      <c r="I3190" s="287"/>
      <c r="J3190" s="287"/>
      <c r="K3190" s="792"/>
      <c r="L3190" s="792"/>
      <c r="M3190" s="792"/>
      <c r="N3190" s="792"/>
      <c r="O3190" s="287"/>
      <c r="P3190" s="403"/>
    </row>
    <row r="3191" spans="1:16" ht="75" customHeight="1" x14ac:dyDescent="0.2">
      <c r="A3191" s="604"/>
      <c r="B3191" s="604"/>
      <c r="C3191" s="403"/>
      <c r="D3191" s="403"/>
      <c r="E3191" s="403"/>
      <c r="F3191" s="134"/>
      <c r="G3191" s="134"/>
      <c r="H3191" s="134"/>
      <c r="I3191" s="287"/>
      <c r="J3191" s="287"/>
      <c r="K3191" s="792"/>
      <c r="L3191" s="792"/>
      <c r="M3191" s="792"/>
      <c r="N3191" s="792"/>
      <c r="O3191" s="287"/>
      <c r="P3191" s="403"/>
    </row>
    <row r="3192" spans="1:16" ht="75" customHeight="1" x14ac:dyDescent="0.2">
      <c r="A3192" s="604"/>
      <c r="B3192" s="604"/>
      <c r="C3192" s="403"/>
      <c r="D3192" s="403"/>
      <c r="E3192" s="403"/>
      <c r="F3192" s="134"/>
      <c r="G3192" s="134"/>
      <c r="H3192" s="134"/>
      <c r="I3192" s="287"/>
      <c r="J3192" s="287"/>
      <c r="K3192" s="792"/>
      <c r="L3192" s="792"/>
      <c r="M3192" s="792"/>
      <c r="N3192" s="792"/>
      <c r="O3192" s="287"/>
      <c r="P3192" s="403"/>
    </row>
    <row r="3193" spans="1:16" ht="75" customHeight="1" x14ac:dyDescent="0.2">
      <c r="A3193" s="604"/>
      <c r="B3193" s="604"/>
      <c r="C3193" s="403"/>
      <c r="D3193" s="403"/>
      <c r="E3193" s="403"/>
      <c r="F3193" s="134"/>
      <c r="G3193" s="134"/>
      <c r="H3193" s="134"/>
      <c r="I3193" s="287"/>
      <c r="J3193" s="287"/>
      <c r="K3193" s="792"/>
      <c r="L3193" s="792"/>
      <c r="M3193" s="792"/>
      <c r="N3193" s="792"/>
      <c r="O3193" s="287"/>
      <c r="P3193" s="403"/>
    </row>
    <row r="3194" spans="1:16" ht="75" customHeight="1" x14ac:dyDescent="0.2">
      <c r="A3194" s="604"/>
      <c r="B3194" s="604"/>
      <c r="C3194" s="403"/>
      <c r="D3194" s="403"/>
      <c r="E3194" s="403"/>
      <c r="F3194" s="134"/>
      <c r="G3194" s="134"/>
      <c r="H3194" s="134"/>
      <c r="I3194" s="287"/>
      <c r="J3194" s="287"/>
      <c r="K3194" s="792"/>
      <c r="L3194" s="792"/>
      <c r="M3194" s="792"/>
      <c r="N3194" s="792"/>
      <c r="O3194" s="287"/>
      <c r="P3194" s="403"/>
    </row>
    <row r="3195" spans="1:16" ht="75" customHeight="1" x14ac:dyDescent="0.2">
      <c r="A3195" s="604"/>
      <c r="B3195" s="604"/>
      <c r="C3195" s="403"/>
      <c r="D3195" s="403"/>
      <c r="E3195" s="403"/>
      <c r="F3195" s="134"/>
      <c r="G3195" s="134"/>
      <c r="H3195" s="134"/>
      <c r="I3195" s="287"/>
      <c r="J3195" s="287"/>
      <c r="K3195" s="792"/>
      <c r="L3195" s="792"/>
      <c r="M3195" s="792"/>
      <c r="N3195" s="792"/>
      <c r="O3195" s="287"/>
      <c r="P3195" s="403"/>
    </row>
    <row r="3196" spans="1:16" ht="75" customHeight="1" x14ac:dyDescent="0.2">
      <c r="A3196" s="604"/>
      <c r="B3196" s="604"/>
      <c r="C3196" s="403"/>
      <c r="D3196" s="403"/>
      <c r="E3196" s="403"/>
      <c r="F3196" s="134"/>
      <c r="G3196" s="134"/>
      <c r="H3196" s="134"/>
      <c r="I3196" s="287"/>
      <c r="J3196" s="287"/>
      <c r="K3196" s="792"/>
      <c r="L3196" s="792"/>
      <c r="M3196" s="792"/>
      <c r="N3196" s="792"/>
      <c r="O3196" s="287"/>
      <c r="P3196" s="403"/>
    </row>
    <row r="3197" spans="1:16" ht="75" customHeight="1" x14ac:dyDescent="0.2">
      <c r="A3197" s="604"/>
      <c r="B3197" s="604"/>
      <c r="C3197" s="403"/>
      <c r="D3197" s="403"/>
      <c r="E3197" s="403"/>
      <c r="F3197" s="134"/>
      <c r="G3197" s="134"/>
      <c r="H3197" s="134"/>
      <c r="I3197" s="287"/>
      <c r="J3197" s="287"/>
      <c r="K3197" s="792"/>
      <c r="L3197" s="792"/>
      <c r="M3197" s="792"/>
      <c r="N3197" s="792"/>
      <c r="O3197" s="287"/>
      <c r="P3197" s="403"/>
    </row>
    <row r="3198" spans="1:16" ht="75" customHeight="1" x14ac:dyDescent="0.2">
      <c r="A3198" s="604"/>
      <c r="B3198" s="604"/>
      <c r="C3198" s="403"/>
      <c r="D3198" s="403"/>
      <c r="E3198" s="403"/>
      <c r="F3198" s="134"/>
      <c r="G3198" s="134"/>
      <c r="H3198" s="134"/>
      <c r="I3198" s="287"/>
      <c r="J3198" s="287"/>
      <c r="K3198" s="792"/>
      <c r="L3198" s="792"/>
      <c r="M3198" s="792"/>
      <c r="N3198" s="792"/>
      <c r="O3198" s="287"/>
      <c r="P3198" s="403"/>
    </row>
    <row r="3199" spans="1:16" ht="75" customHeight="1" x14ac:dyDescent="0.2">
      <c r="A3199" s="604"/>
      <c r="B3199" s="604"/>
      <c r="C3199" s="403"/>
      <c r="D3199" s="403"/>
      <c r="E3199" s="403"/>
      <c r="F3199" s="134"/>
      <c r="G3199" s="134"/>
      <c r="H3199" s="134"/>
      <c r="I3199" s="287"/>
      <c r="J3199" s="287"/>
      <c r="K3199" s="792"/>
      <c r="L3199" s="792"/>
      <c r="M3199" s="792"/>
      <c r="N3199" s="792"/>
      <c r="O3199" s="287"/>
      <c r="P3199" s="403"/>
    </row>
    <row r="3200" spans="1:16" ht="75" customHeight="1" x14ac:dyDescent="0.2">
      <c r="A3200" s="604"/>
      <c r="B3200" s="604"/>
      <c r="C3200" s="403"/>
      <c r="D3200" s="403"/>
      <c r="E3200" s="403"/>
      <c r="F3200" s="134"/>
      <c r="G3200" s="134"/>
      <c r="H3200" s="134"/>
      <c r="I3200" s="287"/>
      <c r="J3200" s="287"/>
      <c r="K3200" s="792"/>
      <c r="L3200" s="792"/>
      <c r="M3200" s="792"/>
      <c r="N3200" s="792"/>
      <c r="O3200" s="287"/>
      <c r="P3200" s="403"/>
    </row>
    <row r="3201" spans="1:16" ht="75" customHeight="1" x14ac:dyDescent="0.2">
      <c r="A3201" s="604"/>
      <c r="B3201" s="604"/>
      <c r="C3201" s="403"/>
      <c r="D3201" s="403"/>
      <c r="E3201" s="403"/>
      <c r="F3201" s="134"/>
      <c r="G3201" s="134"/>
      <c r="H3201" s="134"/>
      <c r="I3201" s="287"/>
      <c r="J3201" s="287"/>
      <c r="K3201" s="792"/>
      <c r="L3201" s="792"/>
      <c r="M3201" s="792"/>
      <c r="N3201" s="792"/>
      <c r="O3201" s="287"/>
      <c r="P3201" s="403"/>
    </row>
    <row r="3202" spans="1:16" ht="75" customHeight="1" x14ac:dyDescent="0.2">
      <c r="A3202" s="604"/>
      <c r="B3202" s="604"/>
      <c r="C3202" s="403"/>
      <c r="D3202" s="403"/>
      <c r="E3202" s="403"/>
      <c r="F3202" s="134"/>
      <c r="G3202" s="134"/>
      <c r="H3202" s="134"/>
      <c r="I3202" s="287"/>
      <c r="J3202" s="287"/>
      <c r="K3202" s="792"/>
      <c r="L3202" s="792"/>
      <c r="M3202" s="792"/>
      <c r="N3202" s="792"/>
      <c r="O3202" s="287"/>
      <c r="P3202" s="403"/>
    </row>
    <row r="3203" spans="1:16" ht="75" customHeight="1" x14ac:dyDescent="0.2">
      <c r="A3203" s="604"/>
      <c r="B3203" s="604"/>
      <c r="C3203" s="403"/>
      <c r="D3203" s="403"/>
      <c r="E3203" s="403"/>
      <c r="F3203" s="134"/>
      <c r="G3203" s="134"/>
      <c r="H3203" s="134"/>
      <c r="I3203" s="287"/>
      <c r="J3203" s="287"/>
      <c r="K3203" s="792"/>
      <c r="L3203" s="792"/>
      <c r="M3203" s="792"/>
      <c r="N3203" s="792"/>
      <c r="O3203" s="287"/>
      <c r="P3203" s="403"/>
    </row>
    <row r="3204" spans="1:16" ht="75" customHeight="1" x14ac:dyDescent="0.2">
      <c r="A3204" s="604"/>
      <c r="B3204" s="604"/>
      <c r="C3204" s="403"/>
      <c r="D3204" s="403"/>
      <c r="E3204" s="403"/>
      <c r="F3204" s="134"/>
      <c r="G3204" s="134"/>
      <c r="H3204" s="134"/>
      <c r="I3204" s="287"/>
      <c r="J3204" s="287"/>
      <c r="K3204" s="792"/>
      <c r="L3204" s="792"/>
      <c r="M3204" s="792"/>
      <c r="N3204" s="792"/>
      <c r="O3204" s="287"/>
      <c r="P3204" s="403"/>
    </row>
    <row r="3205" spans="1:16" ht="75" customHeight="1" x14ac:dyDescent="0.2">
      <c r="A3205" s="604"/>
      <c r="B3205" s="604"/>
      <c r="C3205" s="403"/>
      <c r="D3205" s="403"/>
      <c r="E3205" s="403"/>
      <c r="F3205" s="134"/>
      <c r="G3205" s="134"/>
      <c r="H3205" s="134"/>
      <c r="I3205" s="287"/>
      <c r="J3205" s="287"/>
      <c r="K3205" s="792"/>
      <c r="L3205" s="792"/>
      <c r="M3205" s="792"/>
      <c r="N3205" s="792"/>
      <c r="O3205" s="287"/>
      <c r="P3205" s="403"/>
    </row>
  </sheetData>
  <protectedRanges>
    <protectedRange algorithmName="SHA-512" hashValue="SkODiCkkj8RbIYaqdozEnFoZ5jDV7zbeII9eiyMY7QhVuSt8c7fhUkd6BcQDTmg1yKkNXJ4HJ4flW2/Ierughg==" saltValue="jMF5ya0vuNwiZ6A3nl009A==" spinCount="100000" sqref="I230:J251 D230:G248 D249:E251 G249:G251 F249:F252 K227:O256" name="Rango1_1"/>
    <protectedRange algorithmName="SHA-512" hashValue="SkODiCkkj8RbIYaqdozEnFoZ5jDV7zbeII9eiyMY7QhVuSt8c7fhUkd6BcQDTmg1yKkNXJ4HJ4flW2/Ierughg==" saltValue="jMF5ya0vuNwiZ6A3nl009A==" spinCount="100000" sqref="D410:O555" name="Rango1_3"/>
    <protectedRange algorithmName="SHA-512" hashValue="SkODiCkkj8RbIYaqdozEnFoZ5jDV7zbeII9eiyMY7QhVuSt8c7fhUkd6BcQDTmg1yKkNXJ4HJ4flW2/Ierughg==" saltValue="jMF5ya0vuNwiZ6A3nl009A==" spinCount="100000" sqref="H568 H574 H580 H586 H592 H598 H604 H610 H616 H649:H650 D559:O559 D560:M562 N560:O656" name="Rango1_4"/>
    <protectedRange algorithmName="SHA-512" hashValue="SkODiCkkj8RbIYaqdozEnFoZ5jDV7zbeII9eiyMY7QhVuSt8c7fhUkd6BcQDTmg1yKkNXJ4HJ4flW2/Ierughg==" saltValue="jMF5ya0vuNwiZ6A3nl009A==" spinCount="100000" sqref="D684:O684 N685:O694 H686 H688 H690 H692 H694" name="Rango1_6"/>
    <protectedRange algorithmName="SHA-512" hashValue="SkODiCkkj8RbIYaqdozEnFoZ5jDV7zbeII9eiyMY7QhVuSt8c7fhUkd6BcQDTmg1yKkNXJ4HJ4flW2/Ierughg==" saltValue="jMF5ya0vuNwiZ6A3nl009A==" spinCount="100000" sqref="N733:O768 D733:J768" name="Rango1_7"/>
    <protectedRange algorithmName="SHA-512" hashValue="SkODiCkkj8RbIYaqdozEnFoZ5jDV7zbeII9eiyMY7QhVuSt8c7fhUkd6BcQDTmg1yKkNXJ4HJ4flW2/Ierughg==" saltValue="jMF5ya0vuNwiZ6A3nl009A==" spinCount="100000" sqref="D773:J808 O773:O808" name="Rango1_8"/>
    <protectedRange algorithmName="SHA-512" hashValue="SkODiCkkj8RbIYaqdozEnFoZ5jDV7zbeII9eiyMY7QhVuSt8c7fhUkd6BcQDTmg1yKkNXJ4HJ4flW2/Ierughg==" saltValue="jMF5ya0vuNwiZ6A3nl009A==" spinCount="100000" sqref="D812:J846 O812:O846" name="Rango1_9"/>
    <protectedRange algorithmName="SHA-512" hashValue="SkODiCkkj8RbIYaqdozEnFoZ5jDV7zbeII9eiyMY7QhVuSt8c7fhUkd6BcQDTmg1yKkNXJ4HJ4flW2/Ierughg==" saltValue="jMF5ya0vuNwiZ6A3nl009A==" spinCount="100000" sqref="D850:J884 O850:O884" name="Rango1_10"/>
    <protectedRange algorithmName="SHA-512" hashValue="SkODiCkkj8RbIYaqdozEnFoZ5jDV7zbeII9eiyMY7QhVuSt8c7fhUkd6BcQDTmg1yKkNXJ4HJ4flW2/Ierughg==" saltValue="jMF5ya0vuNwiZ6A3nl009A==" spinCount="100000" sqref="D888:J922 O888:O922" name="Rango1_12"/>
    <protectedRange algorithmName="SHA-512" hashValue="SkODiCkkj8RbIYaqdozEnFoZ5jDV7zbeII9eiyMY7QhVuSt8c7fhUkd6BcQDTmg1yKkNXJ4HJ4flW2/Ierughg==" saltValue="jMF5ya0vuNwiZ6A3nl009A==" spinCount="100000" sqref="D926:J959 O926:O959" name="Rango1_14"/>
    <protectedRange algorithmName="SHA-512" hashValue="SkODiCkkj8RbIYaqdozEnFoZ5jDV7zbeII9eiyMY7QhVuSt8c7fhUkd6BcQDTmg1yKkNXJ4HJ4flW2/Ierughg==" saltValue="jMF5ya0vuNwiZ6A3nl009A==" spinCount="100000" sqref="D963:J997 O963:O997 D1001:E1035" name="Rango1_15"/>
    <protectedRange algorithmName="SHA-512" hashValue="SkODiCkkj8RbIYaqdozEnFoZ5jDV7zbeII9eiyMY7QhVuSt8c7fhUkd6BcQDTmg1yKkNXJ4HJ4flW2/Ierughg==" saltValue="jMF5ya0vuNwiZ6A3nl009A==" spinCount="100000" sqref="O1001:O1035 F1001:J1035" name="Rango1_16"/>
    <protectedRange algorithmName="SHA-512" hashValue="SkODiCkkj8RbIYaqdozEnFoZ5jDV7zbeII9eiyMY7QhVuSt8c7fhUkd6BcQDTmg1yKkNXJ4HJ4flW2/Ierughg==" saltValue="jMF5ya0vuNwiZ6A3nl009A==" spinCount="100000" sqref="O1039:O1074 D1039:J1074" name="Rango1_17"/>
    <protectedRange algorithmName="SHA-512" hashValue="SkODiCkkj8RbIYaqdozEnFoZ5jDV7zbeII9eiyMY7QhVuSt8c7fhUkd6BcQDTmg1yKkNXJ4HJ4flW2/Ierughg==" saltValue="jMF5ya0vuNwiZ6A3nl009A==" spinCount="100000" sqref="O1078:O1112 D1078:J1112" name="Rango1_18"/>
    <protectedRange algorithmName="SHA-512" hashValue="SkODiCkkj8RbIYaqdozEnFoZ5jDV7zbeII9eiyMY7QhVuSt8c7fhUkd6BcQDTmg1yKkNXJ4HJ4flW2/Ierughg==" saltValue="jMF5ya0vuNwiZ6A3nl009A==" spinCount="100000" sqref="D1116:J1150 O1116:O1150" name="Rango1_19"/>
    <protectedRange algorithmName="SHA-512" hashValue="SkODiCkkj8RbIYaqdozEnFoZ5jDV7zbeII9eiyMY7QhVuSt8c7fhUkd6BcQDTmg1yKkNXJ4HJ4flW2/Ierughg==" saltValue="jMF5ya0vuNwiZ6A3nl009A==" spinCount="100000" sqref="D1154:J1185 O1154:O1185" name="Rango1_20"/>
    <protectedRange algorithmName="SHA-512" hashValue="SkODiCkkj8RbIYaqdozEnFoZ5jDV7zbeII9eiyMY7QhVuSt8c7fhUkd6BcQDTmg1yKkNXJ4HJ4flW2/Ierughg==" saltValue="jMF5ya0vuNwiZ6A3nl009A==" spinCount="100000" sqref="O1189:O1224 D1189:J1224" name="Rango1_21"/>
    <protectedRange algorithmName="SHA-512" hashValue="SkODiCkkj8RbIYaqdozEnFoZ5jDV7zbeII9eiyMY7QhVuSt8c7fhUkd6BcQDTmg1yKkNXJ4HJ4flW2/Ierughg==" saltValue="jMF5ya0vuNwiZ6A3nl009A==" spinCount="100000" sqref="D1229:J1263 O1229:O1263" name="Rango1_22"/>
    <protectedRange algorithmName="SHA-512" hashValue="SkODiCkkj8RbIYaqdozEnFoZ5jDV7zbeII9eiyMY7QhVuSt8c7fhUkd6BcQDTmg1yKkNXJ4HJ4flW2/Ierughg==" saltValue="jMF5ya0vuNwiZ6A3nl009A==" spinCount="100000" sqref="D1267:J1296 D1298:J1298 O1267:O1298" name="Rango1_23"/>
    <protectedRange algorithmName="SHA-512" hashValue="SkODiCkkj8RbIYaqdozEnFoZ5jDV7zbeII9eiyMY7QhVuSt8c7fhUkd6BcQDTmg1yKkNXJ4HJ4flW2/Ierughg==" saltValue="jMF5ya0vuNwiZ6A3nl009A==" spinCount="100000" sqref="D1297:J1297" name="Rango1_1_1"/>
    <protectedRange algorithmName="SHA-512" hashValue="SkODiCkkj8RbIYaqdozEnFoZ5jDV7zbeII9eiyMY7QhVuSt8c7fhUkd6BcQDTmg1yKkNXJ4HJ4flW2/Ierughg==" saltValue="jMF5ya0vuNwiZ6A3nl009A==" spinCount="100000" sqref="O1302:O1336 D1302:J1336" name="Rango1_24"/>
    <protectedRange algorithmName="SHA-512" hashValue="SkODiCkkj8RbIYaqdozEnFoZ5jDV7zbeII9eiyMY7QhVuSt8c7fhUkd6BcQDTmg1yKkNXJ4HJ4flW2/Ierughg==" saltValue="jMF5ya0vuNwiZ6A3nl009A==" spinCount="100000" sqref="D1341:J1373 N1341:O1373" name="Rango1_25"/>
    <protectedRange algorithmName="SHA-512" hashValue="SkODiCkkj8RbIYaqdozEnFoZ5jDV7zbeII9eiyMY7QhVuSt8c7fhUkd6BcQDTmg1yKkNXJ4HJ4flW2/Ierughg==" saltValue="jMF5ya0vuNwiZ6A3nl009A==" spinCount="100000" sqref="D2009:G2011 I2009:M2011 H2009:H2015 D1998:M2008 K2012:M2015 N1998:O2015 D1996:O1997" name="Rango1_39"/>
    <protectedRange algorithmName="SHA-512" hashValue="SkODiCkkj8RbIYaqdozEnFoZ5jDV7zbeII9eiyMY7QhVuSt8c7fhUkd6BcQDTmg1yKkNXJ4HJ4flW2/Ierughg==" saltValue="jMF5ya0vuNwiZ6A3nl009A==" spinCount="100000" sqref="N2019:O2023 D2024:G2041 I2024:O2041 H2019:H2041" name="Rango1_40"/>
    <protectedRange algorithmName="SHA-512" hashValue="SkODiCkkj8RbIYaqdozEnFoZ5jDV7zbeII9eiyMY7QhVuSt8c7fhUkd6BcQDTmg1yKkNXJ4HJ4flW2/Ierughg==" saltValue="jMF5ya0vuNwiZ6A3nl009A==" spinCount="100000" sqref="D2068:O2068" name="Rango1_41"/>
    <protectedRange algorithmName="SHA-512" hashValue="SkODiCkkj8RbIYaqdozEnFoZ5jDV7zbeII9eiyMY7QhVuSt8c7fhUkd6BcQDTmg1yKkNXJ4HJ4flW2/Ierughg==" saltValue="jMF5ya0vuNwiZ6A3nl009A==" spinCount="100000" sqref="H258 C7:H7 P7:P148 H15:H150 C258 D8:H14 C8:C150" name="Rango1_13"/>
    <protectedRange algorithmName="SHA-512" hashValue="SkODiCkkj8RbIYaqdozEnFoZ5jDV7zbeII9eiyMY7QhVuSt8c7fhUkd6BcQDTmg1yKkNXJ4HJ4flW2/Ierughg==" saltValue="jMF5ya0vuNwiZ6A3nl009A==" spinCount="100000" sqref="J258 N149:O150 J149:J150 N258:O258" name="Rango1_2_1"/>
    <protectedRange algorithmName="SHA-512" hashValue="SkODiCkkj8RbIYaqdozEnFoZ5jDV7zbeII9eiyMY7QhVuSt8c7fhUkd6BcQDTmg1yKkNXJ4HJ4flW2/Ierughg==" saltValue="jMF5ya0vuNwiZ6A3nl009A==" spinCount="100000" sqref="D307:I307 I335:I342 C306:I306 N306:P306 H335:H405 K306:M364 J306:J342 N307:N367 O307:P405 D308:F342 H308:I334 G308:G364 C307:C405" name="Rango1_45"/>
    <protectedRange sqref="D345" name="Rango1_2_1_1"/>
    <protectedRange sqref="F345" name="Rango1_1_1_1_3_1"/>
    <protectedRange algorithmName="SHA-512" hashValue="SkODiCkkj8RbIYaqdozEnFoZ5jDV7zbeII9eiyMY7QhVuSt8c7fhUkd6BcQDTmg1yKkNXJ4HJ4flW2/Ierughg==" saltValue="jMF5ya0vuNwiZ6A3nl009A==" spinCount="100000" sqref="D280 K285 N281:N290 K287:K289 H281:H290 H262:H279 N262:P278 P281:P290 O281:O302 C261:E261 F280:P280 G261:P261 C262:C290 C292:C302" name="Rango1_1_2"/>
    <protectedRange algorithmName="SHA-512" hashValue="SkODiCkkj8RbIYaqdozEnFoZ5jDV7zbeII9eiyMY7QhVuSt8c7fhUkd6BcQDTmg1yKkNXJ4HJ4flW2/Ierughg==" saltValue="jMF5ya0vuNwiZ6A3nl009A==" spinCount="100000" sqref="C291:I291 D292 N293:N302 G293:H302 F292:I292 P291 J291:N292" name="Rango1_1_1_1"/>
    <protectedRange algorithmName="SHA-512" hashValue="SkODiCkkj8RbIYaqdozEnFoZ5jDV7zbeII9eiyMY7QhVuSt8c7fhUkd6BcQDTmg1yKkNXJ4HJ4flW2/Ierughg==" saltValue="jMF5ya0vuNwiZ6A3nl009A==" spinCount="100000" sqref="D1529:D1539 F1661:I1666 F1588:I1589 K1661:M1666 N1661:O1991 J1661:J1991 P1661:P1666 E1529:P1542 F1543:P1549 J1588:J1606 F1591:I1606 F1550:J1587 K1550:P1606 F1607:P1660 C1529:C1666" name="Rango1_2"/>
    <protectedRange algorithmName="SHA-512" hashValue="SkODiCkkj8RbIYaqdozEnFoZ5jDV7zbeII9eiyMY7QhVuSt8c7fhUkd6BcQDTmg1yKkNXJ4HJ4flW2/Ierughg==" saltValue="jMF5ya0vuNwiZ6A3nl009A==" spinCount="100000" sqref="I9:N14 O9:O147 I7:O8" name="Rango1_30"/>
    <protectedRange algorithmName="SHA-512" hashValue="SkODiCkkj8RbIYaqdozEnFoZ5jDV7zbeII9eiyMY7QhVuSt8c7fhUkd6BcQDTmg1yKkNXJ4HJ4flW2/Ierughg==" saltValue="jMF5ya0vuNwiZ6A3nl009A==" spinCount="100000" sqref="N42:N147 J42:J148 N148:O148" name="Rango1_2_2"/>
    <protectedRange algorithmName="SHA-512" hashValue="SkODiCkkj8RbIYaqdozEnFoZ5jDV7zbeII9eiyMY7QhVuSt8c7fhUkd6BcQDTmg1yKkNXJ4HJ4flW2/Ierughg==" saltValue="jMF5ya0vuNwiZ6A3nl009A==" spinCount="100000" sqref="C698:P729" name="Rango1_31"/>
    <protectedRange algorithmName="SHA-512" hashValue="SkODiCkkj8RbIYaqdozEnFoZ5jDV7zbeII9eiyMY7QhVuSt8c7fhUkd6BcQDTmg1yKkNXJ4HJ4flW2/Ierughg==" saltValue="jMF5ya0vuNwiZ6A3nl009A==" spinCount="100000" sqref="K733:M768" name="Rango1_32"/>
    <protectedRange algorithmName="SHA-512" hashValue="SkODiCkkj8RbIYaqdozEnFoZ5jDV7zbeII9eiyMY7QhVuSt8c7fhUkd6BcQDTmg1yKkNXJ4HJ4flW2/Ierughg==" saltValue="jMF5ya0vuNwiZ6A3nl009A==" spinCount="100000" sqref="K773:N808" name="Rango1_33"/>
    <protectedRange algorithmName="SHA-512" hashValue="SkODiCkkj8RbIYaqdozEnFoZ5jDV7zbeII9eiyMY7QhVuSt8c7fhUkd6BcQDTmg1yKkNXJ4HJ4flW2/Ierughg==" saltValue="jMF5ya0vuNwiZ6A3nl009A==" spinCount="100000" sqref="K812:N846" name="Rango1_34"/>
    <protectedRange algorithmName="SHA-512" hashValue="SkODiCkkj8RbIYaqdozEnFoZ5jDV7zbeII9eiyMY7QhVuSt8c7fhUkd6BcQDTmg1yKkNXJ4HJ4flW2/Ierughg==" saltValue="jMF5ya0vuNwiZ6A3nl009A==" spinCount="100000" sqref="K850:N884" name="Rango1_35"/>
    <protectedRange algorithmName="SHA-512" hashValue="SkODiCkkj8RbIYaqdozEnFoZ5jDV7zbeII9eiyMY7QhVuSt8c7fhUkd6BcQDTmg1yKkNXJ4HJ4flW2/Ierughg==" saltValue="jMF5ya0vuNwiZ6A3nl009A==" spinCount="100000" sqref="K888:N922" name="Rango1_36"/>
    <protectedRange algorithmName="SHA-512" hashValue="SkODiCkkj8RbIYaqdozEnFoZ5jDV7zbeII9eiyMY7QhVuSt8c7fhUkd6BcQDTmg1yKkNXJ4HJ4flW2/Ierughg==" saltValue="jMF5ya0vuNwiZ6A3nl009A==" spinCount="100000" sqref="K926:N959" name="Rango1_37"/>
    <protectedRange algorithmName="SHA-512" hashValue="SkODiCkkj8RbIYaqdozEnFoZ5jDV7zbeII9eiyMY7QhVuSt8c7fhUkd6BcQDTmg1yKkNXJ4HJ4flW2/Ierughg==" saltValue="jMF5ya0vuNwiZ6A3nl009A==" spinCount="100000" sqref="K963:N997" name="Rango1_38"/>
    <protectedRange algorithmName="SHA-512" hashValue="SkODiCkkj8RbIYaqdozEnFoZ5jDV7zbeII9eiyMY7QhVuSt8c7fhUkd6BcQDTmg1yKkNXJ4HJ4flW2/Ierughg==" saltValue="jMF5ya0vuNwiZ6A3nl009A==" spinCount="100000" sqref="K1001:N1035" name="Rango1_46"/>
    <protectedRange algorithmName="SHA-512" hashValue="SkODiCkkj8RbIYaqdozEnFoZ5jDV7zbeII9eiyMY7QhVuSt8c7fhUkd6BcQDTmg1yKkNXJ4HJ4flW2/Ierughg==" saltValue="jMF5ya0vuNwiZ6A3nl009A==" spinCount="100000" sqref="K1039:N1074" name="Rango1_47"/>
    <protectedRange algorithmName="SHA-512" hashValue="SkODiCkkj8RbIYaqdozEnFoZ5jDV7zbeII9eiyMY7QhVuSt8c7fhUkd6BcQDTmg1yKkNXJ4HJ4flW2/Ierughg==" saltValue="jMF5ya0vuNwiZ6A3nl009A==" spinCount="100000" sqref="K1078:N1112" name="Rango1_48"/>
    <protectedRange algorithmName="SHA-512" hashValue="SkODiCkkj8RbIYaqdozEnFoZ5jDV7zbeII9eiyMY7QhVuSt8c7fhUkd6BcQDTmg1yKkNXJ4HJ4flW2/Ierughg==" saltValue="jMF5ya0vuNwiZ6A3nl009A==" spinCount="100000" sqref="K1116:N1150" name="Rango1_49"/>
    <protectedRange algorithmName="SHA-512" hashValue="SkODiCkkj8RbIYaqdozEnFoZ5jDV7zbeII9eiyMY7QhVuSt8c7fhUkd6BcQDTmg1yKkNXJ4HJ4flW2/Ierughg==" saltValue="jMF5ya0vuNwiZ6A3nl009A==" spinCount="100000" sqref="K1154:N1185" name="Rango1_50"/>
    <protectedRange algorithmName="SHA-512" hashValue="SkODiCkkj8RbIYaqdozEnFoZ5jDV7zbeII9eiyMY7QhVuSt8c7fhUkd6BcQDTmg1yKkNXJ4HJ4flW2/Ierughg==" saltValue="jMF5ya0vuNwiZ6A3nl009A==" spinCount="100000" sqref="K1189:N1224" name="Rango1_51"/>
    <protectedRange algorithmName="SHA-512" hashValue="SkODiCkkj8RbIYaqdozEnFoZ5jDV7zbeII9eiyMY7QhVuSt8c7fhUkd6BcQDTmg1yKkNXJ4HJ4flW2/Ierughg==" saltValue="jMF5ya0vuNwiZ6A3nl009A==" spinCount="100000" sqref="K1229:N1263" name="Rango1_52"/>
    <protectedRange algorithmName="SHA-512" hashValue="SkODiCkkj8RbIYaqdozEnFoZ5jDV7zbeII9eiyMY7QhVuSt8c7fhUkd6BcQDTmg1yKkNXJ4HJ4flW2/Ierughg==" saltValue="jMF5ya0vuNwiZ6A3nl009A==" spinCount="100000" sqref="K1267:N1298" name="Rango1_53"/>
    <protectedRange algorithmName="SHA-512" hashValue="SkODiCkkj8RbIYaqdozEnFoZ5jDV7zbeII9eiyMY7QhVuSt8c7fhUkd6BcQDTmg1yKkNXJ4HJ4flW2/Ierughg==" saltValue="jMF5ya0vuNwiZ6A3nl009A==" spinCount="100000" sqref="K1302:N1336" name="Rango1_54"/>
    <protectedRange algorithmName="SHA-512" hashValue="SkODiCkkj8RbIYaqdozEnFoZ5jDV7zbeII9eiyMY7QhVuSt8c7fhUkd6BcQDTmg1yKkNXJ4HJ4flW2/Ierughg==" saltValue="jMF5ya0vuNwiZ6A3nl009A==" spinCount="100000" sqref="K1341:M1346" name="Rango1_55"/>
    <protectedRange algorithmName="SHA-512" hashValue="SkODiCkkj8RbIYaqdozEnFoZ5jDV7zbeII9eiyMY7QhVuSt8c7fhUkd6BcQDTmg1yKkNXJ4HJ4flW2/Ierughg==" saltValue="jMF5ya0vuNwiZ6A3nl009A==" spinCount="100000" sqref="K1347:M1357" name="Rango1_56"/>
    <protectedRange algorithmName="SHA-512" hashValue="SkODiCkkj8RbIYaqdozEnFoZ5jDV7zbeII9eiyMY7QhVuSt8c7fhUkd6BcQDTmg1yKkNXJ4HJ4flW2/Ierughg==" saltValue="jMF5ya0vuNwiZ6A3nl009A==" spinCount="100000" sqref="K1358:M1370" name="Rango1_57"/>
    <protectedRange algorithmName="SHA-512" hashValue="SkODiCkkj8RbIYaqdozEnFoZ5jDV7zbeII9eiyMY7QhVuSt8c7fhUkd6BcQDTmg1yKkNXJ4HJ4flW2/Ierughg==" saltValue="jMF5ya0vuNwiZ6A3nl009A==" spinCount="100000" sqref="K1372:M1373" name="Rango1_58"/>
    <protectedRange algorithmName="SHA-512" hashValue="SkODiCkkj8RbIYaqdozEnFoZ5jDV7zbeII9eiyMY7QhVuSt8c7fhUkd6BcQDTmg1yKkNXJ4HJ4flW2/Ierughg==" saltValue="jMF5ya0vuNwiZ6A3nl009A==" spinCount="100000" sqref="K1371:M1371" name="Rango1_59"/>
    <protectedRange algorithmName="SHA-512" hashValue="SkODiCkkj8RbIYaqdozEnFoZ5jDV7zbeII9eiyMY7QhVuSt8c7fhUkd6BcQDTmg1yKkNXJ4HJ4flW2/Ierughg==" saltValue="jMF5ya0vuNwiZ6A3nl009A==" spinCount="100000" sqref="K1412:N1413" name="Rango1_60"/>
    <protectedRange algorithmName="SHA-512" hashValue="SkODiCkkj8RbIYaqdozEnFoZ5jDV7zbeII9eiyMY7QhVuSt8c7fhUkd6BcQDTmg1yKkNXJ4HJ4flW2/Ierughg==" saltValue="jMF5ya0vuNwiZ6A3nl009A==" spinCount="100000" sqref="D1377:O1411" name="Rango1_61"/>
    <protectedRange algorithmName="SHA-512" hashValue="SkODiCkkj8RbIYaqdozEnFoZ5jDV7zbeII9eiyMY7QhVuSt8c7fhUkd6BcQDTmg1yKkNXJ4HJ4flW2/Ierughg==" saltValue="jMF5ya0vuNwiZ6A3nl009A==" spinCount="100000" sqref="D1415:O1449" name="Rango1_62"/>
    <protectedRange algorithmName="SHA-512" hashValue="SkODiCkkj8RbIYaqdozEnFoZ5jDV7zbeII9eiyMY7QhVuSt8c7fhUkd6BcQDTmg1yKkNXJ4HJ4flW2/Ierughg==" saltValue="jMF5ya0vuNwiZ6A3nl009A==" spinCount="100000" sqref="D1453:O1487" name="Rango1_63"/>
    <protectedRange algorithmName="SHA-512" hashValue="SkODiCkkj8RbIYaqdozEnFoZ5jDV7zbeII9eiyMY7QhVuSt8c7fhUkd6BcQDTmg1yKkNXJ4HJ4flW2/Ierughg==" saltValue="jMF5ya0vuNwiZ6A3nl009A==" spinCount="100000" sqref="D1491:O1524" name="Rango1_64"/>
    <protectedRange algorithmName="SHA-512" hashValue="SkODiCkkj8RbIYaqdozEnFoZ5jDV7zbeII9eiyMY7QhVuSt8c7fhUkd6BcQDTmg1yKkNXJ4HJ4flW2/Ierughg==" saltValue="jMF5ya0vuNwiZ6A3nl009A==" spinCount="100000" sqref="D3055:D3073 D3075:D3076 C3130:G3131 E3055:H3055 D3121:G3129 D3132:G3136 H3056:H3136 I3055:O3136 D3079:D3120 E3056:G3120" name="Rango1_65"/>
    <protectedRange algorithmName="SHA-512" hashValue="SkODiCkkj8RbIYaqdozEnFoZ5jDV7zbeII9eiyMY7QhVuSt8c7fhUkd6BcQDTmg1yKkNXJ4HJ4flW2/Ierughg==" saltValue="jMF5ya0vuNwiZ6A3nl009A==" spinCount="100000" sqref="C3141:F3141 J3141 H3141:H3182 O3141:O3182 C3142:C3182" name="Rango1_66"/>
    <protectedRange algorithmName="SHA-512" hashValue="SkODiCkkj8RbIYaqdozEnFoZ5jDV7zbeII9eiyMY7QhVuSt8c7fhUkd6BcQDTmg1yKkNXJ4HJ4flW2/Ierughg==" saltValue="jMF5ya0vuNwiZ6A3nl009A==" spinCount="100000" sqref="G3141:G3152" name="Rango1_1_3"/>
    <protectedRange algorithmName="SHA-512" hashValue="SkODiCkkj8RbIYaqdozEnFoZ5jDV7zbeII9eiyMY7QhVuSt8c7fhUkd6BcQDTmg1yKkNXJ4HJ4flW2/Ierughg==" saltValue="jMF5ya0vuNwiZ6A3nl009A==" spinCount="100000" sqref="D660:O660 O662:O679 N661:O661" name="Rango1_5_2"/>
    <protectedRange algorithmName="SHA-512" hashValue="SkODiCkkj8RbIYaqdozEnFoZ5jDV7zbeII9eiyMY7QhVuSt8c7fhUkd6BcQDTmg1yKkNXJ4HJ4flW2/Ierughg==" saltValue="jMF5ya0vuNwiZ6A3nl009A==" spinCount="100000" sqref="D2877:O2877 N2878:O2885 H2885 H2879 H2881 H2883" name="Rango1_5"/>
  </protectedRanges>
  <mergeCells count="28">
    <mergeCell ref="A1:P1"/>
    <mergeCell ref="A2:P2"/>
    <mergeCell ref="A3:P3"/>
    <mergeCell ref="A4:A5"/>
    <mergeCell ref="B4:B5"/>
    <mergeCell ref="C4:C5"/>
    <mergeCell ref="D4:D5"/>
    <mergeCell ref="E4:E5"/>
    <mergeCell ref="F4:F5"/>
    <mergeCell ref="G4:G5"/>
    <mergeCell ref="H4:H5"/>
    <mergeCell ref="I4:I5"/>
    <mergeCell ref="J4:J5"/>
    <mergeCell ref="K4:M4"/>
    <mergeCell ref="N4:N5"/>
    <mergeCell ref="O4:O5"/>
    <mergeCell ref="A225:P225"/>
    <mergeCell ref="A257:C257"/>
    <mergeCell ref="A408:P408"/>
    <mergeCell ref="A557:P557"/>
    <mergeCell ref="P4:P5"/>
    <mergeCell ref="A658:P658"/>
    <mergeCell ref="A3184:N3184"/>
    <mergeCell ref="A771:P771"/>
    <mergeCell ref="D847:N847"/>
    <mergeCell ref="D1113:N1113"/>
    <mergeCell ref="D2016:N2016"/>
    <mergeCell ref="A2017:P2017"/>
  </mergeCells>
  <pageMargins left="0.7" right="0.7" top="0.75" bottom="0.75" header="0.3" footer="0.3"/>
  <pageSetup scale="39" orientation="landscape"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U26"/>
  <sheetViews>
    <sheetView showGridLines="0" view="pageBreakPreview" zoomScaleNormal="80" zoomScaleSheetLayoutView="100" workbookViewId="0">
      <selection activeCell="H7" sqref="H7"/>
    </sheetView>
  </sheetViews>
  <sheetFormatPr baseColWidth="10" defaultColWidth="11.42578125" defaultRowHeight="12.75" x14ac:dyDescent="0.2"/>
  <cols>
    <col min="1" max="1" width="31.140625" style="1" customWidth="1"/>
    <col min="2" max="2" width="15.42578125" style="1" customWidth="1"/>
    <col min="3" max="3" width="25.7109375" style="1" customWidth="1"/>
    <col min="4" max="4" width="6.42578125" style="1" customWidth="1"/>
    <col min="5" max="5" width="10.7109375" style="1" customWidth="1"/>
    <col min="6" max="6" width="12.28515625" style="1" customWidth="1"/>
    <col min="7" max="7" width="10.28515625" style="1" customWidth="1"/>
    <col min="8" max="8" width="14.140625" style="1" customWidth="1"/>
    <col min="9" max="9" width="11.42578125" style="1" customWidth="1"/>
    <col min="10" max="11" width="11" style="1" customWidth="1"/>
    <col min="12" max="12" width="12.28515625" style="1" customWidth="1"/>
    <col min="13" max="13" width="10.7109375" style="1" customWidth="1"/>
    <col min="14" max="14" width="10.85546875" style="1" customWidth="1"/>
    <col min="15" max="15" width="12.140625" style="1" customWidth="1"/>
    <col min="16" max="16" width="10.7109375" style="1" customWidth="1"/>
    <col min="17" max="17" width="10.85546875" style="1" customWidth="1"/>
    <col min="18" max="18" width="12.5703125" style="1" customWidth="1"/>
    <col min="19" max="19" width="16.42578125" style="1" customWidth="1"/>
    <col min="20" max="21" width="11.42578125" style="2"/>
    <col min="22" max="16384" width="11.42578125" style="1"/>
  </cols>
  <sheetData>
    <row r="1" spans="1:21" ht="13.5" thickBot="1" x14ac:dyDescent="0.25">
      <c r="A1" s="10" t="s">
        <v>487</v>
      </c>
    </row>
    <row r="2" spans="1:21" x14ac:dyDescent="0.2">
      <c r="A2" s="1154" t="s">
        <v>109</v>
      </c>
      <c r="B2" s="1155"/>
      <c r="C2" s="1155"/>
      <c r="D2" s="1155"/>
      <c r="E2" s="1155"/>
      <c r="F2" s="1155"/>
      <c r="G2" s="1155"/>
      <c r="H2" s="1155"/>
      <c r="I2" s="1155"/>
      <c r="J2" s="1155"/>
      <c r="K2" s="1155"/>
      <c r="L2" s="1155"/>
      <c r="M2" s="1155"/>
      <c r="N2" s="1155"/>
      <c r="O2" s="1155"/>
      <c r="P2" s="1155"/>
      <c r="Q2" s="1155"/>
      <c r="R2" s="64"/>
      <c r="S2" s="66"/>
      <c r="T2" s="1"/>
      <c r="U2" s="1"/>
    </row>
    <row r="3" spans="1:21" ht="16.5" customHeight="1" thickBot="1" x14ac:dyDescent="0.25">
      <c r="A3" s="1156" t="s">
        <v>110</v>
      </c>
      <c r="B3" s="1157"/>
      <c r="C3" s="1157"/>
      <c r="D3" s="1157"/>
      <c r="E3" s="1157"/>
      <c r="F3" s="1157"/>
      <c r="G3" s="1157"/>
      <c r="H3" s="1157"/>
      <c r="I3" s="1157"/>
      <c r="J3" s="1157"/>
      <c r="K3" s="1157"/>
      <c r="L3" s="1157"/>
      <c r="M3" s="1157"/>
      <c r="N3" s="1157"/>
      <c r="O3" s="1157"/>
      <c r="P3" s="1157"/>
      <c r="Q3" s="1157"/>
      <c r="R3" s="1158"/>
      <c r="S3" s="53"/>
    </row>
    <row r="4" spans="1:21" ht="27.75" customHeight="1" x14ac:dyDescent="0.2">
      <c r="A4" s="1077" t="s">
        <v>111</v>
      </c>
      <c r="B4" s="1077" t="s">
        <v>68</v>
      </c>
      <c r="C4" s="1077" t="s">
        <v>69</v>
      </c>
      <c r="D4" s="1077"/>
      <c r="E4" s="1077"/>
      <c r="F4" s="1077"/>
      <c r="G4" s="1077"/>
      <c r="H4" s="1077"/>
      <c r="I4" s="1077"/>
      <c r="J4" s="1077"/>
      <c r="K4" s="1077"/>
      <c r="L4" s="1077"/>
      <c r="M4" s="1077"/>
      <c r="N4" s="1077"/>
      <c r="O4" s="1077"/>
      <c r="P4" s="1077"/>
      <c r="Q4" s="1077"/>
      <c r="R4" s="1077"/>
      <c r="S4" s="53"/>
    </row>
    <row r="5" spans="1:21" ht="20.100000000000001" customHeight="1" x14ac:dyDescent="0.2">
      <c r="A5" s="1077"/>
      <c r="B5" s="1077"/>
      <c r="C5" s="1077" t="s">
        <v>70</v>
      </c>
      <c r="D5" s="1077" t="s">
        <v>112</v>
      </c>
      <c r="E5" s="1077"/>
      <c r="F5" s="1077"/>
      <c r="G5" s="1077" t="s">
        <v>113</v>
      </c>
      <c r="H5" s="1077"/>
      <c r="I5" s="1077"/>
      <c r="J5" s="1077" t="s">
        <v>114</v>
      </c>
      <c r="K5" s="1077"/>
      <c r="L5" s="1077"/>
      <c r="M5" s="1077" t="s">
        <v>115</v>
      </c>
      <c r="N5" s="1077"/>
      <c r="O5" s="1077"/>
      <c r="P5" s="1077" t="s">
        <v>116</v>
      </c>
      <c r="Q5" s="1077"/>
      <c r="R5" s="1077"/>
      <c r="T5" s="1"/>
      <c r="U5" s="1"/>
    </row>
    <row r="6" spans="1:21" ht="20.25" customHeight="1" x14ac:dyDescent="0.2">
      <c r="A6" s="1077"/>
      <c r="B6" s="1077"/>
      <c r="C6" s="1077"/>
      <c r="D6" s="1077" t="s">
        <v>61</v>
      </c>
      <c r="E6" s="1077" t="s">
        <v>62</v>
      </c>
      <c r="F6" s="1077"/>
      <c r="G6" s="1077" t="s">
        <v>62</v>
      </c>
      <c r="H6" s="1077"/>
      <c r="I6" s="1077"/>
      <c r="J6" s="1077" t="s">
        <v>62</v>
      </c>
      <c r="K6" s="1077"/>
      <c r="L6" s="1077"/>
      <c r="M6" s="1077" t="s">
        <v>62</v>
      </c>
      <c r="N6" s="1077"/>
      <c r="O6" s="1077"/>
      <c r="P6" s="1077" t="s">
        <v>62</v>
      </c>
      <c r="Q6" s="1077"/>
      <c r="R6" s="1077"/>
      <c r="T6" s="1"/>
      <c r="U6" s="1"/>
    </row>
    <row r="7" spans="1:21" ht="33.75" customHeight="1" x14ac:dyDescent="0.2">
      <c r="A7" s="1077"/>
      <c r="B7" s="1077"/>
      <c r="C7" s="1077"/>
      <c r="D7" s="1077"/>
      <c r="E7" s="52" t="s">
        <v>63</v>
      </c>
      <c r="F7" s="52" t="s">
        <v>64</v>
      </c>
      <c r="G7" s="52" t="s">
        <v>63</v>
      </c>
      <c r="H7" s="52" t="s">
        <v>64</v>
      </c>
      <c r="I7" s="52" t="s">
        <v>71</v>
      </c>
      <c r="J7" s="52" t="s">
        <v>63</v>
      </c>
      <c r="K7" s="52" t="s">
        <v>64</v>
      </c>
      <c r="L7" s="52" t="s">
        <v>71</v>
      </c>
      <c r="M7" s="52" t="s">
        <v>63</v>
      </c>
      <c r="N7" s="52" t="s">
        <v>64</v>
      </c>
      <c r="O7" s="52" t="s">
        <v>71</v>
      </c>
      <c r="P7" s="52" t="s">
        <v>63</v>
      </c>
      <c r="Q7" s="52" t="s">
        <v>64</v>
      </c>
      <c r="R7" s="52" t="s">
        <v>71</v>
      </c>
      <c r="T7" s="1"/>
      <c r="U7" s="1"/>
    </row>
    <row r="8" spans="1:21" ht="89.25" x14ac:dyDescent="0.2">
      <c r="A8" s="56" t="s">
        <v>517</v>
      </c>
      <c r="B8" s="56" t="s">
        <v>530</v>
      </c>
      <c r="C8" s="56" t="s">
        <v>519</v>
      </c>
      <c r="D8" s="56">
        <v>2021</v>
      </c>
      <c r="E8" s="67">
        <v>23275</v>
      </c>
      <c r="F8" s="60">
        <f>E8/164557*100</f>
        <v>14.144035197530339</v>
      </c>
      <c r="G8" s="67">
        <v>31035</v>
      </c>
      <c r="H8" s="62">
        <f>G8/164557*100</f>
        <v>18.859726416986213</v>
      </c>
      <c r="I8" s="63">
        <v>1</v>
      </c>
      <c r="J8" s="67">
        <v>20673</v>
      </c>
      <c r="K8" s="62">
        <f>J8/164557*100</f>
        <v>12.56282017781073</v>
      </c>
      <c r="L8" s="63">
        <v>1</v>
      </c>
      <c r="M8" s="67">
        <v>29346</v>
      </c>
      <c r="N8" s="62">
        <f>M8/164557*100</f>
        <v>17.833334346153613</v>
      </c>
      <c r="O8" s="63">
        <v>1</v>
      </c>
      <c r="P8" s="67">
        <v>81054</v>
      </c>
      <c r="Q8" s="62">
        <f>P8/164557*100</f>
        <v>49.255880940950554</v>
      </c>
      <c r="R8" s="63">
        <v>1</v>
      </c>
      <c r="S8" s="65"/>
      <c r="T8" s="1"/>
      <c r="U8" s="1"/>
    </row>
    <row r="9" spans="1:21" ht="76.5" x14ac:dyDescent="0.2">
      <c r="A9" s="56" t="s">
        <v>544</v>
      </c>
      <c r="B9" s="56" t="s">
        <v>530</v>
      </c>
      <c r="C9" s="56" t="s">
        <v>526</v>
      </c>
      <c r="D9" s="56">
        <v>2021</v>
      </c>
      <c r="E9" s="67">
        <v>2639</v>
      </c>
      <c r="F9" s="60">
        <f>2639/164557*100</f>
        <v>1.6036996299154698</v>
      </c>
      <c r="G9" s="67">
        <v>900</v>
      </c>
      <c r="H9" s="62">
        <f>G9/164557*100</f>
        <v>0.54692295071008834</v>
      </c>
      <c r="I9" s="63">
        <v>1</v>
      </c>
      <c r="J9" s="67">
        <v>2400</v>
      </c>
      <c r="K9" s="62">
        <f>J9/164557*100</f>
        <v>1.4584612018935688</v>
      </c>
      <c r="L9" s="63">
        <v>1</v>
      </c>
      <c r="M9" s="67">
        <v>1650</v>
      </c>
      <c r="N9" s="62">
        <f>M9/164557*100</f>
        <v>1.0026920763018285</v>
      </c>
      <c r="O9" s="63">
        <v>1</v>
      </c>
      <c r="P9" s="67">
        <v>4950</v>
      </c>
      <c r="Q9" s="62">
        <f>P9/164557*100</f>
        <v>3.0080762289054856</v>
      </c>
      <c r="R9" s="63">
        <v>1</v>
      </c>
      <c r="S9" s="65"/>
      <c r="T9" s="1"/>
      <c r="U9" s="1"/>
    </row>
    <row r="10" spans="1:21" ht="75" customHeight="1" x14ac:dyDescent="0.2">
      <c r="A10" s="56" t="s">
        <v>525</v>
      </c>
      <c r="B10" s="56" t="s">
        <v>531</v>
      </c>
      <c r="C10" s="56" t="s">
        <v>527</v>
      </c>
      <c r="D10" s="56">
        <v>2019</v>
      </c>
      <c r="E10" s="67">
        <v>10773</v>
      </c>
      <c r="F10" s="56">
        <v>0</v>
      </c>
      <c r="G10" s="67">
        <v>11906</v>
      </c>
      <c r="H10" s="62">
        <f>G10*Q10/P10</f>
        <v>77.444811101828634</v>
      </c>
      <c r="I10" s="63">
        <v>1</v>
      </c>
      <c r="J10" s="67">
        <v>12306</v>
      </c>
      <c r="K10" s="62">
        <f>J10*Q10/P10</f>
        <v>80.046686159844043</v>
      </c>
      <c r="L10" s="63">
        <v>1</v>
      </c>
      <c r="M10" s="67">
        <v>11788</v>
      </c>
      <c r="N10" s="62">
        <f>M10*Q10/P10</f>
        <v>76.677257959714098</v>
      </c>
      <c r="O10" s="63">
        <v>1</v>
      </c>
      <c r="P10" s="67">
        <v>36000</v>
      </c>
      <c r="Q10" s="62">
        <f>(36000/10773-1)*100</f>
        <v>234.16875522138679</v>
      </c>
      <c r="R10" s="63">
        <v>1</v>
      </c>
      <c r="S10" s="65"/>
      <c r="T10" s="1"/>
      <c r="U10" s="1"/>
    </row>
    <row r="11" spans="1:21" ht="75" customHeight="1" x14ac:dyDescent="0.2">
      <c r="A11" s="56" t="s">
        <v>520</v>
      </c>
      <c r="B11" s="56" t="s">
        <v>532</v>
      </c>
      <c r="C11" s="56" t="s">
        <v>529</v>
      </c>
      <c r="D11" s="56">
        <v>2021</v>
      </c>
      <c r="E11" s="67">
        <f>107291*12</f>
        <v>1287492</v>
      </c>
      <c r="F11" s="56">
        <v>0</v>
      </c>
      <c r="G11" s="67">
        <v>800000</v>
      </c>
      <c r="H11" s="62">
        <f>G11*Q11/P11</f>
        <v>28.80297508644713</v>
      </c>
      <c r="I11" s="63">
        <v>1</v>
      </c>
      <c r="J11" s="67">
        <v>800000</v>
      </c>
      <c r="K11" s="62">
        <f>J11*Q11/P11</f>
        <v>28.80297508644713</v>
      </c>
      <c r="L11" s="63">
        <v>1</v>
      </c>
      <c r="M11" s="67">
        <v>800000</v>
      </c>
      <c r="N11" s="62">
        <f>M11*Q11/P11</f>
        <v>28.80297508644713</v>
      </c>
      <c r="O11" s="63">
        <v>1</v>
      </c>
      <c r="P11" s="67">
        <f>2400000</f>
        <v>2400000</v>
      </c>
      <c r="Q11" s="62">
        <f>(P11/1287492-1)*100</f>
        <v>86.408925259341402</v>
      </c>
      <c r="R11" s="63">
        <v>1</v>
      </c>
      <c r="S11" s="65"/>
      <c r="T11" s="1"/>
      <c r="U11" s="1"/>
    </row>
    <row r="12" spans="1:21" ht="56.25" customHeight="1" x14ac:dyDescent="0.2">
      <c r="I12" s="58" t="s">
        <v>533</v>
      </c>
      <c r="L12" s="58" t="s">
        <v>533</v>
      </c>
      <c r="O12" s="58" t="s">
        <v>533</v>
      </c>
      <c r="R12" s="58" t="s">
        <v>534</v>
      </c>
      <c r="T12" s="1"/>
      <c r="U12" s="1"/>
    </row>
    <row r="13" spans="1:21" ht="34.5" customHeight="1" thickBot="1" x14ac:dyDescent="0.25">
      <c r="A13" s="53"/>
      <c r="B13" s="53"/>
      <c r="C13" s="53"/>
      <c r="D13" s="53"/>
      <c r="E13" s="53"/>
      <c r="F13" s="53"/>
      <c r="G13" s="53"/>
      <c r="H13" s="53"/>
      <c r="I13" s="54"/>
      <c r="L13" s="54"/>
      <c r="O13" s="54"/>
      <c r="R13" s="54"/>
      <c r="S13" s="53"/>
    </row>
    <row r="14" spans="1:21" ht="16.5" customHeight="1" thickBot="1" x14ac:dyDescent="0.25">
      <c r="A14" s="1151" t="s">
        <v>117</v>
      </c>
      <c r="B14" s="1152"/>
      <c r="C14" s="1152"/>
      <c r="D14" s="1152"/>
      <c r="E14" s="1152"/>
      <c r="F14" s="1152"/>
      <c r="G14" s="1152"/>
      <c r="H14" s="1152"/>
      <c r="I14" s="1152"/>
      <c r="J14" s="1152"/>
      <c r="K14" s="1152"/>
      <c r="L14" s="1152"/>
      <c r="M14" s="1152"/>
      <c r="N14" s="1152"/>
      <c r="O14" s="1152"/>
      <c r="P14" s="1152"/>
      <c r="Q14" s="1152"/>
      <c r="R14" s="1153"/>
      <c r="S14" s="53"/>
    </row>
    <row r="15" spans="1:21" ht="27.75" customHeight="1" x14ac:dyDescent="0.2">
      <c r="A15" s="1077" t="s">
        <v>118</v>
      </c>
      <c r="B15" s="1077" t="s">
        <v>68</v>
      </c>
      <c r="C15" s="1077" t="s">
        <v>119</v>
      </c>
      <c r="D15" s="1077"/>
      <c r="E15" s="1077"/>
      <c r="F15" s="1077"/>
      <c r="G15" s="1077"/>
      <c r="H15" s="1077"/>
      <c r="I15" s="1077"/>
      <c r="J15" s="1077"/>
      <c r="K15" s="1077"/>
      <c r="L15" s="1077"/>
      <c r="M15" s="1077"/>
      <c r="N15" s="1077"/>
      <c r="O15" s="1077"/>
      <c r="P15" s="1148"/>
      <c r="Q15" s="1149"/>
      <c r="R15" s="1150"/>
      <c r="S15" s="53"/>
    </row>
    <row r="16" spans="1:21" ht="20.100000000000001" customHeight="1" x14ac:dyDescent="0.2">
      <c r="A16" s="1077"/>
      <c r="B16" s="1077"/>
      <c r="C16" s="1077" t="s">
        <v>120</v>
      </c>
      <c r="D16" s="1077" t="s">
        <v>112</v>
      </c>
      <c r="E16" s="1077"/>
      <c r="F16" s="1077"/>
      <c r="G16" s="1077" t="s">
        <v>113</v>
      </c>
      <c r="H16" s="1077"/>
      <c r="I16" s="1077"/>
      <c r="J16" s="1077" t="s">
        <v>114</v>
      </c>
      <c r="K16" s="1077"/>
      <c r="L16" s="1077"/>
      <c r="M16" s="1077" t="s">
        <v>115</v>
      </c>
      <c r="N16" s="1077"/>
      <c r="O16" s="1077"/>
      <c r="P16" s="1077" t="s">
        <v>116</v>
      </c>
      <c r="Q16" s="1077"/>
      <c r="R16" s="1077"/>
      <c r="T16" s="1"/>
      <c r="U16" s="1"/>
    </row>
    <row r="17" spans="1:21" ht="24" customHeight="1" x14ac:dyDescent="0.2">
      <c r="A17" s="1077"/>
      <c r="B17" s="1077"/>
      <c r="C17" s="1077"/>
      <c r="D17" s="1077" t="s">
        <v>61</v>
      </c>
      <c r="E17" s="1077" t="s">
        <v>62</v>
      </c>
      <c r="F17" s="1077"/>
      <c r="G17" s="1077" t="s">
        <v>62</v>
      </c>
      <c r="H17" s="1077"/>
      <c r="I17" s="1077"/>
      <c r="J17" s="1077" t="s">
        <v>62</v>
      </c>
      <c r="K17" s="1077"/>
      <c r="L17" s="1077"/>
      <c r="M17" s="1077" t="s">
        <v>62</v>
      </c>
      <c r="N17" s="1077"/>
      <c r="O17" s="1077"/>
      <c r="P17" s="1077" t="s">
        <v>62</v>
      </c>
      <c r="Q17" s="1077"/>
      <c r="R17" s="1077"/>
      <c r="T17" s="1"/>
      <c r="U17" s="1"/>
    </row>
    <row r="18" spans="1:21" ht="33.75" customHeight="1" x14ac:dyDescent="0.2">
      <c r="A18" s="1077"/>
      <c r="B18" s="1077"/>
      <c r="C18" s="1077"/>
      <c r="D18" s="1077"/>
      <c r="E18" s="52" t="s">
        <v>63</v>
      </c>
      <c r="F18" s="52" t="s">
        <v>64</v>
      </c>
      <c r="G18" s="52" t="s">
        <v>63</v>
      </c>
      <c r="H18" s="52" t="s">
        <v>64</v>
      </c>
      <c r="I18" s="52" t="s">
        <v>71</v>
      </c>
      <c r="J18" s="52" t="s">
        <v>63</v>
      </c>
      <c r="K18" s="52" t="s">
        <v>64</v>
      </c>
      <c r="L18" s="52" t="s">
        <v>71</v>
      </c>
      <c r="M18" s="52" t="s">
        <v>63</v>
      </c>
      <c r="N18" s="52" t="s">
        <v>64</v>
      </c>
      <c r="O18" s="52" t="s">
        <v>71</v>
      </c>
      <c r="P18" s="52" t="s">
        <v>63</v>
      </c>
      <c r="Q18" s="52" t="s">
        <v>64</v>
      </c>
      <c r="R18" s="52" t="s">
        <v>71</v>
      </c>
      <c r="T18" s="1"/>
      <c r="U18" s="1"/>
    </row>
    <row r="19" spans="1:21" ht="93" customHeight="1" x14ac:dyDescent="0.2">
      <c r="A19" s="799" t="s">
        <v>535</v>
      </c>
      <c r="B19" s="56" t="s">
        <v>530</v>
      </c>
      <c r="C19" s="56" t="s">
        <v>539</v>
      </c>
      <c r="D19" s="56">
        <v>2021</v>
      </c>
      <c r="E19" s="69">
        <v>20000</v>
      </c>
      <c r="F19" s="62">
        <f>E19/164557*100</f>
        <v>12.153843349113073</v>
      </c>
      <c r="G19" s="69">
        <v>10480</v>
      </c>
      <c r="H19" s="62">
        <f>G19/164557*100</f>
        <v>6.368613914935251</v>
      </c>
      <c r="I19" s="63">
        <v>1</v>
      </c>
      <c r="J19" s="69">
        <v>6978</v>
      </c>
      <c r="K19" s="62">
        <f>J19/164557*100</f>
        <v>4.2404759445055511</v>
      </c>
      <c r="L19" s="63">
        <v>1</v>
      </c>
      <c r="M19" s="69">
        <v>9814</v>
      </c>
      <c r="N19" s="62">
        <f>M19/164557*100</f>
        <v>5.963890931409785</v>
      </c>
      <c r="O19" s="63">
        <v>1</v>
      </c>
      <c r="P19" s="69">
        <f t="shared" ref="P19:P25" si="0">M19+J19+G19</f>
        <v>27272</v>
      </c>
      <c r="Q19" s="62">
        <f>P19/164557*100</f>
        <v>16.572980790850586</v>
      </c>
      <c r="R19" s="63">
        <v>1</v>
      </c>
      <c r="S19" s="65"/>
      <c r="T19" s="1"/>
      <c r="U19" s="1"/>
    </row>
    <row r="20" spans="1:21" ht="93.75" customHeight="1" x14ac:dyDescent="0.2">
      <c r="A20" s="799" t="s">
        <v>536</v>
      </c>
      <c r="B20" s="56" t="s">
        <v>530</v>
      </c>
      <c r="C20" s="56" t="s">
        <v>540</v>
      </c>
      <c r="D20" s="56">
        <v>2023</v>
      </c>
      <c r="E20" s="69">
        <v>7323</v>
      </c>
      <c r="F20" s="62">
        <f>E20/164557*100</f>
        <v>4.4501297422777517</v>
      </c>
      <c r="G20" s="69">
        <v>10345</v>
      </c>
      <c r="H20" s="62">
        <f>G20/164557*100</f>
        <v>6.286575472328737</v>
      </c>
      <c r="I20" s="63">
        <v>1</v>
      </c>
      <c r="J20" s="69">
        <v>6891</v>
      </c>
      <c r="K20" s="62">
        <f>J20/164557*100</f>
        <v>4.1876067259369094</v>
      </c>
      <c r="L20" s="63">
        <v>1</v>
      </c>
      <c r="M20" s="69">
        <v>9782</v>
      </c>
      <c r="N20" s="62">
        <f>M20/164557*100</f>
        <v>5.9444447820512041</v>
      </c>
      <c r="O20" s="63">
        <v>1</v>
      </c>
      <c r="P20" s="69">
        <f t="shared" si="0"/>
        <v>27018</v>
      </c>
      <c r="Q20" s="62">
        <f>P20/164557*100</f>
        <v>16.418626980316851</v>
      </c>
      <c r="R20" s="63">
        <v>1</v>
      </c>
      <c r="S20" s="65"/>
      <c r="T20" s="1"/>
      <c r="U20" s="1"/>
    </row>
    <row r="21" spans="1:21" ht="76.5" x14ac:dyDescent="0.2">
      <c r="A21" s="799" t="s">
        <v>518</v>
      </c>
      <c r="B21" s="56" t="s">
        <v>530</v>
      </c>
      <c r="C21" s="56" t="s">
        <v>541</v>
      </c>
      <c r="D21" s="56">
        <v>2023</v>
      </c>
      <c r="E21" s="69">
        <v>416</v>
      </c>
      <c r="F21" s="62">
        <f>E21/164557*100</f>
        <v>0.25279994166155195</v>
      </c>
      <c r="G21" s="69">
        <v>750</v>
      </c>
      <c r="H21" s="62">
        <f>G21/164557*100</f>
        <v>0.45576912559174027</v>
      </c>
      <c r="I21" s="63">
        <v>1</v>
      </c>
      <c r="J21" s="69">
        <v>1500</v>
      </c>
      <c r="K21" s="62">
        <f>J21/164557*100</f>
        <v>0.91153825118348053</v>
      </c>
      <c r="L21" s="63">
        <v>1</v>
      </c>
      <c r="M21" s="69">
        <v>750</v>
      </c>
      <c r="N21" s="62">
        <f>M21/164557*100</f>
        <v>0.45576912559174027</v>
      </c>
      <c r="O21" s="63">
        <v>1</v>
      </c>
      <c r="P21" s="69">
        <f t="shared" si="0"/>
        <v>3000</v>
      </c>
      <c r="Q21" s="62">
        <f>P21/164557*100</f>
        <v>1.8230765023669611</v>
      </c>
      <c r="R21" s="63">
        <v>1</v>
      </c>
      <c r="S21" s="65"/>
      <c r="T21" s="1"/>
      <c r="U21" s="1"/>
    </row>
    <row r="22" spans="1:21" ht="89.25" x14ac:dyDescent="0.2">
      <c r="A22" s="799" t="s">
        <v>537</v>
      </c>
      <c r="B22" s="56" t="s">
        <v>530</v>
      </c>
      <c r="C22" s="56" t="s">
        <v>542</v>
      </c>
      <c r="D22" s="56">
        <v>2021</v>
      </c>
      <c r="E22" s="69">
        <v>300</v>
      </c>
      <c r="F22" s="62">
        <f>E22/164557*100</f>
        <v>0.18230765023669609</v>
      </c>
      <c r="G22" s="69">
        <v>100</v>
      </c>
      <c r="H22" s="62">
        <f>G22/164557*100</f>
        <v>6.0769216745565367E-2</v>
      </c>
      <c r="I22" s="63">
        <v>1</v>
      </c>
      <c r="J22" s="69">
        <v>200</v>
      </c>
      <c r="K22" s="62">
        <f>J22/164557*100</f>
        <v>0.12153843349113073</v>
      </c>
      <c r="L22" s="63">
        <v>1</v>
      </c>
      <c r="M22" s="69">
        <v>200</v>
      </c>
      <c r="N22" s="62">
        <f>M22/164557*100</f>
        <v>0.12153843349113073</v>
      </c>
      <c r="O22" s="63">
        <v>1</v>
      </c>
      <c r="P22" s="69">
        <f t="shared" si="0"/>
        <v>500</v>
      </c>
      <c r="Q22" s="62">
        <f>P22/164557*100</f>
        <v>0.30384608372782684</v>
      </c>
      <c r="R22" s="63">
        <v>1</v>
      </c>
      <c r="S22" s="65"/>
      <c r="T22" s="1"/>
      <c r="U22" s="1"/>
    </row>
    <row r="23" spans="1:21" ht="76.5" x14ac:dyDescent="0.2">
      <c r="A23" s="799" t="s">
        <v>538</v>
      </c>
      <c r="B23" s="56" t="s">
        <v>530</v>
      </c>
      <c r="C23" s="56" t="s">
        <v>543</v>
      </c>
      <c r="D23" s="56">
        <v>2021</v>
      </c>
      <c r="E23" s="69">
        <v>2339</v>
      </c>
      <c r="F23" s="62">
        <f>E23/164557*100</f>
        <v>1.421391979678774</v>
      </c>
      <c r="G23" s="69">
        <v>50</v>
      </c>
      <c r="H23" s="62">
        <f>G23/164557*100</f>
        <v>3.0384608372782684E-2</v>
      </c>
      <c r="I23" s="63">
        <v>1</v>
      </c>
      <c r="J23" s="69">
        <v>700</v>
      </c>
      <c r="K23" s="62">
        <f>J23/164557*100</f>
        <v>0.42538451721895759</v>
      </c>
      <c r="L23" s="63">
        <v>1</v>
      </c>
      <c r="M23" s="69">
        <v>700</v>
      </c>
      <c r="N23" s="62">
        <f>M23/164557*100</f>
        <v>0.42538451721895759</v>
      </c>
      <c r="O23" s="63">
        <v>1</v>
      </c>
      <c r="P23" s="69">
        <f t="shared" si="0"/>
        <v>1450</v>
      </c>
      <c r="Q23" s="62">
        <f>P23/164557*100</f>
        <v>0.88115364281069786</v>
      </c>
      <c r="R23" s="63">
        <v>1</v>
      </c>
      <c r="S23" s="65"/>
      <c r="T23" s="1"/>
      <c r="U23" s="1"/>
    </row>
    <row r="24" spans="1:21" ht="102" x14ac:dyDescent="0.2">
      <c r="A24" s="800" t="s">
        <v>525</v>
      </c>
      <c r="B24" s="56" t="s">
        <v>531</v>
      </c>
      <c r="C24" s="56" t="s">
        <v>527</v>
      </c>
      <c r="D24" s="56">
        <v>2019</v>
      </c>
      <c r="E24" s="69">
        <v>10773</v>
      </c>
      <c r="F24" s="56">
        <v>0</v>
      </c>
      <c r="G24" s="69">
        <v>11906</v>
      </c>
      <c r="H24" s="62">
        <f>G24*Q24/P24</f>
        <v>77.444811101828634</v>
      </c>
      <c r="I24" s="63">
        <v>1</v>
      </c>
      <c r="J24" s="69">
        <v>12306</v>
      </c>
      <c r="K24" s="62">
        <f>J24*Q24/P24</f>
        <v>80.046686159844043</v>
      </c>
      <c r="L24" s="63">
        <v>1</v>
      </c>
      <c r="M24" s="69">
        <v>11788</v>
      </c>
      <c r="N24" s="62">
        <f>M24*Q24/P24</f>
        <v>76.677257959714098</v>
      </c>
      <c r="O24" s="63">
        <v>1</v>
      </c>
      <c r="P24" s="69">
        <f t="shared" si="0"/>
        <v>36000</v>
      </c>
      <c r="Q24" s="62">
        <f>(36000/10773-1)*100</f>
        <v>234.16875522138679</v>
      </c>
      <c r="R24" s="63">
        <v>1</v>
      </c>
      <c r="T24" s="1"/>
      <c r="U24" s="1"/>
    </row>
    <row r="25" spans="1:21" ht="114.75" x14ac:dyDescent="0.2">
      <c r="A25" s="800" t="s">
        <v>520</v>
      </c>
      <c r="B25" s="56" t="s">
        <v>532</v>
      </c>
      <c r="C25" s="56" t="s">
        <v>529</v>
      </c>
      <c r="D25" s="56">
        <v>2021</v>
      </c>
      <c r="E25" s="69">
        <f>107291*12</f>
        <v>1287492</v>
      </c>
      <c r="F25" s="56">
        <v>0</v>
      </c>
      <c r="G25" s="69">
        <v>800000</v>
      </c>
      <c r="H25" s="62">
        <f>G25*Q25/P25</f>
        <v>28.80297508644713</v>
      </c>
      <c r="I25" s="63">
        <v>1</v>
      </c>
      <c r="J25" s="69">
        <v>800000</v>
      </c>
      <c r="K25" s="62">
        <f>J25*Q25/P25</f>
        <v>28.80297508644713</v>
      </c>
      <c r="L25" s="63">
        <v>1</v>
      </c>
      <c r="M25" s="69">
        <v>800000</v>
      </c>
      <c r="N25" s="62">
        <f>M25*Q25/P25</f>
        <v>28.80297508644713</v>
      </c>
      <c r="O25" s="63">
        <v>1</v>
      </c>
      <c r="P25" s="69">
        <f t="shared" si="0"/>
        <v>2400000</v>
      </c>
      <c r="Q25" s="62">
        <f>(P25/1287492-1)*100</f>
        <v>86.408925259341402</v>
      </c>
      <c r="R25" s="63">
        <v>1</v>
      </c>
      <c r="T25" s="1"/>
      <c r="U25" s="1"/>
    </row>
    <row r="26" spans="1:21" ht="51" x14ac:dyDescent="0.2">
      <c r="I26" s="58" t="s">
        <v>533</v>
      </c>
      <c r="L26" s="58" t="s">
        <v>533</v>
      </c>
      <c r="O26" s="58" t="s">
        <v>533</v>
      </c>
      <c r="R26" s="58" t="s">
        <v>534</v>
      </c>
    </row>
  </sheetData>
  <mergeCells count="35">
    <mergeCell ref="A2:Q2"/>
    <mergeCell ref="A3:R3"/>
    <mergeCell ref="A4:A7"/>
    <mergeCell ref="B4:B7"/>
    <mergeCell ref="C4:O4"/>
    <mergeCell ref="P4:R4"/>
    <mergeCell ref="C5:C7"/>
    <mergeCell ref="D5:F5"/>
    <mergeCell ref="G5:I5"/>
    <mergeCell ref="J5:L5"/>
    <mergeCell ref="M5:O5"/>
    <mergeCell ref="D6:D7"/>
    <mergeCell ref="D17:D18"/>
    <mergeCell ref="J17:L17"/>
    <mergeCell ref="M17:O17"/>
    <mergeCell ref="M6:O6"/>
    <mergeCell ref="G6:I6"/>
    <mergeCell ref="A14:R14"/>
    <mergeCell ref="A15:A18"/>
    <mergeCell ref="B15:B18"/>
    <mergeCell ref="C15:O15"/>
    <mergeCell ref="C16:C18"/>
    <mergeCell ref="D16:F16"/>
    <mergeCell ref="P16:R16"/>
    <mergeCell ref="E6:F6"/>
    <mergeCell ref="G16:I16"/>
    <mergeCell ref="J16:L16"/>
    <mergeCell ref="E17:F17"/>
    <mergeCell ref="G17:I17"/>
    <mergeCell ref="P17:R17"/>
    <mergeCell ref="P5:R5"/>
    <mergeCell ref="J6:L6"/>
    <mergeCell ref="P6:R6"/>
    <mergeCell ref="M16:O16"/>
    <mergeCell ref="P15:R15"/>
  </mergeCells>
  <printOptions horizontalCentered="1"/>
  <pageMargins left="0.19685039370078741" right="0.19685039370078741" top="0.98425196850393704" bottom="0.98425196850393704" header="0" footer="0"/>
  <pageSetup scale="51" orientation="landscape" r:id="rId1"/>
  <headerFooter alignWithMargins="0"/>
  <rowBreaks count="1" manualBreakCount="1">
    <brk id="2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109"/>
  <sheetViews>
    <sheetView view="pageBreakPreview" topLeftCell="A69" zoomScale="60" zoomScaleNormal="100" workbookViewId="0">
      <selection activeCell="Q36" sqref="Q36"/>
    </sheetView>
  </sheetViews>
  <sheetFormatPr baseColWidth="10" defaultColWidth="20.85546875" defaultRowHeight="12.75" x14ac:dyDescent="0.2"/>
  <cols>
    <col min="1" max="1" width="16.85546875" style="87" customWidth="1"/>
    <col min="2" max="2" width="50.5703125" style="87" customWidth="1"/>
    <col min="3" max="3" width="40.28515625" style="87" customWidth="1"/>
    <col min="4" max="4" width="26.28515625" style="87" customWidth="1"/>
    <col min="5" max="5" width="25.140625" style="87" bestFit="1" customWidth="1"/>
    <col min="6" max="6" width="22.5703125" style="87" bestFit="1" customWidth="1"/>
    <col min="7" max="8" width="25.85546875" style="87" customWidth="1"/>
    <col min="9" max="9" width="22" style="90" bestFit="1" customWidth="1"/>
    <col min="10" max="10" width="23" style="90" bestFit="1" customWidth="1"/>
    <col min="11" max="11" width="22" style="90" bestFit="1" customWidth="1"/>
    <col min="12" max="12" width="21.5703125" style="90" bestFit="1" customWidth="1"/>
    <col min="13" max="13" width="22.5703125" style="90" bestFit="1" customWidth="1"/>
    <col min="14" max="14" width="0" style="90" hidden="1" customWidth="1"/>
    <col min="15" max="256" width="20.85546875" style="90"/>
    <col min="257" max="257" width="9.7109375" style="90" customWidth="1"/>
    <col min="258" max="259" width="40.28515625" style="90" customWidth="1"/>
    <col min="260" max="260" width="10.5703125" style="90" bestFit="1" customWidth="1"/>
    <col min="261" max="261" width="15.28515625" style="90" bestFit="1" customWidth="1"/>
    <col min="262" max="262" width="17.42578125" style="90" bestFit="1" customWidth="1"/>
    <col min="263" max="263" width="6" style="90" bestFit="1" customWidth="1"/>
    <col min="264" max="264" width="15.28515625" style="90" bestFit="1" customWidth="1"/>
    <col min="265" max="512" width="20.85546875" style="90"/>
    <col min="513" max="513" width="9.7109375" style="90" customWidth="1"/>
    <col min="514" max="515" width="40.28515625" style="90" customWidth="1"/>
    <col min="516" max="516" width="10.5703125" style="90" bestFit="1" customWidth="1"/>
    <col min="517" max="517" width="15.28515625" style="90" bestFit="1" customWidth="1"/>
    <col min="518" max="518" width="17.42578125" style="90" bestFit="1" customWidth="1"/>
    <col min="519" max="519" width="6" style="90" bestFit="1" customWidth="1"/>
    <col min="520" max="520" width="15.28515625" style="90" bestFit="1" customWidth="1"/>
    <col min="521" max="768" width="20.85546875" style="90"/>
    <col min="769" max="769" width="9.7109375" style="90" customWidth="1"/>
    <col min="770" max="771" width="40.28515625" style="90" customWidth="1"/>
    <col min="772" max="772" width="10.5703125" style="90" bestFit="1" customWidth="1"/>
    <col min="773" max="773" width="15.28515625" style="90" bestFit="1" customWidth="1"/>
    <col min="774" max="774" width="17.42578125" style="90" bestFit="1" customWidth="1"/>
    <col min="775" max="775" width="6" style="90" bestFit="1" customWidth="1"/>
    <col min="776" max="776" width="15.28515625" style="90" bestFit="1" customWidth="1"/>
    <col min="777" max="1024" width="20.85546875" style="90"/>
    <col min="1025" max="1025" width="9.7109375" style="90" customWidth="1"/>
    <col min="1026" max="1027" width="40.28515625" style="90" customWidth="1"/>
    <col min="1028" max="1028" width="10.5703125" style="90" bestFit="1" customWidth="1"/>
    <col min="1029" max="1029" width="15.28515625" style="90" bestFit="1" customWidth="1"/>
    <col min="1030" max="1030" width="17.42578125" style="90" bestFit="1" customWidth="1"/>
    <col min="1031" max="1031" width="6" style="90" bestFit="1" customWidth="1"/>
    <col min="1032" max="1032" width="15.28515625" style="90" bestFit="1" customWidth="1"/>
    <col min="1033" max="1280" width="20.85546875" style="90"/>
    <col min="1281" max="1281" width="9.7109375" style="90" customWidth="1"/>
    <col min="1282" max="1283" width="40.28515625" style="90" customWidth="1"/>
    <col min="1284" max="1284" width="10.5703125" style="90" bestFit="1" customWidth="1"/>
    <col min="1285" max="1285" width="15.28515625" style="90" bestFit="1" customWidth="1"/>
    <col min="1286" max="1286" width="17.42578125" style="90" bestFit="1" customWidth="1"/>
    <col min="1287" max="1287" width="6" style="90" bestFit="1" customWidth="1"/>
    <col min="1288" max="1288" width="15.28515625" style="90" bestFit="1" customWidth="1"/>
    <col min="1289" max="1536" width="20.85546875" style="90"/>
    <col min="1537" max="1537" width="9.7109375" style="90" customWidth="1"/>
    <col min="1538" max="1539" width="40.28515625" style="90" customWidth="1"/>
    <col min="1540" max="1540" width="10.5703125" style="90" bestFit="1" customWidth="1"/>
    <col min="1541" max="1541" width="15.28515625" style="90" bestFit="1" customWidth="1"/>
    <col min="1542" max="1542" width="17.42578125" style="90" bestFit="1" customWidth="1"/>
    <col min="1543" max="1543" width="6" style="90" bestFit="1" customWidth="1"/>
    <col min="1544" max="1544" width="15.28515625" style="90" bestFit="1" customWidth="1"/>
    <col min="1545" max="1792" width="20.85546875" style="90"/>
    <col min="1793" max="1793" width="9.7109375" style="90" customWidth="1"/>
    <col min="1794" max="1795" width="40.28515625" style="90" customWidth="1"/>
    <col min="1796" max="1796" width="10.5703125" style="90" bestFit="1" customWidth="1"/>
    <col min="1797" max="1797" width="15.28515625" style="90" bestFit="1" customWidth="1"/>
    <col min="1798" max="1798" width="17.42578125" style="90" bestFit="1" customWidth="1"/>
    <col min="1799" max="1799" width="6" style="90" bestFit="1" customWidth="1"/>
    <col min="1800" max="1800" width="15.28515625" style="90" bestFit="1" customWidth="1"/>
    <col min="1801" max="2048" width="20.85546875" style="90"/>
    <col min="2049" max="2049" width="9.7109375" style="90" customWidth="1"/>
    <col min="2050" max="2051" width="40.28515625" style="90" customWidth="1"/>
    <col min="2052" max="2052" width="10.5703125" style="90" bestFit="1" customWidth="1"/>
    <col min="2053" max="2053" width="15.28515625" style="90" bestFit="1" customWidth="1"/>
    <col min="2054" max="2054" width="17.42578125" style="90" bestFit="1" customWidth="1"/>
    <col min="2055" max="2055" width="6" style="90" bestFit="1" customWidth="1"/>
    <col min="2056" max="2056" width="15.28515625" style="90" bestFit="1" customWidth="1"/>
    <col min="2057" max="2304" width="20.85546875" style="90"/>
    <col min="2305" max="2305" width="9.7109375" style="90" customWidth="1"/>
    <col min="2306" max="2307" width="40.28515625" style="90" customWidth="1"/>
    <col min="2308" max="2308" width="10.5703125" style="90" bestFit="1" customWidth="1"/>
    <col min="2309" max="2309" width="15.28515625" style="90" bestFit="1" customWidth="1"/>
    <col min="2310" max="2310" width="17.42578125" style="90" bestFit="1" customWidth="1"/>
    <col min="2311" max="2311" width="6" style="90" bestFit="1" customWidth="1"/>
    <col min="2312" max="2312" width="15.28515625" style="90" bestFit="1" customWidth="1"/>
    <col min="2313" max="2560" width="20.85546875" style="90"/>
    <col min="2561" max="2561" width="9.7109375" style="90" customWidth="1"/>
    <col min="2562" max="2563" width="40.28515625" style="90" customWidth="1"/>
    <col min="2564" max="2564" width="10.5703125" style="90" bestFit="1" customWidth="1"/>
    <col min="2565" max="2565" width="15.28515625" style="90" bestFit="1" customWidth="1"/>
    <col min="2566" max="2566" width="17.42578125" style="90" bestFit="1" customWidth="1"/>
    <col min="2567" max="2567" width="6" style="90" bestFit="1" customWidth="1"/>
    <col min="2568" max="2568" width="15.28515625" style="90" bestFit="1" customWidth="1"/>
    <col min="2569" max="2816" width="20.85546875" style="90"/>
    <col min="2817" max="2817" width="9.7109375" style="90" customWidth="1"/>
    <col min="2818" max="2819" width="40.28515625" style="90" customWidth="1"/>
    <col min="2820" max="2820" width="10.5703125" style="90" bestFit="1" customWidth="1"/>
    <col min="2821" max="2821" width="15.28515625" style="90" bestFit="1" customWidth="1"/>
    <col min="2822" max="2822" width="17.42578125" style="90" bestFit="1" customWidth="1"/>
    <col min="2823" max="2823" width="6" style="90" bestFit="1" customWidth="1"/>
    <col min="2824" max="2824" width="15.28515625" style="90" bestFit="1" customWidth="1"/>
    <col min="2825" max="3072" width="20.85546875" style="90"/>
    <col min="3073" max="3073" width="9.7109375" style="90" customWidth="1"/>
    <col min="3074" max="3075" width="40.28515625" style="90" customWidth="1"/>
    <col min="3076" max="3076" width="10.5703125" style="90" bestFit="1" customWidth="1"/>
    <col min="3077" max="3077" width="15.28515625" style="90" bestFit="1" customWidth="1"/>
    <col min="3078" max="3078" width="17.42578125" style="90" bestFit="1" customWidth="1"/>
    <col min="3079" max="3079" width="6" style="90" bestFit="1" customWidth="1"/>
    <col min="3080" max="3080" width="15.28515625" style="90" bestFit="1" customWidth="1"/>
    <col min="3081" max="3328" width="20.85546875" style="90"/>
    <col min="3329" max="3329" width="9.7109375" style="90" customWidth="1"/>
    <col min="3330" max="3331" width="40.28515625" style="90" customWidth="1"/>
    <col min="3332" max="3332" width="10.5703125" style="90" bestFit="1" customWidth="1"/>
    <col min="3333" max="3333" width="15.28515625" style="90" bestFit="1" customWidth="1"/>
    <col min="3334" max="3334" width="17.42578125" style="90" bestFit="1" customWidth="1"/>
    <col min="3335" max="3335" width="6" style="90" bestFit="1" customWidth="1"/>
    <col min="3336" max="3336" width="15.28515625" style="90" bestFit="1" customWidth="1"/>
    <col min="3337" max="3584" width="20.85546875" style="90"/>
    <col min="3585" max="3585" width="9.7109375" style="90" customWidth="1"/>
    <col min="3586" max="3587" width="40.28515625" style="90" customWidth="1"/>
    <col min="3588" max="3588" width="10.5703125" style="90" bestFit="1" customWidth="1"/>
    <col min="3589" max="3589" width="15.28515625" style="90" bestFit="1" customWidth="1"/>
    <col min="3590" max="3590" width="17.42578125" style="90" bestFit="1" customWidth="1"/>
    <col min="3591" max="3591" width="6" style="90" bestFit="1" customWidth="1"/>
    <col min="3592" max="3592" width="15.28515625" style="90" bestFit="1" customWidth="1"/>
    <col min="3593" max="3840" width="20.85546875" style="90"/>
    <col min="3841" max="3841" width="9.7109375" style="90" customWidth="1"/>
    <col min="3842" max="3843" width="40.28515625" style="90" customWidth="1"/>
    <col min="3844" max="3844" width="10.5703125" style="90" bestFit="1" customWidth="1"/>
    <col min="3845" max="3845" width="15.28515625" style="90" bestFit="1" customWidth="1"/>
    <col min="3846" max="3846" width="17.42578125" style="90" bestFit="1" customWidth="1"/>
    <col min="3847" max="3847" width="6" style="90" bestFit="1" customWidth="1"/>
    <col min="3848" max="3848" width="15.28515625" style="90" bestFit="1" customWidth="1"/>
    <col min="3849" max="4096" width="20.85546875" style="90"/>
    <col min="4097" max="4097" width="9.7109375" style="90" customWidth="1"/>
    <col min="4098" max="4099" width="40.28515625" style="90" customWidth="1"/>
    <col min="4100" max="4100" width="10.5703125" style="90" bestFit="1" customWidth="1"/>
    <col min="4101" max="4101" width="15.28515625" style="90" bestFit="1" customWidth="1"/>
    <col min="4102" max="4102" width="17.42578125" style="90" bestFit="1" customWidth="1"/>
    <col min="4103" max="4103" width="6" style="90" bestFit="1" customWidth="1"/>
    <col min="4104" max="4104" width="15.28515625" style="90" bestFit="1" customWidth="1"/>
    <col min="4105" max="4352" width="20.85546875" style="90"/>
    <col min="4353" max="4353" width="9.7109375" style="90" customWidth="1"/>
    <col min="4354" max="4355" width="40.28515625" style="90" customWidth="1"/>
    <col min="4356" max="4356" width="10.5703125" style="90" bestFit="1" customWidth="1"/>
    <col min="4357" max="4357" width="15.28515625" style="90" bestFit="1" customWidth="1"/>
    <col min="4358" max="4358" width="17.42578125" style="90" bestFit="1" customWidth="1"/>
    <col min="4359" max="4359" width="6" style="90" bestFit="1" customWidth="1"/>
    <col min="4360" max="4360" width="15.28515625" style="90" bestFit="1" customWidth="1"/>
    <col min="4361" max="4608" width="20.85546875" style="90"/>
    <col min="4609" max="4609" width="9.7109375" style="90" customWidth="1"/>
    <col min="4610" max="4611" width="40.28515625" style="90" customWidth="1"/>
    <col min="4612" max="4612" width="10.5703125" style="90" bestFit="1" customWidth="1"/>
    <col min="4613" max="4613" width="15.28515625" style="90" bestFit="1" customWidth="1"/>
    <col min="4614" max="4614" width="17.42578125" style="90" bestFit="1" customWidth="1"/>
    <col min="4615" max="4615" width="6" style="90" bestFit="1" customWidth="1"/>
    <col min="4616" max="4616" width="15.28515625" style="90" bestFit="1" customWidth="1"/>
    <col min="4617" max="4864" width="20.85546875" style="90"/>
    <col min="4865" max="4865" width="9.7109375" style="90" customWidth="1"/>
    <col min="4866" max="4867" width="40.28515625" style="90" customWidth="1"/>
    <col min="4868" max="4868" width="10.5703125" style="90" bestFit="1" customWidth="1"/>
    <col min="4869" max="4869" width="15.28515625" style="90" bestFit="1" customWidth="1"/>
    <col min="4870" max="4870" width="17.42578125" style="90" bestFit="1" customWidth="1"/>
    <col min="4871" max="4871" width="6" style="90" bestFit="1" customWidth="1"/>
    <col min="4872" max="4872" width="15.28515625" style="90" bestFit="1" customWidth="1"/>
    <col min="4873" max="5120" width="20.85546875" style="90"/>
    <col min="5121" max="5121" width="9.7109375" style="90" customWidth="1"/>
    <col min="5122" max="5123" width="40.28515625" style="90" customWidth="1"/>
    <col min="5124" max="5124" width="10.5703125" style="90" bestFit="1" customWidth="1"/>
    <col min="5125" max="5125" width="15.28515625" style="90" bestFit="1" customWidth="1"/>
    <col min="5126" max="5126" width="17.42578125" style="90" bestFit="1" customWidth="1"/>
    <col min="5127" max="5127" width="6" style="90" bestFit="1" customWidth="1"/>
    <col min="5128" max="5128" width="15.28515625" style="90" bestFit="1" customWidth="1"/>
    <col min="5129" max="5376" width="20.85546875" style="90"/>
    <col min="5377" max="5377" width="9.7109375" style="90" customWidth="1"/>
    <col min="5378" max="5379" width="40.28515625" style="90" customWidth="1"/>
    <col min="5380" max="5380" width="10.5703125" style="90" bestFit="1" customWidth="1"/>
    <col min="5381" max="5381" width="15.28515625" style="90" bestFit="1" customWidth="1"/>
    <col min="5382" max="5382" width="17.42578125" style="90" bestFit="1" customWidth="1"/>
    <col min="5383" max="5383" width="6" style="90" bestFit="1" customWidth="1"/>
    <col min="5384" max="5384" width="15.28515625" style="90" bestFit="1" customWidth="1"/>
    <col min="5385" max="5632" width="20.85546875" style="90"/>
    <col min="5633" max="5633" width="9.7109375" style="90" customWidth="1"/>
    <col min="5634" max="5635" width="40.28515625" style="90" customWidth="1"/>
    <col min="5636" max="5636" width="10.5703125" style="90" bestFit="1" customWidth="1"/>
    <col min="5637" max="5637" width="15.28515625" style="90" bestFit="1" customWidth="1"/>
    <col min="5638" max="5638" width="17.42578125" style="90" bestFit="1" customWidth="1"/>
    <col min="5639" max="5639" width="6" style="90" bestFit="1" customWidth="1"/>
    <col min="5640" max="5640" width="15.28515625" style="90" bestFit="1" customWidth="1"/>
    <col min="5641" max="5888" width="20.85546875" style="90"/>
    <col min="5889" max="5889" width="9.7109375" style="90" customWidth="1"/>
    <col min="5890" max="5891" width="40.28515625" style="90" customWidth="1"/>
    <col min="5892" max="5892" width="10.5703125" style="90" bestFit="1" customWidth="1"/>
    <col min="5893" max="5893" width="15.28515625" style="90" bestFit="1" customWidth="1"/>
    <col min="5894" max="5894" width="17.42578125" style="90" bestFit="1" customWidth="1"/>
    <col min="5895" max="5895" width="6" style="90" bestFit="1" customWidth="1"/>
    <col min="5896" max="5896" width="15.28515625" style="90" bestFit="1" customWidth="1"/>
    <col min="5897" max="6144" width="20.85546875" style="90"/>
    <col min="6145" max="6145" width="9.7109375" style="90" customWidth="1"/>
    <col min="6146" max="6147" width="40.28515625" style="90" customWidth="1"/>
    <col min="6148" max="6148" width="10.5703125" style="90" bestFit="1" customWidth="1"/>
    <col min="6149" max="6149" width="15.28515625" style="90" bestFit="1" customWidth="1"/>
    <col min="6150" max="6150" width="17.42578125" style="90" bestFit="1" customWidth="1"/>
    <col min="6151" max="6151" width="6" style="90" bestFit="1" customWidth="1"/>
    <col min="6152" max="6152" width="15.28515625" style="90" bestFit="1" customWidth="1"/>
    <col min="6153" max="6400" width="20.85546875" style="90"/>
    <col min="6401" max="6401" width="9.7109375" style="90" customWidth="1"/>
    <col min="6402" max="6403" width="40.28515625" style="90" customWidth="1"/>
    <col min="6404" max="6404" width="10.5703125" style="90" bestFit="1" customWidth="1"/>
    <col min="6405" max="6405" width="15.28515625" style="90" bestFit="1" customWidth="1"/>
    <col min="6406" max="6406" width="17.42578125" style="90" bestFit="1" customWidth="1"/>
    <col min="6407" max="6407" width="6" style="90" bestFit="1" customWidth="1"/>
    <col min="6408" max="6408" width="15.28515625" style="90" bestFit="1" customWidth="1"/>
    <col min="6409" max="6656" width="20.85546875" style="90"/>
    <col min="6657" max="6657" width="9.7109375" style="90" customWidth="1"/>
    <col min="6658" max="6659" width="40.28515625" style="90" customWidth="1"/>
    <col min="6660" max="6660" width="10.5703125" style="90" bestFit="1" customWidth="1"/>
    <col min="6661" max="6661" width="15.28515625" style="90" bestFit="1" customWidth="1"/>
    <col min="6662" max="6662" width="17.42578125" style="90" bestFit="1" customWidth="1"/>
    <col min="6663" max="6663" width="6" style="90" bestFit="1" customWidth="1"/>
    <col min="6664" max="6664" width="15.28515625" style="90" bestFit="1" customWidth="1"/>
    <col min="6665" max="6912" width="20.85546875" style="90"/>
    <col min="6913" max="6913" width="9.7109375" style="90" customWidth="1"/>
    <col min="6914" max="6915" width="40.28515625" style="90" customWidth="1"/>
    <col min="6916" max="6916" width="10.5703125" style="90" bestFit="1" customWidth="1"/>
    <col min="6917" max="6917" width="15.28515625" style="90" bestFit="1" customWidth="1"/>
    <col min="6918" max="6918" width="17.42578125" style="90" bestFit="1" customWidth="1"/>
    <col min="6919" max="6919" width="6" style="90" bestFit="1" customWidth="1"/>
    <col min="6920" max="6920" width="15.28515625" style="90" bestFit="1" customWidth="1"/>
    <col min="6921" max="7168" width="20.85546875" style="90"/>
    <col min="7169" max="7169" width="9.7109375" style="90" customWidth="1"/>
    <col min="7170" max="7171" width="40.28515625" style="90" customWidth="1"/>
    <col min="7172" max="7172" width="10.5703125" style="90" bestFit="1" customWidth="1"/>
    <col min="7173" max="7173" width="15.28515625" style="90" bestFit="1" customWidth="1"/>
    <col min="7174" max="7174" width="17.42578125" style="90" bestFit="1" customWidth="1"/>
    <col min="7175" max="7175" width="6" style="90" bestFit="1" customWidth="1"/>
    <col min="7176" max="7176" width="15.28515625" style="90" bestFit="1" customWidth="1"/>
    <col min="7177" max="7424" width="20.85546875" style="90"/>
    <col min="7425" max="7425" width="9.7109375" style="90" customWidth="1"/>
    <col min="7426" max="7427" width="40.28515625" style="90" customWidth="1"/>
    <col min="7428" max="7428" width="10.5703125" style="90" bestFit="1" customWidth="1"/>
    <col min="7429" max="7429" width="15.28515625" style="90" bestFit="1" customWidth="1"/>
    <col min="7430" max="7430" width="17.42578125" style="90" bestFit="1" customWidth="1"/>
    <col min="7431" max="7431" width="6" style="90" bestFit="1" customWidth="1"/>
    <col min="7432" max="7432" width="15.28515625" style="90" bestFit="1" customWidth="1"/>
    <col min="7433" max="7680" width="20.85546875" style="90"/>
    <col min="7681" max="7681" width="9.7109375" style="90" customWidth="1"/>
    <col min="7682" max="7683" width="40.28515625" style="90" customWidth="1"/>
    <col min="7684" max="7684" width="10.5703125" style="90" bestFit="1" customWidth="1"/>
    <col min="7685" max="7685" width="15.28515625" style="90" bestFit="1" customWidth="1"/>
    <col min="7686" max="7686" width="17.42578125" style="90" bestFit="1" customWidth="1"/>
    <col min="7687" max="7687" width="6" style="90" bestFit="1" customWidth="1"/>
    <col min="7688" max="7688" width="15.28515625" style="90" bestFit="1" customWidth="1"/>
    <col min="7689" max="7936" width="20.85546875" style="90"/>
    <col min="7937" max="7937" width="9.7109375" style="90" customWidth="1"/>
    <col min="7938" max="7939" width="40.28515625" style="90" customWidth="1"/>
    <col min="7940" max="7940" width="10.5703125" style="90" bestFit="1" customWidth="1"/>
    <col min="7941" max="7941" width="15.28515625" style="90" bestFit="1" customWidth="1"/>
    <col min="7942" max="7942" width="17.42578125" style="90" bestFit="1" customWidth="1"/>
    <col min="7943" max="7943" width="6" style="90" bestFit="1" customWidth="1"/>
    <col min="7944" max="7944" width="15.28515625" style="90" bestFit="1" customWidth="1"/>
    <col min="7945" max="8192" width="20.85546875" style="90"/>
    <col min="8193" max="8193" width="9.7109375" style="90" customWidth="1"/>
    <col min="8194" max="8195" width="40.28515625" style="90" customWidth="1"/>
    <col min="8196" max="8196" width="10.5703125" style="90" bestFit="1" customWidth="1"/>
    <col min="8197" max="8197" width="15.28515625" style="90" bestFit="1" customWidth="1"/>
    <col min="8198" max="8198" width="17.42578125" style="90" bestFit="1" customWidth="1"/>
    <col min="8199" max="8199" width="6" style="90" bestFit="1" customWidth="1"/>
    <col min="8200" max="8200" width="15.28515625" style="90" bestFit="1" customWidth="1"/>
    <col min="8201" max="8448" width="20.85546875" style="90"/>
    <col min="8449" max="8449" width="9.7109375" style="90" customWidth="1"/>
    <col min="8450" max="8451" width="40.28515625" style="90" customWidth="1"/>
    <col min="8452" max="8452" width="10.5703125" style="90" bestFit="1" customWidth="1"/>
    <col min="8453" max="8453" width="15.28515625" style="90" bestFit="1" customWidth="1"/>
    <col min="8454" max="8454" width="17.42578125" style="90" bestFit="1" customWidth="1"/>
    <col min="8455" max="8455" width="6" style="90" bestFit="1" customWidth="1"/>
    <col min="8456" max="8456" width="15.28515625" style="90" bestFit="1" customWidth="1"/>
    <col min="8457" max="8704" width="20.85546875" style="90"/>
    <col min="8705" max="8705" width="9.7109375" style="90" customWidth="1"/>
    <col min="8706" max="8707" width="40.28515625" style="90" customWidth="1"/>
    <col min="8708" max="8708" width="10.5703125" style="90" bestFit="1" customWidth="1"/>
    <col min="8709" max="8709" width="15.28515625" style="90" bestFit="1" customWidth="1"/>
    <col min="8710" max="8710" width="17.42578125" style="90" bestFit="1" customWidth="1"/>
    <col min="8711" max="8711" width="6" style="90" bestFit="1" customWidth="1"/>
    <col min="8712" max="8712" width="15.28515625" style="90" bestFit="1" customWidth="1"/>
    <col min="8713" max="8960" width="20.85546875" style="90"/>
    <col min="8961" max="8961" width="9.7109375" style="90" customWidth="1"/>
    <col min="8962" max="8963" width="40.28515625" style="90" customWidth="1"/>
    <col min="8964" max="8964" width="10.5703125" style="90" bestFit="1" customWidth="1"/>
    <col min="8965" max="8965" width="15.28515625" style="90" bestFit="1" customWidth="1"/>
    <col min="8966" max="8966" width="17.42578125" style="90" bestFit="1" customWidth="1"/>
    <col min="8967" max="8967" width="6" style="90" bestFit="1" customWidth="1"/>
    <col min="8968" max="8968" width="15.28515625" style="90" bestFit="1" customWidth="1"/>
    <col min="8969" max="9216" width="20.85546875" style="90"/>
    <col min="9217" max="9217" width="9.7109375" style="90" customWidth="1"/>
    <col min="9218" max="9219" width="40.28515625" style="90" customWidth="1"/>
    <col min="9220" max="9220" width="10.5703125" style="90" bestFit="1" customWidth="1"/>
    <col min="9221" max="9221" width="15.28515625" style="90" bestFit="1" customWidth="1"/>
    <col min="9222" max="9222" width="17.42578125" style="90" bestFit="1" customWidth="1"/>
    <col min="9223" max="9223" width="6" style="90" bestFit="1" customWidth="1"/>
    <col min="9224" max="9224" width="15.28515625" style="90" bestFit="1" customWidth="1"/>
    <col min="9225" max="9472" width="20.85546875" style="90"/>
    <col min="9473" max="9473" width="9.7109375" style="90" customWidth="1"/>
    <col min="9474" max="9475" width="40.28515625" style="90" customWidth="1"/>
    <col min="9476" max="9476" width="10.5703125" style="90" bestFit="1" customWidth="1"/>
    <col min="9477" max="9477" width="15.28515625" style="90" bestFit="1" customWidth="1"/>
    <col min="9478" max="9478" width="17.42578125" style="90" bestFit="1" customWidth="1"/>
    <col min="9479" max="9479" width="6" style="90" bestFit="1" customWidth="1"/>
    <col min="9480" max="9480" width="15.28515625" style="90" bestFit="1" customWidth="1"/>
    <col min="9481" max="9728" width="20.85546875" style="90"/>
    <col min="9729" max="9729" width="9.7109375" style="90" customWidth="1"/>
    <col min="9730" max="9731" width="40.28515625" style="90" customWidth="1"/>
    <col min="9732" max="9732" width="10.5703125" style="90" bestFit="1" customWidth="1"/>
    <col min="9733" max="9733" width="15.28515625" style="90" bestFit="1" customWidth="1"/>
    <col min="9734" max="9734" width="17.42578125" style="90" bestFit="1" customWidth="1"/>
    <col min="9735" max="9735" width="6" style="90" bestFit="1" customWidth="1"/>
    <col min="9736" max="9736" width="15.28515625" style="90" bestFit="1" customWidth="1"/>
    <col min="9737" max="9984" width="20.85546875" style="90"/>
    <col min="9985" max="9985" width="9.7109375" style="90" customWidth="1"/>
    <col min="9986" max="9987" width="40.28515625" style="90" customWidth="1"/>
    <col min="9988" max="9988" width="10.5703125" style="90" bestFit="1" customWidth="1"/>
    <col min="9989" max="9989" width="15.28515625" style="90" bestFit="1" customWidth="1"/>
    <col min="9990" max="9990" width="17.42578125" style="90" bestFit="1" customWidth="1"/>
    <col min="9991" max="9991" width="6" style="90" bestFit="1" customWidth="1"/>
    <col min="9992" max="9992" width="15.28515625" style="90" bestFit="1" customWidth="1"/>
    <col min="9993" max="10240" width="20.85546875" style="90"/>
    <col min="10241" max="10241" width="9.7109375" style="90" customWidth="1"/>
    <col min="10242" max="10243" width="40.28515625" style="90" customWidth="1"/>
    <col min="10244" max="10244" width="10.5703125" style="90" bestFit="1" customWidth="1"/>
    <col min="10245" max="10245" width="15.28515625" style="90" bestFit="1" customWidth="1"/>
    <col min="10246" max="10246" width="17.42578125" style="90" bestFit="1" customWidth="1"/>
    <col min="10247" max="10247" width="6" style="90" bestFit="1" customWidth="1"/>
    <col min="10248" max="10248" width="15.28515625" style="90" bestFit="1" customWidth="1"/>
    <col min="10249" max="10496" width="20.85546875" style="90"/>
    <col min="10497" max="10497" width="9.7109375" style="90" customWidth="1"/>
    <col min="10498" max="10499" width="40.28515625" style="90" customWidth="1"/>
    <col min="10500" max="10500" width="10.5703125" style="90" bestFit="1" customWidth="1"/>
    <col min="10501" max="10501" width="15.28515625" style="90" bestFit="1" customWidth="1"/>
    <col min="10502" max="10502" width="17.42578125" style="90" bestFit="1" customWidth="1"/>
    <col min="10503" max="10503" width="6" style="90" bestFit="1" customWidth="1"/>
    <col min="10504" max="10504" width="15.28515625" style="90" bestFit="1" customWidth="1"/>
    <col min="10505" max="10752" width="20.85546875" style="90"/>
    <col min="10753" max="10753" width="9.7109375" style="90" customWidth="1"/>
    <col min="10754" max="10755" width="40.28515625" style="90" customWidth="1"/>
    <col min="10756" max="10756" width="10.5703125" style="90" bestFit="1" customWidth="1"/>
    <col min="10757" max="10757" width="15.28515625" style="90" bestFit="1" customWidth="1"/>
    <col min="10758" max="10758" width="17.42578125" style="90" bestFit="1" customWidth="1"/>
    <col min="10759" max="10759" width="6" style="90" bestFit="1" customWidth="1"/>
    <col min="10760" max="10760" width="15.28515625" style="90" bestFit="1" customWidth="1"/>
    <col min="10761" max="11008" width="20.85546875" style="90"/>
    <col min="11009" max="11009" width="9.7109375" style="90" customWidth="1"/>
    <col min="11010" max="11011" width="40.28515625" style="90" customWidth="1"/>
    <col min="11012" max="11012" width="10.5703125" style="90" bestFit="1" customWidth="1"/>
    <col min="11013" max="11013" width="15.28515625" style="90" bestFit="1" customWidth="1"/>
    <col min="11014" max="11014" width="17.42578125" style="90" bestFit="1" customWidth="1"/>
    <col min="11015" max="11015" width="6" style="90" bestFit="1" customWidth="1"/>
    <col min="11016" max="11016" width="15.28515625" style="90" bestFit="1" customWidth="1"/>
    <col min="11017" max="11264" width="20.85546875" style="90"/>
    <col min="11265" max="11265" width="9.7109375" style="90" customWidth="1"/>
    <col min="11266" max="11267" width="40.28515625" style="90" customWidth="1"/>
    <col min="11268" max="11268" width="10.5703125" style="90" bestFit="1" customWidth="1"/>
    <col min="11269" max="11269" width="15.28515625" style="90" bestFit="1" customWidth="1"/>
    <col min="11270" max="11270" width="17.42578125" style="90" bestFit="1" customWidth="1"/>
    <col min="11271" max="11271" width="6" style="90" bestFit="1" customWidth="1"/>
    <col min="11272" max="11272" width="15.28515625" style="90" bestFit="1" customWidth="1"/>
    <col min="11273" max="11520" width="20.85546875" style="90"/>
    <col min="11521" max="11521" width="9.7109375" style="90" customWidth="1"/>
    <col min="11522" max="11523" width="40.28515625" style="90" customWidth="1"/>
    <col min="11524" max="11524" width="10.5703125" style="90" bestFit="1" customWidth="1"/>
    <col min="11525" max="11525" width="15.28515625" style="90" bestFit="1" customWidth="1"/>
    <col min="11526" max="11526" width="17.42578125" style="90" bestFit="1" customWidth="1"/>
    <col min="11527" max="11527" width="6" style="90" bestFit="1" customWidth="1"/>
    <col min="11528" max="11528" width="15.28515625" style="90" bestFit="1" customWidth="1"/>
    <col min="11529" max="11776" width="20.85546875" style="90"/>
    <col min="11777" max="11777" width="9.7109375" style="90" customWidth="1"/>
    <col min="11778" max="11779" width="40.28515625" style="90" customWidth="1"/>
    <col min="11780" max="11780" width="10.5703125" style="90" bestFit="1" customWidth="1"/>
    <col min="11781" max="11781" width="15.28515625" style="90" bestFit="1" customWidth="1"/>
    <col min="11782" max="11782" width="17.42578125" style="90" bestFit="1" customWidth="1"/>
    <col min="11783" max="11783" width="6" style="90" bestFit="1" customWidth="1"/>
    <col min="11784" max="11784" width="15.28515625" style="90" bestFit="1" customWidth="1"/>
    <col min="11785" max="12032" width="20.85546875" style="90"/>
    <col min="12033" max="12033" width="9.7109375" style="90" customWidth="1"/>
    <col min="12034" max="12035" width="40.28515625" style="90" customWidth="1"/>
    <col min="12036" max="12036" width="10.5703125" style="90" bestFit="1" customWidth="1"/>
    <col min="12037" max="12037" width="15.28515625" style="90" bestFit="1" customWidth="1"/>
    <col min="12038" max="12038" width="17.42578125" style="90" bestFit="1" customWidth="1"/>
    <col min="12039" max="12039" width="6" style="90" bestFit="1" customWidth="1"/>
    <col min="12040" max="12040" width="15.28515625" style="90" bestFit="1" customWidth="1"/>
    <col min="12041" max="12288" width="20.85546875" style="90"/>
    <col min="12289" max="12289" width="9.7109375" style="90" customWidth="1"/>
    <col min="12290" max="12291" width="40.28515625" style="90" customWidth="1"/>
    <col min="12292" max="12292" width="10.5703125" style="90" bestFit="1" customWidth="1"/>
    <col min="12293" max="12293" width="15.28515625" style="90" bestFit="1" customWidth="1"/>
    <col min="12294" max="12294" width="17.42578125" style="90" bestFit="1" customWidth="1"/>
    <col min="12295" max="12295" width="6" style="90" bestFit="1" customWidth="1"/>
    <col min="12296" max="12296" width="15.28515625" style="90" bestFit="1" customWidth="1"/>
    <col min="12297" max="12544" width="20.85546875" style="90"/>
    <col min="12545" max="12545" width="9.7109375" style="90" customWidth="1"/>
    <col min="12546" max="12547" width="40.28515625" style="90" customWidth="1"/>
    <col min="12548" max="12548" width="10.5703125" style="90" bestFit="1" customWidth="1"/>
    <col min="12549" max="12549" width="15.28515625" style="90" bestFit="1" customWidth="1"/>
    <col min="12550" max="12550" width="17.42578125" style="90" bestFit="1" customWidth="1"/>
    <col min="12551" max="12551" width="6" style="90" bestFit="1" customWidth="1"/>
    <col min="12552" max="12552" width="15.28515625" style="90" bestFit="1" customWidth="1"/>
    <col min="12553" max="12800" width="20.85546875" style="90"/>
    <col min="12801" max="12801" width="9.7109375" style="90" customWidth="1"/>
    <col min="12802" max="12803" width="40.28515625" style="90" customWidth="1"/>
    <col min="12804" max="12804" width="10.5703125" style="90" bestFit="1" customWidth="1"/>
    <col min="12805" max="12805" width="15.28515625" style="90" bestFit="1" customWidth="1"/>
    <col min="12806" max="12806" width="17.42578125" style="90" bestFit="1" customWidth="1"/>
    <col min="12807" max="12807" width="6" style="90" bestFit="1" customWidth="1"/>
    <col min="12808" max="12808" width="15.28515625" style="90" bestFit="1" customWidth="1"/>
    <col min="12809" max="13056" width="20.85546875" style="90"/>
    <col min="13057" max="13057" width="9.7109375" style="90" customWidth="1"/>
    <col min="13058" max="13059" width="40.28515625" style="90" customWidth="1"/>
    <col min="13060" max="13060" width="10.5703125" style="90" bestFit="1" customWidth="1"/>
    <col min="13061" max="13061" width="15.28515625" style="90" bestFit="1" customWidth="1"/>
    <col min="13062" max="13062" width="17.42578125" style="90" bestFit="1" customWidth="1"/>
    <col min="13063" max="13063" width="6" style="90" bestFit="1" customWidth="1"/>
    <col min="13064" max="13064" width="15.28515625" style="90" bestFit="1" customWidth="1"/>
    <col min="13065" max="13312" width="20.85546875" style="90"/>
    <col min="13313" max="13313" width="9.7109375" style="90" customWidth="1"/>
    <col min="13314" max="13315" width="40.28515625" style="90" customWidth="1"/>
    <col min="13316" max="13316" width="10.5703125" style="90" bestFit="1" customWidth="1"/>
    <col min="13317" max="13317" width="15.28515625" style="90" bestFit="1" customWidth="1"/>
    <col min="13318" max="13318" width="17.42578125" style="90" bestFit="1" customWidth="1"/>
    <col min="13319" max="13319" width="6" style="90" bestFit="1" customWidth="1"/>
    <col min="13320" max="13320" width="15.28515625" style="90" bestFit="1" customWidth="1"/>
    <col min="13321" max="13568" width="20.85546875" style="90"/>
    <col min="13569" max="13569" width="9.7109375" style="90" customWidth="1"/>
    <col min="13570" max="13571" width="40.28515625" style="90" customWidth="1"/>
    <col min="13572" max="13572" width="10.5703125" style="90" bestFit="1" customWidth="1"/>
    <col min="13573" max="13573" width="15.28515625" style="90" bestFit="1" customWidth="1"/>
    <col min="13574" max="13574" width="17.42578125" style="90" bestFit="1" customWidth="1"/>
    <col min="13575" max="13575" width="6" style="90" bestFit="1" customWidth="1"/>
    <col min="13576" max="13576" width="15.28515625" style="90" bestFit="1" customWidth="1"/>
    <col min="13577" max="13824" width="20.85546875" style="90"/>
    <col min="13825" max="13825" width="9.7109375" style="90" customWidth="1"/>
    <col min="13826" max="13827" width="40.28515625" style="90" customWidth="1"/>
    <col min="13828" max="13828" width="10.5703125" style="90" bestFit="1" customWidth="1"/>
    <col min="13829" max="13829" width="15.28515625" style="90" bestFit="1" customWidth="1"/>
    <col min="13830" max="13830" width="17.42578125" style="90" bestFit="1" customWidth="1"/>
    <col min="13831" max="13831" width="6" style="90" bestFit="1" customWidth="1"/>
    <col min="13832" max="13832" width="15.28515625" style="90" bestFit="1" customWidth="1"/>
    <col min="13833" max="14080" width="20.85546875" style="90"/>
    <col min="14081" max="14081" width="9.7109375" style="90" customWidth="1"/>
    <col min="14082" max="14083" width="40.28515625" style="90" customWidth="1"/>
    <col min="14084" max="14084" width="10.5703125" style="90" bestFit="1" customWidth="1"/>
    <col min="14085" max="14085" width="15.28515625" style="90" bestFit="1" customWidth="1"/>
    <col min="14086" max="14086" width="17.42578125" style="90" bestFit="1" customWidth="1"/>
    <col min="14087" max="14087" width="6" style="90" bestFit="1" customWidth="1"/>
    <col min="14088" max="14088" width="15.28515625" style="90" bestFit="1" customWidth="1"/>
    <col min="14089" max="14336" width="20.85546875" style="90"/>
    <col min="14337" max="14337" width="9.7109375" style="90" customWidth="1"/>
    <col min="14338" max="14339" width="40.28515625" style="90" customWidth="1"/>
    <col min="14340" max="14340" width="10.5703125" style="90" bestFit="1" customWidth="1"/>
    <col min="14341" max="14341" width="15.28515625" style="90" bestFit="1" customWidth="1"/>
    <col min="14342" max="14342" width="17.42578125" style="90" bestFit="1" customWidth="1"/>
    <col min="14343" max="14343" width="6" style="90" bestFit="1" customWidth="1"/>
    <col min="14344" max="14344" width="15.28515625" style="90" bestFit="1" customWidth="1"/>
    <col min="14345" max="14592" width="20.85546875" style="90"/>
    <col min="14593" max="14593" width="9.7109375" style="90" customWidth="1"/>
    <col min="14594" max="14595" width="40.28515625" style="90" customWidth="1"/>
    <col min="14596" max="14596" width="10.5703125" style="90" bestFit="1" customWidth="1"/>
    <col min="14597" max="14597" width="15.28515625" style="90" bestFit="1" customWidth="1"/>
    <col min="14598" max="14598" width="17.42578125" style="90" bestFit="1" customWidth="1"/>
    <col min="14599" max="14599" width="6" style="90" bestFit="1" customWidth="1"/>
    <col min="14600" max="14600" width="15.28515625" style="90" bestFit="1" customWidth="1"/>
    <col min="14601" max="14848" width="20.85546875" style="90"/>
    <col min="14849" max="14849" width="9.7109375" style="90" customWidth="1"/>
    <col min="14850" max="14851" width="40.28515625" style="90" customWidth="1"/>
    <col min="14852" max="14852" width="10.5703125" style="90" bestFit="1" customWidth="1"/>
    <col min="14853" max="14853" width="15.28515625" style="90" bestFit="1" customWidth="1"/>
    <col min="14854" max="14854" width="17.42578125" style="90" bestFit="1" customWidth="1"/>
    <col min="14855" max="14855" width="6" style="90" bestFit="1" customWidth="1"/>
    <col min="14856" max="14856" width="15.28515625" style="90" bestFit="1" customWidth="1"/>
    <col min="14857" max="15104" width="20.85546875" style="90"/>
    <col min="15105" max="15105" width="9.7109375" style="90" customWidth="1"/>
    <col min="15106" max="15107" width="40.28515625" style="90" customWidth="1"/>
    <col min="15108" max="15108" width="10.5703125" style="90" bestFit="1" customWidth="1"/>
    <col min="15109" max="15109" width="15.28515625" style="90" bestFit="1" customWidth="1"/>
    <col min="15110" max="15110" width="17.42578125" style="90" bestFit="1" customWidth="1"/>
    <col min="15111" max="15111" width="6" style="90" bestFit="1" customWidth="1"/>
    <col min="15112" max="15112" width="15.28515625" style="90" bestFit="1" customWidth="1"/>
    <col min="15113" max="15360" width="20.85546875" style="90"/>
    <col min="15361" max="15361" width="9.7109375" style="90" customWidth="1"/>
    <col min="15362" max="15363" width="40.28515625" style="90" customWidth="1"/>
    <col min="15364" max="15364" width="10.5703125" style="90" bestFit="1" customWidth="1"/>
    <col min="15365" max="15365" width="15.28515625" style="90" bestFit="1" customWidth="1"/>
    <col min="15366" max="15366" width="17.42578125" style="90" bestFit="1" customWidth="1"/>
    <col min="15367" max="15367" width="6" style="90" bestFit="1" customWidth="1"/>
    <col min="15368" max="15368" width="15.28515625" style="90" bestFit="1" customWidth="1"/>
    <col min="15369" max="15616" width="20.85546875" style="90"/>
    <col min="15617" max="15617" width="9.7109375" style="90" customWidth="1"/>
    <col min="15618" max="15619" width="40.28515625" style="90" customWidth="1"/>
    <col min="15620" max="15620" width="10.5703125" style="90" bestFit="1" customWidth="1"/>
    <col min="15621" max="15621" width="15.28515625" style="90" bestFit="1" customWidth="1"/>
    <col min="15622" max="15622" width="17.42578125" style="90" bestFit="1" customWidth="1"/>
    <col min="15623" max="15623" width="6" style="90" bestFit="1" customWidth="1"/>
    <col min="15624" max="15624" width="15.28515625" style="90" bestFit="1" customWidth="1"/>
    <col min="15625" max="15872" width="20.85546875" style="90"/>
    <col min="15873" max="15873" width="9.7109375" style="90" customWidth="1"/>
    <col min="15874" max="15875" width="40.28515625" style="90" customWidth="1"/>
    <col min="15876" max="15876" width="10.5703125" style="90" bestFit="1" customWidth="1"/>
    <col min="15877" max="15877" width="15.28515625" style="90" bestFit="1" customWidth="1"/>
    <col min="15878" max="15878" width="17.42578125" style="90" bestFit="1" customWidth="1"/>
    <col min="15879" max="15879" width="6" style="90" bestFit="1" customWidth="1"/>
    <col min="15880" max="15880" width="15.28515625" style="90" bestFit="1" customWidth="1"/>
    <col min="15881" max="16128" width="20.85546875" style="90"/>
    <col min="16129" max="16129" width="9.7109375" style="90" customWidth="1"/>
    <col min="16130" max="16131" width="40.28515625" style="90" customWidth="1"/>
    <col min="16132" max="16132" width="10.5703125" style="90" bestFit="1" customWidth="1"/>
    <col min="16133" max="16133" width="15.28515625" style="90" bestFit="1" customWidth="1"/>
    <col min="16134" max="16134" width="17.42578125" style="90" bestFit="1" customWidth="1"/>
    <col min="16135" max="16135" width="6" style="90" bestFit="1" customWidth="1"/>
    <col min="16136" max="16136" width="15.28515625" style="90" bestFit="1" customWidth="1"/>
    <col min="16137" max="16384" width="20.85546875" style="90"/>
  </cols>
  <sheetData>
    <row r="1" spans="1:14" ht="15" customHeight="1" x14ac:dyDescent="0.2">
      <c r="B1" s="88"/>
      <c r="C1" s="88"/>
      <c r="D1" s="88"/>
      <c r="E1" s="89"/>
      <c r="F1" s="89"/>
      <c r="G1" s="89"/>
      <c r="H1" s="89"/>
    </row>
    <row r="2" spans="1:14" ht="15" customHeight="1" x14ac:dyDescent="0.2">
      <c r="A2" s="88" t="s">
        <v>488</v>
      </c>
      <c r="B2" s="91"/>
      <c r="C2" s="91"/>
      <c r="D2" s="91"/>
      <c r="E2" s="89"/>
      <c r="F2" s="89"/>
      <c r="G2" s="89"/>
      <c r="H2" s="89"/>
    </row>
    <row r="3" spans="1:14" x14ac:dyDescent="0.2">
      <c r="A3" s="92"/>
      <c r="B3" s="92"/>
      <c r="C3" s="92"/>
      <c r="D3" s="92"/>
      <c r="E3" s="92"/>
      <c r="F3" s="92"/>
      <c r="G3" s="92"/>
      <c r="H3" s="92"/>
    </row>
    <row r="4" spans="1:14" x14ac:dyDescent="0.2">
      <c r="A4" s="92" t="s">
        <v>172</v>
      </c>
      <c r="B4" s="92"/>
      <c r="C4" s="92"/>
      <c r="D4" s="92"/>
      <c r="E4" s="92"/>
      <c r="F4" s="92"/>
      <c r="G4" s="92"/>
      <c r="H4" s="92"/>
    </row>
    <row r="5" spans="1:14" s="87" customFormat="1" ht="38.25" x14ac:dyDescent="0.2">
      <c r="A5" s="108" t="s">
        <v>1</v>
      </c>
      <c r="B5" s="108" t="s">
        <v>163</v>
      </c>
      <c r="C5" s="108" t="s">
        <v>416</v>
      </c>
      <c r="D5" s="108" t="s">
        <v>492</v>
      </c>
      <c r="E5" s="108" t="s">
        <v>493</v>
      </c>
      <c r="F5" s="108" t="s">
        <v>417</v>
      </c>
      <c r="G5" s="108" t="s">
        <v>491</v>
      </c>
      <c r="H5" s="108" t="s">
        <v>494</v>
      </c>
      <c r="I5" s="108" t="s">
        <v>165</v>
      </c>
      <c r="J5" s="108" t="s">
        <v>166</v>
      </c>
      <c r="K5" s="108" t="s">
        <v>167</v>
      </c>
      <c r="L5" s="108" t="s">
        <v>168</v>
      </c>
      <c r="M5" s="108" t="s">
        <v>169</v>
      </c>
    </row>
    <row r="6" spans="1:14" ht="25.5" x14ac:dyDescent="0.2">
      <c r="A6" s="93">
        <v>1</v>
      </c>
      <c r="B6" s="94" t="s">
        <v>418</v>
      </c>
      <c r="C6" s="94" t="s">
        <v>419</v>
      </c>
      <c r="D6" s="95">
        <f>17+23</f>
        <v>40</v>
      </c>
      <c r="E6" s="93">
        <v>11</v>
      </c>
      <c r="F6" s="96">
        <v>2847104</v>
      </c>
      <c r="G6" s="93">
        <f t="shared" ref="G6:G69" si="0">+D6+5</f>
        <v>45</v>
      </c>
      <c r="H6" s="93">
        <v>11</v>
      </c>
      <c r="I6" s="97">
        <f>+F6+F6*0.05</f>
        <v>2989459.2</v>
      </c>
      <c r="J6" s="97">
        <f>(I6)+(F6*0.05)</f>
        <v>3131814.4000000004</v>
      </c>
      <c r="K6" s="97">
        <f>(J6)+(F6*0.05)</f>
        <v>3274169.6000000006</v>
      </c>
      <c r="L6" s="98">
        <f t="shared" ref="L6:L69" si="1">(K6)+(F6*0.05)</f>
        <v>3416524.8000000007</v>
      </c>
      <c r="M6" s="98">
        <f t="shared" ref="M6:M69" si="2">(L6)+(F6*0.05)</f>
        <v>3558880.0000000009</v>
      </c>
      <c r="N6" s="90">
        <f t="shared" ref="N6:N69" si="3">(M6)+(F6*0.05)</f>
        <v>3701235.2000000011</v>
      </c>
    </row>
    <row r="7" spans="1:14" s="99" customFormat="1" ht="24" customHeight="1" x14ac:dyDescent="0.2">
      <c r="A7" s="93">
        <v>2</v>
      </c>
      <c r="B7" s="94" t="s">
        <v>420</v>
      </c>
      <c r="C7" s="94" t="s">
        <v>421</v>
      </c>
      <c r="D7" s="95">
        <f>24+53</f>
        <v>77</v>
      </c>
      <c r="E7" s="93">
        <v>11</v>
      </c>
      <c r="F7" s="96">
        <v>14308172</v>
      </c>
      <c r="G7" s="93">
        <f t="shared" si="0"/>
        <v>82</v>
      </c>
      <c r="H7" s="93">
        <v>11</v>
      </c>
      <c r="I7" s="97">
        <f t="shared" ref="I7:I69" si="4">+F7+F7*0.05</f>
        <v>15023580.6</v>
      </c>
      <c r="J7" s="97">
        <f t="shared" ref="J7:J69" si="5">(I7)+(F7*0.05)</f>
        <v>15738989.199999999</v>
      </c>
      <c r="K7" s="97">
        <f t="shared" ref="K7:K69" si="6">(J7)+(F7*0.05)</f>
        <v>16454397.799999999</v>
      </c>
      <c r="L7" s="98">
        <f t="shared" si="1"/>
        <v>17169806.399999999</v>
      </c>
      <c r="M7" s="98">
        <f t="shared" si="2"/>
        <v>17885215</v>
      </c>
      <c r="N7" s="90">
        <f t="shared" si="3"/>
        <v>18600623.600000001</v>
      </c>
    </row>
    <row r="8" spans="1:14" s="99" customFormat="1" ht="25.5" x14ac:dyDescent="0.2">
      <c r="A8" s="93">
        <v>3</v>
      </c>
      <c r="B8" s="94" t="s">
        <v>422</v>
      </c>
      <c r="C8" s="94" t="s">
        <v>423</v>
      </c>
      <c r="D8" s="95">
        <f>1+22</f>
        <v>23</v>
      </c>
      <c r="E8" s="93">
        <v>11</v>
      </c>
      <c r="F8" s="96">
        <v>2089536</v>
      </c>
      <c r="G8" s="93">
        <f t="shared" si="0"/>
        <v>28</v>
      </c>
      <c r="H8" s="93">
        <v>11</v>
      </c>
      <c r="I8" s="97">
        <f t="shared" si="4"/>
        <v>2194012.7999999998</v>
      </c>
      <c r="J8" s="97">
        <f t="shared" si="5"/>
        <v>2298489.5999999996</v>
      </c>
      <c r="K8" s="97">
        <f t="shared" si="6"/>
        <v>2402966.3999999994</v>
      </c>
      <c r="L8" s="98">
        <f t="shared" si="1"/>
        <v>2507443.1999999993</v>
      </c>
      <c r="M8" s="98">
        <f t="shared" si="2"/>
        <v>2611919.9999999991</v>
      </c>
      <c r="N8" s="90">
        <f t="shared" si="3"/>
        <v>2716396.7999999989</v>
      </c>
    </row>
    <row r="9" spans="1:14" s="99" customFormat="1" x14ac:dyDescent="0.2">
      <c r="A9" s="93">
        <v>4</v>
      </c>
      <c r="B9" s="94" t="s">
        <v>424</v>
      </c>
      <c r="C9" s="94" t="s">
        <v>425</v>
      </c>
      <c r="D9" s="95">
        <f>15+36</f>
        <v>51</v>
      </c>
      <c r="E9" s="93">
        <v>11</v>
      </c>
      <c r="F9" s="96">
        <v>4274422</v>
      </c>
      <c r="G9" s="93">
        <f t="shared" si="0"/>
        <v>56</v>
      </c>
      <c r="H9" s="93">
        <v>11</v>
      </c>
      <c r="I9" s="97">
        <f t="shared" si="4"/>
        <v>4488143.0999999996</v>
      </c>
      <c r="J9" s="97">
        <f t="shared" si="5"/>
        <v>4701864.1999999993</v>
      </c>
      <c r="K9" s="97">
        <f t="shared" si="6"/>
        <v>4915585.2999999989</v>
      </c>
      <c r="L9" s="98">
        <f t="shared" si="1"/>
        <v>5129306.3999999985</v>
      </c>
      <c r="M9" s="98">
        <f t="shared" si="2"/>
        <v>5343027.4999999981</v>
      </c>
      <c r="N9" s="90">
        <f t="shared" si="3"/>
        <v>5556748.5999999978</v>
      </c>
    </row>
    <row r="10" spans="1:14" x14ac:dyDescent="0.2">
      <c r="A10" s="93">
        <v>5</v>
      </c>
      <c r="B10" s="94" t="s">
        <v>426</v>
      </c>
      <c r="C10" s="94" t="s">
        <v>427</v>
      </c>
      <c r="D10" s="95">
        <f>11+8</f>
        <v>19</v>
      </c>
      <c r="E10" s="93">
        <v>11</v>
      </c>
      <c r="F10" s="96">
        <v>2508352</v>
      </c>
      <c r="G10" s="93">
        <f t="shared" si="0"/>
        <v>24</v>
      </c>
      <c r="H10" s="93">
        <v>11</v>
      </c>
      <c r="I10" s="97">
        <f t="shared" si="4"/>
        <v>2633769.6</v>
      </c>
      <c r="J10" s="97">
        <f t="shared" si="5"/>
        <v>2759187.2</v>
      </c>
      <c r="K10" s="97">
        <f t="shared" si="6"/>
        <v>2884604.8000000003</v>
      </c>
      <c r="L10" s="98">
        <f t="shared" si="1"/>
        <v>3010022.4000000004</v>
      </c>
      <c r="M10" s="98">
        <f t="shared" si="2"/>
        <v>3135440.0000000005</v>
      </c>
      <c r="N10" s="90">
        <f t="shared" si="3"/>
        <v>3260857.6000000006</v>
      </c>
    </row>
    <row r="11" spans="1:14" ht="25.5" x14ac:dyDescent="0.2">
      <c r="A11" s="93">
        <v>6</v>
      </c>
      <c r="B11" s="94" t="s">
        <v>428</v>
      </c>
      <c r="C11" s="94" t="s">
        <v>429</v>
      </c>
      <c r="D11" s="95">
        <v>26</v>
      </c>
      <c r="E11" s="93">
        <v>11</v>
      </c>
      <c r="F11" s="96">
        <v>2034994</v>
      </c>
      <c r="G11" s="93">
        <f t="shared" si="0"/>
        <v>31</v>
      </c>
      <c r="H11" s="93">
        <v>11</v>
      </c>
      <c r="I11" s="97">
        <f t="shared" si="4"/>
        <v>2136743.7000000002</v>
      </c>
      <c r="J11" s="97">
        <f t="shared" si="5"/>
        <v>2238493.4000000004</v>
      </c>
      <c r="K11" s="97">
        <f t="shared" si="6"/>
        <v>2340243.1000000006</v>
      </c>
      <c r="L11" s="98">
        <f t="shared" si="1"/>
        <v>2441992.8000000007</v>
      </c>
      <c r="M11" s="98">
        <f t="shared" si="2"/>
        <v>2543742.5000000009</v>
      </c>
      <c r="N11" s="90">
        <f t="shared" si="3"/>
        <v>2645492.2000000011</v>
      </c>
    </row>
    <row r="12" spans="1:14" ht="25.5" x14ac:dyDescent="0.2">
      <c r="A12" s="93">
        <v>7</v>
      </c>
      <c r="B12" s="94" t="s">
        <v>428</v>
      </c>
      <c r="C12" s="94" t="s">
        <v>429</v>
      </c>
      <c r="D12" s="95">
        <v>3</v>
      </c>
      <c r="E12" s="93">
        <v>21</v>
      </c>
      <c r="F12" s="96">
        <v>304498</v>
      </c>
      <c r="G12" s="93">
        <f t="shared" si="0"/>
        <v>8</v>
      </c>
      <c r="H12" s="93">
        <v>11</v>
      </c>
      <c r="I12" s="97">
        <f t="shared" si="4"/>
        <v>319722.90000000002</v>
      </c>
      <c r="J12" s="97">
        <f t="shared" si="5"/>
        <v>334947.80000000005</v>
      </c>
      <c r="K12" s="97">
        <f t="shared" si="6"/>
        <v>350172.70000000007</v>
      </c>
      <c r="L12" s="98">
        <f t="shared" si="1"/>
        <v>365397.60000000009</v>
      </c>
      <c r="M12" s="98">
        <f t="shared" si="2"/>
        <v>380622.50000000012</v>
      </c>
      <c r="N12" s="90">
        <f t="shared" si="3"/>
        <v>395847.40000000014</v>
      </c>
    </row>
    <row r="13" spans="1:14" ht="25.5" x14ac:dyDescent="0.2">
      <c r="A13" s="93">
        <v>8</v>
      </c>
      <c r="B13" s="94" t="s">
        <v>430</v>
      </c>
      <c r="C13" s="94" t="s">
        <v>429</v>
      </c>
      <c r="D13" s="95">
        <f>4+22</f>
        <v>26</v>
      </c>
      <c r="E13" s="93">
        <v>21</v>
      </c>
      <c r="F13" s="96">
        <v>3141910</v>
      </c>
      <c r="G13" s="93">
        <f t="shared" si="0"/>
        <v>31</v>
      </c>
      <c r="H13" s="93">
        <v>11</v>
      </c>
      <c r="I13" s="97">
        <f t="shared" si="4"/>
        <v>3299005.5</v>
      </c>
      <c r="J13" s="97">
        <f t="shared" si="5"/>
        <v>3456101</v>
      </c>
      <c r="K13" s="97">
        <f t="shared" si="6"/>
        <v>3613196.5</v>
      </c>
      <c r="L13" s="98">
        <f t="shared" si="1"/>
        <v>3770292</v>
      </c>
      <c r="M13" s="98">
        <f t="shared" si="2"/>
        <v>3927387.5</v>
      </c>
      <c r="N13" s="90">
        <f t="shared" si="3"/>
        <v>4084483</v>
      </c>
    </row>
    <row r="14" spans="1:14" x14ac:dyDescent="0.2">
      <c r="A14" s="93">
        <v>9</v>
      </c>
      <c r="B14" s="94" t="s">
        <v>431</v>
      </c>
      <c r="C14" s="94" t="s">
        <v>432</v>
      </c>
      <c r="D14" s="95">
        <f>1+6</f>
        <v>7</v>
      </c>
      <c r="E14" s="93">
        <v>11</v>
      </c>
      <c r="F14" s="96">
        <v>1189536</v>
      </c>
      <c r="G14" s="93">
        <f t="shared" si="0"/>
        <v>12</v>
      </c>
      <c r="H14" s="93">
        <v>11</v>
      </c>
      <c r="I14" s="97">
        <f t="shared" si="4"/>
        <v>1249012.8</v>
      </c>
      <c r="J14" s="97">
        <f t="shared" si="5"/>
        <v>1308489.6000000001</v>
      </c>
      <c r="K14" s="97">
        <f t="shared" si="6"/>
        <v>1367966.4000000001</v>
      </c>
      <c r="L14" s="98">
        <f t="shared" si="1"/>
        <v>1427443.2000000002</v>
      </c>
      <c r="M14" s="98">
        <f t="shared" si="2"/>
        <v>1486920.0000000002</v>
      </c>
      <c r="N14" s="90">
        <f t="shared" si="3"/>
        <v>1546396.8000000003</v>
      </c>
    </row>
    <row r="15" spans="1:14" x14ac:dyDescent="0.2">
      <c r="A15" s="93">
        <v>10</v>
      </c>
      <c r="B15" s="94" t="s">
        <v>433</v>
      </c>
      <c r="C15" s="94" t="s">
        <v>434</v>
      </c>
      <c r="D15" s="95">
        <f>5+14</f>
        <v>19</v>
      </c>
      <c r="E15" s="93">
        <v>11</v>
      </c>
      <c r="F15" s="96">
        <v>2662294</v>
      </c>
      <c r="G15" s="93">
        <f t="shared" si="0"/>
        <v>24</v>
      </c>
      <c r="H15" s="93">
        <v>11</v>
      </c>
      <c r="I15" s="97">
        <f t="shared" si="4"/>
        <v>2795408.7</v>
      </c>
      <c r="J15" s="97">
        <f t="shared" si="5"/>
        <v>2928523.4000000004</v>
      </c>
      <c r="K15" s="97">
        <f t="shared" si="6"/>
        <v>3061638.1000000006</v>
      </c>
      <c r="L15" s="98">
        <f t="shared" si="1"/>
        <v>3194752.8000000007</v>
      </c>
      <c r="M15" s="98">
        <f t="shared" si="2"/>
        <v>3327867.5000000009</v>
      </c>
      <c r="N15" s="90">
        <f t="shared" si="3"/>
        <v>3460982.2000000011</v>
      </c>
    </row>
    <row r="16" spans="1:14" x14ac:dyDescent="0.2">
      <c r="A16" s="93">
        <v>11</v>
      </c>
      <c r="B16" s="94" t="s">
        <v>162</v>
      </c>
      <c r="C16" s="94" t="s">
        <v>435</v>
      </c>
      <c r="D16" s="95">
        <f>8+27</f>
        <v>35</v>
      </c>
      <c r="E16" s="93">
        <v>11</v>
      </c>
      <c r="F16" s="96">
        <v>4110193</v>
      </c>
      <c r="G16" s="93">
        <f t="shared" si="0"/>
        <v>40</v>
      </c>
      <c r="H16" s="93">
        <v>11</v>
      </c>
      <c r="I16" s="97">
        <f t="shared" si="4"/>
        <v>4315702.6500000004</v>
      </c>
      <c r="J16" s="97">
        <f t="shared" si="5"/>
        <v>4521212.3000000007</v>
      </c>
      <c r="K16" s="97">
        <f t="shared" si="6"/>
        <v>4726721.9500000011</v>
      </c>
      <c r="L16" s="98">
        <f t="shared" si="1"/>
        <v>4932231.6000000015</v>
      </c>
      <c r="M16" s="98">
        <f t="shared" si="2"/>
        <v>5137741.2500000019</v>
      </c>
      <c r="N16" s="90">
        <f t="shared" si="3"/>
        <v>5343250.9000000022</v>
      </c>
    </row>
    <row r="17" spans="1:14" x14ac:dyDescent="0.2">
      <c r="A17" s="93">
        <v>12</v>
      </c>
      <c r="B17" s="94" t="s">
        <v>436</v>
      </c>
      <c r="C17" s="94" t="s">
        <v>437</v>
      </c>
      <c r="D17" s="95">
        <f>2+12</f>
        <v>14</v>
      </c>
      <c r="E17" s="93">
        <v>11</v>
      </c>
      <c r="F17" s="96">
        <v>1717672</v>
      </c>
      <c r="G17" s="93">
        <f t="shared" si="0"/>
        <v>19</v>
      </c>
      <c r="H17" s="93">
        <v>11</v>
      </c>
      <c r="I17" s="97">
        <f t="shared" si="4"/>
        <v>1803555.6</v>
      </c>
      <c r="J17" s="97">
        <f t="shared" si="5"/>
        <v>1889439.2000000002</v>
      </c>
      <c r="K17" s="97">
        <f t="shared" si="6"/>
        <v>1975322.8000000003</v>
      </c>
      <c r="L17" s="98">
        <f t="shared" si="1"/>
        <v>2061206.4000000004</v>
      </c>
      <c r="M17" s="98">
        <f t="shared" si="2"/>
        <v>2147090.0000000005</v>
      </c>
      <c r="N17" s="90">
        <f t="shared" si="3"/>
        <v>2232973.6000000006</v>
      </c>
    </row>
    <row r="18" spans="1:14" x14ac:dyDescent="0.2">
      <c r="A18" s="93">
        <v>13</v>
      </c>
      <c r="B18" s="94" t="s">
        <v>438</v>
      </c>
      <c r="C18" s="94" t="s">
        <v>439</v>
      </c>
      <c r="D18" s="95">
        <f>1+17</f>
        <v>18</v>
      </c>
      <c r="E18" s="93">
        <v>11</v>
      </c>
      <c r="F18" s="96">
        <v>2221536</v>
      </c>
      <c r="G18" s="93">
        <f t="shared" si="0"/>
        <v>23</v>
      </c>
      <c r="H18" s="93">
        <v>11</v>
      </c>
      <c r="I18" s="97">
        <f t="shared" si="4"/>
        <v>2332612.7999999998</v>
      </c>
      <c r="J18" s="97">
        <f t="shared" si="5"/>
        <v>2443689.5999999996</v>
      </c>
      <c r="K18" s="97">
        <f t="shared" si="6"/>
        <v>2554766.3999999994</v>
      </c>
      <c r="L18" s="98">
        <f t="shared" si="1"/>
        <v>2665843.1999999993</v>
      </c>
      <c r="M18" s="98">
        <f t="shared" si="2"/>
        <v>2776919.9999999991</v>
      </c>
      <c r="N18" s="90">
        <f t="shared" si="3"/>
        <v>2887996.7999999989</v>
      </c>
    </row>
    <row r="19" spans="1:14" x14ac:dyDescent="0.2">
      <c r="A19" s="93">
        <v>14</v>
      </c>
      <c r="B19" s="94" t="s">
        <v>440</v>
      </c>
      <c r="C19" s="94" t="s">
        <v>441</v>
      </c>
      <c r="D19" s="95">
        <f>2+10</f>
        <v>12</v>
      </c>
      <c r="E19" s="93">
        <v>11</v>
      </c>
      <c r="F19" s="96">
        <v>1232990</v>
      </c>
      <c r="G19" s="93">
        <f t="shared" si="0"/>
        <v>17</v>
      </c>
      <c r="H19" s="93">
        <v>11</v>
      </c>
      <c r="I19" s="97">
        <f t="shared" si="4"/>
        <v>1294639.5</v>
      </c>
      <c r="J19" s="97">
        <f t="shared" si="5"/>
        <v>1356289</v>
      </c>
      <c r="K19" s="97">
        <f t="shared" si="6"/>
        <v>1417938.5</v>
      </c>
      <c r="L19" s="98">
        <f t="shared" si="1"/>
        <v>1479588</v>
      </c>
      <c r="M19" s="98">
        <f t="shared" si="2"/>
        <v>1541237.5</v>
      </c>
      <c r="N19" s="90">
        <f t="shared" si="3"/>
        <v>1602887</v>
      </c>
    </row>
    <row r="20" spans="1:14" ht="60" customHeight="1" x14ac:dyDescent="0.2">
      <c r="A20" s="93">
        <v>15</v>
      </c>
      <c r="B20" s="94" t="s">
        <v>442</v>
      </c>
      <c r="C20" s="94" t="s">
        <v>443</v>
      </c>
      <c r="D20" s="95">
        <f>1+30</f>
        <v>31</v>
      </c>
      <c r="E20" s="93">
        <v>11</v>
      </c>
      <c r="F20" s="96">
        <v>1964630</v>
      </c>
      <c r="G20" s="93">
        <f t="shared" si="0"/>
        <v>36</v>
      </c>
      <c r="H20" s="93">
        <v>11</v>
      </c>
      <c r="I20" s="97">
        <f t="shared" si="4"/>
        <v>2062861.5</v>
      </c>
      <c r="J20" s="97">
        <f t="shared" si="5"/>
        <v>2161093</v>
      </c>
      <c r="K20" s="97">
        <f t="shared" si="6"/>
        <v>2259324.5</v>
      </c>
      <c r="L20" s="98">
        <f t="shared" si="1"/>
        <v>2357556</v>
      </c>
      <c r="M20" s="98">
        <f t="shared" si="2"/>
        <v>2455787.5</v>
      </c>
      <c r="N20" s="90">
        <f t="shared" si="3"/>
        <v>2554019</v>
      </c>
    </row>
    <row r="21" spans="1:14" x14ac:dyDescent="0.2">
      <c r="A21" s="93">
        <v>16</v>
      </c>
      <c r="B21" s="94" t="s">
        <v>444</v>
      </c>
      <c r="C21" s="94" t="s">
        <v>443</v>
      </c>
      <c r="D21" s="95">
        <v>12</v>
      </c>
      <c r="E21" s="93">
        <v>11</v>
      </c>
      <c r="F21" s="96">
        <v>843506</v>
      </c>
      <c r="G21" s="93">
        <f t="shared" si="0"/>
        <v>17</v>
      </c>
      <c r="H21" s="93">
        <v>11</v>
      </c>
      <c r="I21" s="97">
        <f t="shared" si="4"/>
        <v>885681.3</v>
      </c>
      <c r="J21" s="97">
        <f t="shared" si="5"/>
        <v>927856.60000000009</v>
      </c>
      <c r="K21" s="97">
        <f t="shared" si="6"/>
        <v>970031.90000000014</v>
      </c>
      <c r="L21" s="98">
        <f t="shared" si="1"/>
        <v>1012207.2000000002</v>
      </c>
      <c r="M21" s="98">
        <f t="shared" si="2"/>
        <v>1054382.5000000002</v>
      </c>
      <c r="N21" s="90">
        <f t="shared" si="3"/>
        <v>1096557.8000000003</v>
      </c>
    </row>
    <row r="22" spans="1:14" x14ac:dyDescent="0.2">
      <c r="A22" s="93">
        <v>17</v>
      </c>
      <c r="B22" s="94" t="s">
        <v>445</v>
      </c>
      <c r="C22" s="94" t="s">
        <v>443</v>
      </c>
      <c r="D22" s="95">
        <v>4</v>
      </c>
      <c r="E22" s="93">
        <v>11</v>
      </c>
      <c r="F22" s="96">
        <v>2453064</v>
      </c>
      <c r="G22" s="93">
        <f t="shared" si="0"/>
        <v>9</v>
      </c>
      <c r="H22" s="93">
        <v>11</v>
      </c>
      <c r="I22" s="97">
        <f t="shared" si="4"/>
        <v>2575717.2000000002</v>
      </c>
      <c r="J22" s="97">
        <f t="shared" si="5"/>
        <v>2698370.4000000004</v>
      </c>
      <c r="K22" s="97">
        <f t="shared" si="6"/>
        <v>2821023.6000000006</v>
      </c>
      <c r="L22" s="98">
        <f t="shared" si="1"/>
        <v>2943676.8000000007</v>
      </c>
      <c r="M22" s="98">
        <f t="shared" si="2"/>
        <v>3066330.0000000009</v>
      </c>
      <c r="N22" s="90">
        <f t="shared" si="3"/>
        <v>3188983.2000000011</v>
      </c>
    </row>
    <row r="23" spans="1:14" x14ac:dyDescent="0.2">
      <c r="A23" s="93">
        <v>18</v>
      </c>
      <c r="B23" s="94" t="s">
        <v>446</v>
      </c>
      <c r="C23" s="94" t="s">
        <v>443</v>
      </c>
      <c r="D23" s="95">
        <v>3</v>
      </c>
      <c r="E23" s="93">
        <v>11</v>
      </c>
      <c r="F23" s="96">
        <v>1008602</v>
      </c>
      <c r="G23" s="93">
        <f t="shared" si="0"/>
        <v>8</v>
      </c>
      <c r="H23" s="93">
        <v>11</v>
      </c>
      <c r="I23" s="97">
        <f t="shared" si="4"/>
        <v>1059032.1000000001</v>
      </c>
      <c r="J23" s="97">
        <f t="shared" si="5"/>
        <v>1109462.2000000002</v>
      </c>
      <c r="K23" s="97">
        <f t="shared" si="6"/>
        <v>1159892.3000000003</v>
      </c>
      <c r="L23" s="98">
        <f t="shared" si="1"/>
        <v>1210322.4000000004</v>
      </c>
      <c r="M23" s="98">
        <f t="shared" si="2"/>
        <v>1260752.5000000005</v>
      </c>
      <c r="N23" s="90">
        <f t="shared" si="3"/>
        <v>1311182.6000000006</v>
      </c>
    </row>
    <row r="24" spans="1:14" x14ac:dyDescent="0.2">
      <c r="A24" s="93">
        <v>19</v>
      </c>
      <c r="B24" s="94" t="s">
        <v>447</v>
      </c>
      <c r="C24" s="94" t="s">
        <v>443</v>
      </c>
      <c r="D24" s="95">
        <v>1</v>
      </c>
      <c r="E24" s="93">
        <v>11</v>
      </c>
      <c r="F24" s="96">
        <v>1193858</v>
      </c>
      <c r="G24" s="93">
        <f t="shared" si="0"/>
        <v>6</v>
      </c>
      <c r="H24" s="93">
        <v>11</v>
      </c>
      <c r="I24" s="97">
        <f t="shared" si="4"/>
        <v>1253550.8999999999</v>
      </c>
      <c r="J24" s="97">
        <f t="shared" si="5"/>
        <v>1313243.7999999998</v>
      </c>
      <c r="K24" s="97">
        <f t="shared" si="6"/>
        <v>1372936.6999999997</v>
      </c>
      <c r="L24" s="98">
        <f t="shared" si="1"/>
        <v>1432629.5999999996</v>
      </c>
      <c r="M24" s="98">
        <f t="shared" si="2"/>
        <v>1492322.4999999995</v>
      </c>
      <c r="N24" s="90">
        <f t="shared" si="3"/>
        <v>1552015.3999999994</v>
      </c>
    </row>
    <row r="25" spans="1:14" x14ac:dyDescent="0.2">
      <c r="A25" s="93">
        <v>20</v>
      </c>
      <c r="B25" s="94" t="s">
        <v>448</v>
      </c>
      <c r="C25" s="94" t="s">
        <v>443</v>
      </c>
      <c r="D25" s="95">
        <v>4</v>
      </c>
      <c r="E25" s="93">
        <v>11</v>
      </c>
      <c r="F25" s="96">
        <v>633764</v>
      </c>
      <c r="G25" s="93">
        <f t="shared" si="0"/>
        <v>9</v>
      </c>
      <c r="H25" s="93">
        <v>11</v>
      </c>
      <c r="I25" s="97">
        <f t="shared" si="4"/>
        <v>665452.19999999995</v>
      </c>
      <c r="J25" s="97">
        <f t="shared" si="5"/>
        <v>697140.39999999991</v>
      </c>
      <c r="K25" s="97">
        <f t="shared" si="6"/>
        <v>728828.59999999986</v>
      </c>
      <c r="L25" s="98">
        <f t="shared" si="1"/>
        <v>760516.79999999981</v>
      </c>
      <c r="M25" s="98">
        <f t="shared" si="2"/>
        <v>792204.99999999977</v>
      </c>
      <c r="N25" s="90">
        <f t="shared" si="3"/>
        <v>823893.19999999972</v>
      </c>
    </row>
    <row r="26" spans="1:14" x14ac:dyDescent="0.2">
      <c r="A26" s="93">
        <v>21</v>
      </c>
      <c r="B26" s="94" t="s">
        <v>449</v>
      </c>
      <c r="C26" s="94" t="s">
        <v>443</v>
      </c>
      <c r="D26" s="95">
        <v>2</v>
      </c>
      <c r="E26" s="93">
        <v>11</v>
      </c>
      <c r="F26" s="96">
        <v>1213972</v>
      </c>
      <c r="G26" s="93">
        <f t="shared" si="0"/>
        <v>7</v>
      </c>
      <c r="H26" s="93">
        <v>11</v>
      </c>
      <c r="I26" s="97">
        <f t="shared" si="4"/>
        <v>1274670.6000000001</v>
      </c>
      <c r="J26" s="97">
        <f t="shared" si="5"/>
        <v>1335369.2000000002</v>
      </c>
      <c r="K26" s="97">
        <f t="shared" si="6"/>
        <v>1396067.8000000003</v>
      </c>
      <c r="L26" s="98">
        <f t="shared" si="1"/>
        <v>1456766.4000000004</v>
      </c>
      <c r="M26" s="98">
        <f t="shared" si="2"/>
        <v>1517465.0000000005</v>
      </c>
      <c r="N26" s="90">
        <f t="shared" si="3"/>
        <v>1578163.6000000006</v>
      </c>
    </row>
    <row r="27" spans="1:14" x14ac:dyDescent="0.2">
      <c r="A27" s="93">
        <v>22</v>
      </c>
      <c r="B27" s="94" t="s">
        <v>450</v>
      </c>
      <c r="C27" s="94" t="s">
        <v>443</v>
      </c>
      <c r="D27" s="95">
        <v>8</v>
      </c>
      <c r="E27" s="93">
        <v>11</v>
      </c>
      <c r="F27" s="96">
        <v>813520</v>
      </c>
      <c r="G27" s="93">
        <f t="shared" si="0"/>
        <v>13</v>
      </c>
      <c r="H27" s="93">
        <v>11</v>
      </c>
      <c r="I27" s="97">
        <f t="shared" si="4"/>
        <v>854196</v>
      </c>
      <c r="J27" s="97">
        <f t="shared" si="5"/>
        <v>894872</v>
      </c>
      <c r="K27" s="97">
        <f t="shared" si="6"/>
        <v>935548</v>
      </c>
      <c r="L27" s="98">
        <f t="shared" si="1"/>
        <v>976224</v>
      </c>
      <c r="M27" s="98">
        <f t="shared" si="2"/>
        <v>1016900</v>
      </c>
      <c r="N27" s="90">
        <f t="shared" si="3"/>
        <v>1057576</v>
      </c>
    </row>
    <row r="28" spans="1:14" ht="25.5" x14ac:dyDescent="0.2">
      <c r="A28" s="93">
        <v>23</v>
      </c>
      <c r="B28" s="94" t="s">
        <v>451</v>
      </c>
      <c r="C28" s="94" t="s">
        <v>145</v>
      </c>
      <c r="D28" s="95">
        <f>6+10</f>
        <v>16</v>
      </c>
      <c r="E28" s="93">
        <v>21</v>
      </c>
      <c r="F28" s="96">
        <v>984640</v>
      </c>
      <c r="G28" s="93">
        <f t="shared" si="0"/>
        <v>21</v>
      </c>
      <c r="H28" s="93">
        <v>11</v>
      </c>
      <c r="I28" s="97">
        <f t="shared" si="4"/>
        <v>1033872</v>
      </c>
      <c r="J28" s="97">
        <f t="shared" si="5"/>
        <v>1083104</v>
      </c>
      <c r="K28" s="97">
        <f t="shared" si="6"/>
        <v>1132336</v>
      </c>
      <c r="L28" s="98">
        <f t="shared" si="1"/>
        <v>1181568</v>
      </c>
      <c r="M28" s="98">
        <f t="shared" si="2"/>
        <v>1230800</v>
      </c>
      <c r="N28" s="90">
        <f t="shared" si="3"/>
        <v>1280032</v>
      </c>
    </row>
    <row r="29" spans="1:14" ht="25.5" x14ac:dyDescent="0.2">
      <c r="A29" s="93">
        <v>24</v>
      </c>
      <c r="B29" s="94" t="s">
        <v>452</v>
      </c>
      <c r="C29" s="94" t="s">
        <v>453</v>
      </c>
      <c r="D29" s="95">
        <f>12+17</f>
        <v>29</v>
      </c>
      <c r="E29" s="93">
        <v>31</v>
      </c>
      <c r="F29" s="96">
        <v>3278160</v>
      </c>
      <c r="G29" s="93">
        <f t="shared" si="0"/>
        <v>34</v>
      </c>
      <c r="H29" s="93">
        <v>11</v>
      </c>
      <c r="I29" s="97">
        <f t="shared" si="4"/>
        <v>3442068</v>
      </c>
      <c r="J29" s="97">
        <f t="shared" si="5"/>
        <v>3605976</v>
      </c>
      <c r="K29" s="97">
        <f t="shared" si="6"/>
        <v>3769884</v>
      </c>
      <c r="L29" s="98">
        <f t="shared" si="1"/>
        <v>3933792</v>
      </c>
      <c r="M29" s="98">
        <f t="shared" si="2"/>
        <v>4097700</v>
      </c>
      <c r="N29" s="90">
        <f t="shared" si="3"/>
        <v>4261608</v>
      </c>
    </row>
    <row r="30" spans="1:14" ht="25.5" x14ac:dyDescent="0.2">
      <c r="A30" s="93">
        <v>25</v>
      </c>
      <c r="B30" s="94" t="s">
        <v>454</v>
      </c>
      <c r="C30" s="94" t="s">
        <v>455</v>
      </c>
      <c r="D30" s="95">
        <v>71</v>
      </c>
      <c r="E30" s="93">
        <v>31</v>
      </c>
      <c r="F30" s="96">
        <v>2967040</v>
      </c>
      <c r="G30" s="93">
        <f t="shared" si="0"/>
        <v>76</v>
      </c>
      <c r="H30" s="93">
        <v>11</v>
      </c>
      <c r="I30" s="97">
        <f t="shared" si="4"/>
        <v>3115392</v>
      </c>
      <c r="J30" s="97">
        <f t="shared" si="5"/>
        <v>3263744</v>
      </c>
      <c r="K30" s="97">
        <f t="shared" si="6"/>
        <v>3412096</v>
      </c>
      <c r="L30" s="98">
        <f t="shared" si="1"/>
        <v>3560448</v>
      </c>
      <c r="M30" s="98">
        <f t="shared" si="2"/>
        <v>3708800</v>
      </c>
      <c r="N30" s="90">
        <f t="shared" si="3"/>
        <v>3857152</v>
      </c>
    </row>
    <row r="31" spans="1:14" ht="25.5" x14ac:dyDescent="0.2">
      <c r="A31" s="93">
        <v>26</v>
      </c>
      <c r="B31" s="94" t="s">
        <v>456</v>
      </c>
      <c r="C31" s="94" t="s">
        <v>455</v>
      </c>
      <c r="D31" s="95">
        <f>1+34</f>
        <v>35</v>
      </c>
      <c r="E31" s="93">
        <v>31</v>
      </c>
      <c r="F31" s="96">
        <v>4235340</v>
      </c>
      <c r="G31" s="93">
        <f t="shared" si="0"/>
        <v>40</v>
      </c>
      <c r="H31" s="93">
        <v>11</v>
      </c>
      <c r="I31" s="97">
        <f t="shared" si="4"/>
        <v>4447107</v>
      </c>
      <c r="J31" s="97">
        <f t="shared" si="5"/>
        <v>4658874</v>
      </c>
      <c r="K31" s="97">
        <f t="shared" si="6"/>
        <v>4870641</v>
      </c>
      <c r="L31" s="98">
        <f t="shared" si="1"/>
        <v>5082408</v>
      </c>
      <c r="M31" s="98">
        <f t="shared" si="2"/>
        <v>5294175</v>
      </c>
      <c r="N31" s="90">
        <f t="shared" si="3"/>
        <v>5505942</v>
      </c>
    </row>
    <row r="32" spans="1:14" ht="25.5" x14ac:dyDescent="0.2">
      <c r="A32" s="93">
        <v>27</v>
      </c>
      <c r="B32" s="94" t="s">
        <v>457</v>
      </c>
      <c r="C32" s="94" t="s">
        <v>455</v>
      </c>
      <c r="D32" s="95">
        <v>3</v>
      </c>
      <c r="E32" s="93">
        <v>31</v>
      </c>
      <c r="F32" s="96">
        <v>73356</v>
      </c>
      <c r="G32" s="93">
        <f t="shared" si="0"/>
        <v>8</v>
      </c>
      <c r="H32" s="93">
        <v>11</v>
      </c>
      <c r="I32" s="97">
        <f t="shared" si="4"/>
        <v>77023.8</v>
      </c>
      <c r="J32" s="97">
        <f t="shared" si="5"/>
        <v>80691.600000000006</v>
      </c>
      <c r="K32" s="97">
        <f t="shared" si="6"/>
        <v>84359.400000000009</v>
      </c>
      <c r="L32" s="98">
        <f t="shared" si="1"/>
        <v>88027.200000000012</v>
      </c>
      <c r="M32" s="98">
        <f t="shared" si="2"/>
        <v>91695.000000000015</v>
      </c>
      <c r="N32" s="90">
        <f t="shared" si="3"/>
        <v>95362.800000000017</v>
      </c>
    </row>
    <row r="33" spans="1:14" ht="25.5" x14ac:dyDescent="0.2">
      <c r="A33" s="93">
        <v>28</v>
      </c>
      <c r="B33" s="94" t="s">
        <v>458</v>
      </c>
      <c r="C33" s="94" t="s">
        <v>455</v>
      </c>
      <c r="D33" s="95">
        <v>0</v>
      </c>
      <c r="E33" s="93">
        <v>31</v>
      </c>
      <c r="F33" s="96">
        <v>0</v>
      </c>
      <c r="G33" s="93">
        <f t="shared" si="0"/>
        <v>5</v>
      </c>
      <c r="H33" s="93">
        <v>11</v>
      </c>
      <c r="I33" s="97">
        <f t="shared" si="4"/>
        <v>0</v>
      </c>
      <c r="J33" s="97">
        <f t="shared" si="5"/>
        <v>0</v>
      </c>
      <c r="K33" s="97">
        <f t="shared" si="6"/>
        <v>0</v>
      </c>
      <c r="L33" s="98">
        <f t="shared" si="1"/>
        <v>0</v>
      </c>
      <c r="M33" s="98">
        <f t="shared" si="2"/>
        <v>0</v>
      </c>
      <c r="N33" s="90">
        <f t="shared" si="3"/>
        <v>0</v>
      </c>
    </row>
    <row r="34" spans="1:14" ht="25.5" x14ac:dyDescent="0.2">
      <c r="A34" s="93">
        <v>29</v>
      </c>
      <c r="B34" s="94" t="s">
        <v>459</v>
      </c>
      <c r="C34" s="94" t="s">
        <v>455</v>
      </c>
      <c r="D34" s="95">
        <v>1</v>
      </c>
      <c r="E34" s="93">
        <v>31</v>
      </c>
      <c r="F34" s="96">
        <v>784362</v>
      </c>
      <c r="G34" s="93">
        <f t="shared" si="0"/>
        <v>6</v>
      </c>
      <c r="H34" s="93">
        <v>11</v>
      </c>
      <c r="I34" s="97">
        <f t="shared" si="4"/>
        <v>823580.1</v>
      </c>
      <c r="J34" s="97">
        <f t="shared" si="5"/>
        <v>862798.2</v>
      </c>
      <c r="K34" s="97">
        <f t="shared" si="6"/>
        <v>902016.29999999993</v>
      </c>
      <c r="L34" s="98">
        <f t="shared" si="1"/>
        <v>941234.39999999991</v>
      </c>
      <c r="M34" s="98">
        <f t="shared" si="2"/>
        <v>980452.49999999988</v>
      </c>
      <c r="N34" s="90">
        <f t="shared" si="3"/>
        <v>1019670.5999999999</v>
      </c>
    </row>
    <row r="35" spans="1:14" ht="25.5" x14ac:dyDescent="0.2">
      <c r="A35" s="93">
        <v>30</v>
      </c>
      <c r="B35" s="94" t="s">
        <v>454</v>
      </c>
      <c r="C35" s="94" t="s">
        <v>460</v>
      </c>
      <c r="D35" s="95">
        <f>21+1</f>
        <v>22</v>
      </c>
      <c r="E35" s="93">
        <v>31</v>
      </c>
      <c r="F35" s="96">
        <v>1522268</v>
      </c>
      <c r="G35" s="93">
        <f t="shared" si="0"/>
        <v>27</v>
      </c>
      <c r="H35" s="93">
        <v>11</v>
      </c>
      <c r="I35" s="97">
        <f t="shared" si="4"/>
        <v>1598381.4</v>
      </c>
      <c r="J35" s="97">
        <f t="shared" si="5"/>
        <v>1674494.7999999998</v>
      </c>
      <c r="K35" s="97">
        <f t="shared" si="6"/>
        <v>1750608.1999999997</v>
      </c>
      <c r="L35" s="98">
        <f t="shared" si="1"/>
        <v>1826721.5999999996</v>
      </c>
      <c r="M35" s="98">
        <f t="shared" si="2"/>
        <v>1902834.9999999995</v>
      </c>
      <c r="N35" s="90">
        <f t="shared" si="3"/>
        <v>1978948.3999999994</v>
      </c>
    </row>
    <row r="36" spans="1:14" ht="25.5" x14ac:dyDescent="0.2">
      <c r="A36" s="93">
        <v>31</v>
      </c>
      <c r="B36" s="94" t="s">
        <v>461</v>
      </c>
      <c r="C36" s="94" t="s">
        <v>460</v>
      </c>
      <c r="D36" s="95">
        <v>54</v>
      </c>
      <c r="E36" s="93">
        <v>31</v>
      </c>
      <c r="F36" s="96">
        <v>3183401</v>
      </c>
      <c r="G36" s="93">
        <f t="shared" si="0"/>
        <v>59</v>
      </c>
      <c r="H36" s="93">
        <v>11</v>
      </c>
      <c r="I36" s="97">
        <f t="shared" si="4"/>
        <v>3342571.05</v>
      </c>
      <c r="J36" s="97">
        <f t="shared" si="5"/>
        <v>3501741.0999999996</v>
      </c>
      <c r="K36" s="97">
        <f t="shared" si="6"/>
        <v>3660911.1499999994</v>
      </c>
      <c r="L36" s="98">
        <f t="shared" si="1"/>
        <v>3820081.1999999993</v>
      </c>
      <c r="M36" s="98">
        <f t="shared" si="2"/>
        <v>3979251.2499999991</v>
      </c>
      <c r="N36" s="90">
        <f t="shared" si="3"/>
        <v>4138421.2999999989</v>
      </c>
    </row>
    <row r="37" spans="1:14" ht="25.5" x14ac:dyDescent="0.2">
      <c r="A37" s="93">
        <v>32</v>
      </c>
      <c r="B37" s="94" t="s">
        <v>462</v>
      </c>
      <c r="C37" s="94" t="s">
        <v>460</v>
      </c>
      <c r="D37" s="95">
        <f>24+2</f>
        <v>26</v>
      </c>
      <c r="E37" s="93">
        <v>31</v>
      </c>
      <c r="F37" s="96">
        <v>4397604</v>
      </c>
      <c r="G37" s="93">
        <f t="shared" si="0"/>
        <v>31</v>
      </c>
      <c r="H37" s="93">
        <v>11</v>
      </c>
      <c r="I37" s="97">
        <f t="shared" si="4"/>
        <v>4617484.2</v>
      </c>
      <c r="J37" s="97">
        <f t="shared" si="5"/>
        <v>4837364.4000000004</v>
      </c>
      <c r="K37" s="97">
        <f t="shared" si="6"/>
        <v>5057244.6000000006</v>
      </c>
      <c r="L37" s="98">
        <f t="shared" si="1"/>
        <v>5277124.8000000007</v>
      </c>
      <c r="M37" s="98">
        <f t="shared" si="2"/>
        <v>5497005.0000000009</v>
      </c>
      <c r="N37" s="90">
        <f t="shared" si="3"/>
        <v>5716885.2000000011</v>
      </c>
    </row>
    <row r="38" spans="1:14" ht="25.5" x14ac:dyDescent="0.2">
      <c r="A38" s="93">
        <v>33</v>
      </c>
      <c r="B38" s="94" t="s">
        <v>463</v>
      </c>
      <c r="C38" s="94" t="s">
        <v>460</v>
      </c>
      <c r="D38" s="95">
        <f>8+18+2</f>
        <v>28</v>
      </c>
      <c r="E38" s="93">
        <v>31</v>
      </c>
      <c r="F38" s="96">
        <v>1683435</v>
      </c>
      <c r="G38" s="93">
        <f t="shared" si="0"/>
        <v>33</v>
      </c>
      <c r="H38" s="93">
        <v>11</v>
      </c>
      <c r="I38" s="97">
        <f t="shared" si="4"/>
        <v>1767606.75</v>
      </c>
      <c r="J38" s="97">
        <f t="shared" si="5"/>
        <v>1851778.5</v>
      </c>
      <c r="K38" s="97">
        <f t="shared" si="6"/>
        <v>1935950.25</v>
      </c>
      <c r="L38" s="98">
        <f t="shared" si="1"/>
        <v>2020122</v>
      </c>
      <c r="M38" s="98">
        <f t="shared" si="2"/>
        <v>2104293.75</v>
      </c>
      <c r="N38" s="90">
        <f t="shared" si="3"/>
        <v>2188465.5</v>
      </c>
    </row>
    <row r="39" spans="1:14" ht="25.5" x14ac:dyDescent="0.2">
      <c r="A39" s="93">
        <v>34</v>
      </c>
      <c r="B39" s="94" t="s">
        <v>459</v>
      </c>
      <c r="C39" s="94" t="s">
        <v>460</v>
      </c>
      <c r="D39" s="95">
        <f>9+15+1</f>
        <v>25</v>
      </c>
      <c r="E39" s="93">
        <v>31</v>
      </c>
      <c r="F39" s="96">
        <v>1133848</v>
      </c>
      <c r="G39" s="93">
        <f t="shared" si="0"/>
        <v>30</v>
      </c>
      <c r="H39" s="93">
        <v>11</v>
      </c>
      <c r="I39" s="97">
        <f t="shared" si="4"/>
        <v>1190540.3999999999</v>
      </c>
      <c r="J39" s="97">
        <f t="shared" si="5"/>
        <v>1247232.7999999998</v>
      </c>
      <c r="K39" s="97">
        <f t="shared" si="6"/>
        <v>1303925.1999999997</v>
      </c>
      <c r="L39" s="98">
        <f t="shared" si="1"/>
        <v>1360617.5999999996</v>
      </c>
      <c r="M39" s="98">
        <f t="shared" si="2"/>
        <v>1417309.9999999995</v>
      </c>
      <c r="N39" s="90">
        <f t="shared" si="3"/>
        <v>1474002.3999999994</v>
      </c>
    </row>
    <row r="40" spans="1:14" ht="38.25" x14ac:dyDescent="0.2">
      <c r="A40" s="93">
        <v>35</v>
      </c>
      <c r="B40" s="94" t="s">
        <v>464</v>
      </c>
      <c r="C40" s="94" t="s">
        <v>147</v>
      </c>
      <c r="D40" s="95">
        <f>3+33</f>
        <v>36</v>
      </c>
      <c r="E40" s="93">
        <v>11</v>
      </c>
      <c r="F40" s="96">
        <v>1935828</v>
      </c>
      <c r="G40" s="93">
        <f t="shared" si="0"/>
        <v>41</v>
      </c>
      <c r="H40" s="93">
        <v>11</v>
      </c>
      <c r="I40" s="97">
        <f t="shared" si="4"/>
        <v>2032619.4</v>
      </c>
      <c r="J40" s="97">
        <f t="shared" si="5"/>
        <v>2129410.7999999998</v>
      </c>
      <c r="K40" s="97">
        <f t="shared" si="6"/>
        <v>2226202.1999999997</v>
      </c>
      <c r="L40" s="98">
        <f t="shared" si="1"/>
        <v>2322993.5999999996</v>
      </c>
      <c r="M40" s="98">
        <f t="shared" si="2"/>
        <v>2419784.9999999995</v>
      </c>
      <c r="N40" s="90">
        <f t="shared" si="3"/>
        <v>2516576.3999999994</v>
      </c>
    </row>
    <row r="41" spans="1:14" ht="38.25" x14ac:dyDescent="0.2">
      <c r="A41" s="93">
        <v>36</v>
      </c>
      <c r="B41" s="94" t="s">
        <v>465</v>
      </c>
      <c r="C41" s="94" t="s">
        <v>147</v>
      </c>
      <c r="D41" s="95">
        <v>0</v>
      </c>
      <c r="E41" s="93">
        <v>11</v>
      </c>
      <c r="F41" s="96">
        <v>0</v>
      </c>
      <c r="G41" s="93">
        <f t="shared" si="0"/>
        <v>5</v>
      </c>
      <c r="H41" s="93">
        <v>11</v>
      </c>
      <c r="I41" s="97">
        <f t="shared" si="4"/>
        <v>0</v>
      </c>
      <c r="J41" s="97">
        <f t="shared" si="5"/>
        <v>0</v>
      </c>
      <c r="K41" s="97">
        <f t="shared" si="6"/>
        <v>0</v>
      </c>
      <c r="L41" s="98">
        <f t="shared" si="1"/>
        <v>0</v>
      </c>
      <c r="M41" s="98">
        <f t="shared" si="2"/>
        <v>0</v>
      </c>
      <c r="N41" s="90">
        <f t="shared" si="3"/>
        <v>0</v>
      </c>
    </row>
    <row r="42" spans="1:14" ht="38.25" x14ac:dyDescent="0.2">
      <c r="A42" s="93">
        <v>37</v>
      </c>
      <c r="B42" s="94" t="s">
        <v>466</v>
      </c>
      <c r="C42" s="94" t="s">
        <v>147</v>
      </c>
      <c r="D42" s="95">
        <v>0</v>
      </c>
      <c r="E42" s="93">
        <v>11</v>
      </c>
      <c r="F42" s="96">
        <v>0</v>
      </c>
      <c r="G42" s="93">
        <f t="shared" si="0"/>
        <v>5</v>
      </c>
      <c r="H42" s="93">
        <v>11</v>
      </c>
      <c r="I42" s="97">
        <f t="shared" si="4"/>
        <v>0</v>
      </c>
      <c r="J42" s="97">
        <f t="shared" si="5"/>
        <v>0</v>
      </c>
      <c r="K42" s="97">
        <f t="shared" si="6"/>
        <v>0</v>
      </c>
      <c r="L42" s="98">
        <f t="shared" si="1"/>
        <v>0</v>
      </c>
      <c r="M42" s="98">
        <f t="shared" si="2"/>
        <v>0</v>
      </c>
      <c r="N42" s="90">
        <f t="shared" si="3"/>
        <v>0</v>
      </c>
    </row>
    <row r="43" spans="1:14" ht="38.25" x14ac:dyDescent="0.2">
      <c r="A43" s="93">
        <v>38</v>
      </c>
      <c r="B43" s="94" t="s">
        <v>467</v>
      </c>
      <c r="C43" s="94" t="s">
        <v>147</v>
      </c>
      <c r="D43" s="95">
        <v>0</v>
      </c>
      <c r="E43" s="93">
        <v>11</v>
      </c>
      <c r="F43" s="96">
        <v>0</v>
      </c>
      <c r="G43" s="93">
        <f t="shared" si="0"/>
        <v>5</v>
      </c>
      <c r="H43" s="93">
        <v>11</v>
      </c>
      <c r="I43" s="97">
        <f t="shared" si="4"/>
        <v>0</v>
      </c>
      <c r="J43" s="97">
        <f t="shared" si="5"/>
        <v>0</v>
      </c>
      <c r="K43" s="97">
        <f t="shared" si="6"/>
        <v>0</v>
      </c>
      <c r="L43" s="98">
        <f t="shared" si="1"/>
        <v>0</v>
      </c>
      <c r="M43" s="98">
        <f t="shared" si="2"/>
        <v>0</v>
      </c>
      <c r="N43" s="90">
        <f t="shared" si="3"/>
        <v>0</v>
      </c>
    </row>
    <row r="44" spans="1:14" ht="45.75" customHeight="1" x14ac:dyDescent="0.2">
      <c r="A44" s="93">
        <v>39</v>
      </c>
      <c r="B44" s="94" t="s">
        <v>464</v>
      </c>
      <c r="C44" s="94" t="s">
        <v>468</v>
      </c>
      <c r="D44" s="95">
        <v>1</v>
      </c>
      <c r="E44" s="93">
        <v>11</v>
      </c>
      <c r="F44" s="96">
        <v>122550</v>
      </c>
      <c r="G44" s="93">
        <f t="shared" si="0"/>
        <v>6</v>
      </c>
      <c r="H44" s="93">
        <v>11</v>
      </c>
      <c r="I44" s="97">
        <f t="shared" si="4"/>
        <v>128677.5</v>
      </c>
      <c r="J44" s="97">
        <f t="shared" si="5"/>
        <v>134805</v>
      </c>
      <c r="K44" s="97">
        <f t="shared" si="6"/>
        <v>140932.5</v>
      </c>
      <c r="L44" s="98">
        <f t="shared" si="1"/>
        <v>147060</v>
      </c>
      <c r="M44" s="98">
        <f t="shared" si="2"/>
        <v>153187.5</v>
      </c>
      <c r="N44" s="90">
        <f t="shared" si="3"/>
        <v>159315</v>
      </c>
    </row>
    <row r="45" spans="1:14" ht="25.5" x14ac:dyDescent="0.2">
      <c r="A45" s="93">
        <v>40</v>
      </c>
      <c r="B45" s="94" t="s">
        <v>464</v>
      </c>
      <c r="C45" s="94" t="s">
        <v>469</v>
      </c>
      <c r="D45" s="95">
        <v>2</v>
      </c>
      <c r="E45" s="93">
        <v>21</v>
      </c>
      <c r="F45" s="96">
        <v>456226</v>
      </c>
      <c r="G45" s="93">
        <f t="shared" si="0"/>
        <v>7</v>
      </c>
      <c r="H45" s="93">
        <v>11</v>
      </c>
      <c r="I45" s="97">
        <f t="shared" si="4"/>
        <v>479037.3</v>
      </c>
      <c r="J45" s="97">
        <f t="shared" si="5"/>
        <v>501848.6</v>
      </c>
      <c r="K45" s="97">
        <f t="shared" si="6"/>
        <v>524659.9</v>
      </c>
      <c r="L45" s="98">
        <f t="shared" si="1"/>
        <v>547471.20000000007</v>
      </c>
      <c r="M45" s="98">
        <f t="shared" si="2"/>
        <v>570282.50000000012</v>
      </c>
      <c r="N45" s="90">
        <f t="shared" si="3"/>
        <v>593093.80000000016</v>
      </c>
    </row>
    <row r="46" spans="1:14" ht="38.25" x14ac:dyDescent="0.2">
      <c r="A46" s="93">
        <v>41</v>
      </c>
      <c r="B46" s="94" t="s">
        <v>470</v>
      </c>
      <c r="C46" s="94" t="s">
        <v>471</v>
      </c>
      <c r="D46" s="95">
        <f>122+73</f>
        <v>195</v>
      </c>
      <c r="E46" s="93">
        <v>11</v>
      </c>
      <c r="F46" s="96">
        <v>18239509</v>
      </c>
      <c r="G46" s="93">
        <f t="shared" si="0"/>
        <v>200</v>
      </c>
      <c r="H46" s="93">
        <v>11</v>
      </c>
      <c r="I46" s="97">
        <f t="shared" si="4"/>
        <v>19151484.449999999</v>
      </c>
      <c r="J46" s="97">
        <f t="shared" si="5"/>
        <v>20063459.899999999</v>
      </c>
      <c r="K46" s="97">
        <f t="shared" si="6"/>
        <v>20975435.349999998</v>
      </c>
      <c r="L46" s="98">
        <f t="shared" si="1"/>
        <v>21887410.799999997</v>
      </c>
      <c r="M46" s="98">
        <f t="shared" si="2"/>
        <v>22799386.249999996</v>
      </c>
      <c r="N46" s="90">
        <f t="shared" si="3"/>
        <v>23711361.699999996</v>
      </c>
    </row>
    <row r="47" spans="1:14" ht="38.25" x14ac:dyDescent="0.2">
      <c r="A47" s="93">
        <v>42</v>
      </c>
      <c r="B47" s="94" t="s">
        <v>472</v>
      </c>
      <c r="C47" s="94" t="s">
        <v>471</v>
      </c>
      <c r="D47" s="95">
        <v>1</v>
      </c>
      <c r="E47" s="93">
        <v>11</v>
      </c>
      <c r="F47" s="96">
        <v>308540</v>
      </c>
      <c r="G47" s="93">
        <f t="shared" si="0"/>
        <v>6</v>
      </c>
      <c r="H47" s="93">
        <v>11</v>
      </c>
      <c r="I47" s="97">
        <f t="shared" si="4"/>
        <v>323967</v>
      </c>
      <c r="J47" s="97">
        <f t="shared" si="5"/>
        <v>339394</v>
      </c>
      <c r="K47" s="97">
        <f t="shared" si="6"/>
        <v>354821</v>
      </c>
      <c r="L47" s="98">
        <f t="shared" si="1"/>
        <v>370248</v>
      </c>
      <c r="M47" s="98">
        <f t="shared" si="2"/>
        <v>385675</v>
      </c>
      <c r="N47" s="90">
        <f t="shared" si="3"/>
        <v>401102</v>
      </c>
    </row>
    <row r="48" spans="1:14" ht="38.25" x14ac:dyDescent="0.2">
      <c r="A48" s="93">
        <v>43</v>
      </c>
      <c r="B48" s="94" t="s">
        <v>444</v>
      </c>
      <c r="C48" s="94" t="s">
        <v>471</v>
      </c>
      <c r="D48" s="95">
        <v>5</v>
      </c>
      <c r="E48" s="93">
        <v>11</v>
      </c>
      <c r="F48" s="96">
        <v>1041672</v>
      </c>
      <c r="G48" s="93">
        <f t="shared" si="0"/>
        <v>10</v>
      </c>
      <c r="H48" s="93">
        <v>11</v>
      </c>
      <c r="I48" s="97">
        <f t="shared" si="4"/>
        <v>1093755.6000000001</v>
      </c>
      <c r="J48" s="97">
        <f t="shared" si="5"/>
        <v>1145839.2000000002</v>
      </c>
      <c r="K48" s="97">
        <f t="shared" si="6"/>
        <v>1197922.8000000003</v>
      </c>
      <c r="L48" s="98">
        <f t="shared" si="1"/>
        <v>1250006.4000000004</v>
      </c>
      <c r="M48" s="98">
        <f t="shared" si="2"/>
        <v>1302090.0000000005</v>
      </c>
      <c r="N48" s="90">
        <f t="shared" si="3"/>
        <v>1354173.6000000006</v>
      </c>
    </row>
    <row r="49" spans="1:14" ht="38.25" x14ac:dyDescent="0.2">
      <c r="A49" s="93">
        <v>44</v>
      </c>
      <c r="B49" s="94" t="s">
        <v>473</v>
      </c>
      <c r="C49" s="94" t="s">
        <v>471</v>
      </c>
      <c r="D49" s="95">
        <v>4</v>
      </c>
      <c r="E49" s="93">
        <v>11</v>
      </c>
      <c r="F49" s="96">
        <v>683508</v>
      </c>
      <c r="G49" s="93">
        <f t="shared" si="0"/>
        <v>9</v>
      </c>
      <c r="H49" s="93">
        <v>11</v>
      </c>
      <c r="I49" s="97">
        <f t="shared" si="4"/>
        <v>717683.4</v>
      </c>
      <c r="J49" s="97">
        <f t="shared" si="5"/>
        <v>751858.8</v>
      </c>
      <c r="K49" s="97">
        <f t="shared" si="6"/>
        <v>786034.20000000007</v>
      </c>
      <c r="L49" s="98">
        <f t="shared" si="1"/>
        <v>820209.60000000009</v>
      </c>
      <c r="M49" s="98">
        <f t="shared" si="2"/>
        <v>854385.00000000012</v>
      </c>
      <c r="N49" s="90">
        <f t="shared" si="3"/>
        <v>888560.40000000014</v>
      </c>
    </row>
    <row r="50" spans="1:14" ht="38.25" x14ac:dyDescent="0.2">
      <c r="A50" s="93">
        <v>45</v>
      </c>
      <c r="B50" s="94" t="s">
        <v>445</v>
      </c>
      <c r="C50" s="94" t="s">
        <v>471</v>
      </c>
      <c r="D50" s="95">
        <v>16</v>
      </c>
      <c r="E50" s="93">
        <v>11</v>
      </c>
      <c r="F50" s="96">
        <v>488428</v>
      </c>
      <c r="G50" s="93">
        <f t="shared" si="0"/>
        <v>21</v>
      </c>
      <c r="H50" s="93">
        <v>11</v>
      </c>
      <c r="I50" s="97">
        <f t="shared" si="4"/>
        <v>512849.4</v>
      </c>
      <c r="J50" s="97">
        <f t="shared" si="5"/>
        <v>537270.80000000005</v>
      </c>
      <c r="K50" s="97">
        <f t="shared" si="6"/>
        <v>561692.20000000007</v>
      </c>
      <c r="L50" s="98">
        <f t="shared" si="1"/>
        <v>586113.60000000009</v>
      </c>
      <c r="M50" s="98">
        <f t="shared" si="2"/>
        <v>610535.00000000012</v>
      </c>
      <c r="N50" s="90">
        <f t="shared" si="3"/>
        <v>634956.40000000014</v>
      </c>
    </row>
    <row r="51" spans="1:14" ht="38.25" x14ac:dyDescent="0.2">
      <c r="A51" s="93">
        <v>46</v>
      </c>
      <c r="B51" s="94" t="s">
        <v>474</v>
      </c>
      <c r="C51" s="94" t="s">
        <v>471</v>
      </c>
      <c r="D51" s="95">
        <v>11</v>
      </c>
      <c r="E51" s="93">
        <v>11</v>
      </c>
      <c r="F51" s="96">
        <v>1353842</v>
      </c>
      <c r="G51" s="93">
        <f t="shared" si="0"/>
        <v>16</v>
      </c>
      <c r="H51" s="93">
        <v>11</v>
      </c>
      <c r="I51" s="97">
        <f t="shared" si="4"/>
        <v>1421534.1</v>
      </c>
      <c r="J51" s="97">
        <f t="shared" si="5"/>
        <v>1489226.2000000002</v>
      </c>
      <c r="K51" s="97">
        <f t="shared" si="6"/>
        <v>1556918.3000000003</v>
      </c>
      <c r="L51" s="98">
        <f t="shared" si="1"/>
        <v>1624610.4000000004</v>
      </c>
      <c r="M51" s="98">
        <f t="shared" si="2"/>
        <v>1692302.5000000005</v>
      </c>
      <c r="N51" s="90">
        <f t="shared" si="3"/>
        <v>1759994.6000000006</v>
      </c>
    </row>
    <row r="52" spans="1:14" ht="38.25" x14ac:dyDescent="0.2">
      <c r="A52" s="93">
        <v>47</v>
      </c>
      <c r="B52" s="94" t="s">
        <v>475</v>
      </c>
      <c r="C52" s="94" t="s">
        <v>471</v>
      </c>
      <c r="D52" s="95">
        <v>5</v>
      </c>
      <c r="E52" s="93">
        <v>11</v>
      </c>
      <c r="F52" s="96">
        <v>625022</v>
      </c>
      <c r="G52" s="93">
        <f t="shared" si="0"/>
        <v>10</v>
      </c>
      <c r="H52" s="93">
        <v>11</v>
      </c>
      <c r="I52" s="97">
        <f t="shared" si="4"/>
        <v>656273.1</v>
      </c>
      <c r="J52" s="97">
        <f t="shared" si="5"/>
        <v>687524.2</v>
      </c>
      <c r="K52" s="97">
        <f t="shared" si="6"/>
        <v>718775.29999999993</v>
      </c>
      <c r="L52" s="98">
        <f t="shared" si="1"/>
        <v>750026.39999999991</v>
      </c>
      <c r="M52" s="98">
        <f t="shared" si="2"/>
        <v>781277.49999999988</v>
      </c>
      <c r="N52" s="90">
        <f t="shared" si="3"/>
        <v>812528.59999999986</v>
      </c>
    </row>
    <row r="53" spans="1:14" s="99" customFormat="1" ht="38.25" x14ac:dyDescent="0.2">
      <c r="A53" s="93">
        <v>48</v>
      </c>
      <c r="B53" s="94" t="s">
        <v>476</v>
      </c>
      <c r="C53" s="94" t="s">
        <v>471</v>
      </c>
      <c r="D53" s="95">
        <v>5</v>
      </c>
      <c r="E53" s="93">
        <v>11</v>
      </c>
      <c r="F53" s="96">
        <v>601680</v>
      </c>
      <c r="G53" s="93">
        <f t="shared" si="0"/>
        <v>10</v>
      </c>
      <c r="H53" s="93">
        <v>11</v>
      </c>
      <c r="I53" s="97">
        <f t="shared" si="4"/>
        <v>631764</v>
      </c>
      <c r="J53" s="97">
        <f t="shared" si="5"/>
        <v>661848</v>
      </c>
      <c r="K53" s="97">
        <f t="shared" si="6"/>
        <v>691932</v>
      </c>
      <c r="L53" s="98">
        <f t="shared" si="1"/>
        <v>722016</v>
      </c>
      <c r="M53" s="98">
        <f t="shared" si="2"/>
        <v>752100</v>
      </c>
      <c r="N53" s="90">
        <f t="shared" si="3"/>
        <v>782184</v>
      </c>
    </row>
    <row r="54" spans="1:14" ht="38.25" x14ac:dyDescent="0.2">
      <c r="A54" s="93">
        <v>49</v>
      </c>
      <c r="B54" s="94" t="s">
        <v>477</v>
      </c>
      <c r="C54" s="94" t="s">
        <v>471</v>
      </c>
      <c r="D54" s="95">
        <v>6</v>
      </c>
      <c r="E54" s="93">
        <v>11</v>
      </c>
      <c r="F54" s="96">
        <v>660736</v>
      </c>
      <c r="G54" s="93">
        <f t="shared" si="0"/>
        <v>11</v>
      </c>
      <c r="H54" s="93">
        <v>11</v>
      </c>
      <c r="I54" s="97">
        <f t="shared" si="4"/>
        <v>693772.80000000005</v>
      </c>
      <c r="J54" s="97">
        <f t="shared" si="5"/>
        <v>726809.60000000009</v>
      </c>
      <c r="K54" s="97">
        <f t="shared" si="6"/>
        <v>759846.40000000014</v>
      </c>
      <c r="L54" s="98">
        <f t="shared" si="1"/>
        <v>792883.20000000019</v>
      </c>
      <c r="M54" s="98">
        <f t="shared" si="2"/>
        <v>825920.00000000023</v>
      </c>
      <c r="N54" s="90">
        <f t="shared" si="3"/>
        <v>858956.80000000028</v>
      </c>
    </row>
    <row r="55" spans="1:14" ht="38.25" x14ac:dyDescent="0.2">
      <c r="A55" s="93">
        <v>50</v>
      </c>
      <c r="B55" s="94" t="s">
        <v>446</v>
      </c>
      <c r="C55" s="94" t="s">
        <v>471</v>
      </c>
      <c r="D55" s="95">
        <v>8</v>
      </c>
      <c r="E55" s="93">
        <v>11</v>
      </c>
      <c r="F55" s="96">
        <v>219558</v>
      </c>
      <c r="G55" s="93">
        <f t="shared" si="0"/>
        <v>13</v>
      </c>
      <c r="H55" s="93">
        <v>11</v>
      </c>
      <c r="I55" s="97">
        <f t="shared" si="4"/>
        <v>230535.9</v>
      </c>
      <c r="J55" s="97">
        <f t="shared" si="5"/>
        <v>241513.8</v>
      </c>
      <c r="K55" s="97">
        <f t="shared" si="6"/>
        <v>252491.69999999998</v>
      </c>
      <c r="L55" s="98">
        <f t="shared" si="1"/>
        <v>263469.59999999998</v>
      </c>
      <c r="M55" s="98">
        <f t="shared" si="2"/>
        <v>274447.5</v>
      </c>
      <c r="N55" s="90">
        <f t="shared" si="3"/>
        <v>285425.40000000002</v>
      </c>
    </row>
    <row r="56" spans="1:14" ht="38.25" x14ac:dyDescent="0.2">
      <c r="A56" s="93">
        <v>51</v>
      </c>
      <c r="B56" s="94" t="s">
        <v>478</v>
      </c>
      <c r="C56" s="94" t="s">
        <v>471</v>
      </c>
      <c r="D56" s="95">
        <v>2</v>
      </c>
      <c r="E56" s="93">
        <v>11</v>
      </c>
      <c r="F56" s="96">
        <v>501152</v>
      </c>
      <c r="G56" s="93">
        <f t="shared" si="0"/>
        <v>7</v>
      </c>
      <c r="H56" s="93">
        <v>11</v>
      </c>
      <c r="I56" s="97">
        <f t="shared" si="4"/>
        <v>526209.6</v>
      </c>
      <c r="J56" s="97">
        <f t="shared" si="5"/>
        <v>551267.19999999995</v>
      </c>
      <c r="K56" s="97">
        <f t="shared" si="6"/>
        <v>576324.79999999993</v>
      </c>
      <c r="L56" s="98">
        <f t="shared" si="1"/>
        <v>601382.39999999991</v>
      </c>
      <c r="M56" s="98">
        <f t="shared" si="2"/>
        <v>626439.99999999988</v>
      </c>
      <c r="N56" s="90">
        <f t="shared" si="3"/>
        <v>651497.59999999986</v>
      </c>
    </row>
    <row r="57" spans="1:14" ht="38.25" x14ac:dyDescent="0.2">
      <c r="A57" s="93">
        <v>52</v>
      </c>
      <c r="B57" s="94" t="s">
        <v>447</v>
      </c>
      <c r="C57" s="94" t="s">
        <v>471</v>
      </c>
      <c r="D57" s="95">
        <v>10</v>
      </c>
      <c r="E57" s="93">
        <v>11</v>
      </c>
      <c r="F57" s="96">
        <v>147084</v>
      </c>
      <c r="G57" s="93">
        <f t="shared" si="0"/>
        <v>15</v>
      </c>
      <c r="H57" s="93">
        <v>11</v>
      </c>
      <c r="I57" s="97">
        <f t="shared" si="4"/>
        <v>154438.20000000001</v>
      </c>
      <c r="J57" s="97">
        <f t="shared" si="5"/>
        <v>161792.40000000002</v>
      </c>
      <c r="K57" s="97">
        <f t="shared" si="6"/>
        <v>169146.60000000003</v>
      </c>
      <c r="L57" s="98">
        <f t="shared" si="1"/>
        <v>176500.80000000005</v>
      </c>
      <c r="M57" s="98">
        <f t="shared" si="2"/>
        <v>183855.00000000006</v>
      </c>
      <c r="N57" s="90">
        <f t="shared" si="3"/>
        <v>191209.20000000007</v>
      </c>
    </row>
    <row r="58" spans="1:14" ht="38.25" x14ac:dyDescent="0.2">
      <c r="A58" s="93">
        <v>53</v>
      </c>
      <c r="B58" s="94" t="s">
        <v>448</v>
      </c>
      <c r="C58" s="94" t="s">
        <v>471</v>
      </c>
      <c r="D58" s="95">
        <v>5</v>
      </c>
      <c r="E58" s="93">
        <v>11</v>
      </c>
      <c r="F58" s="96">
        <v>458958</v>
      </c>
      <c r="G58" s="93">
        <f t="shared" si="0"/>
        <v>10</v>
      </c>
      <c r="H58" s="93">
        <v>11</v>
      </c>
      <c r="I58" s="97">
        <f t="shared" si="4"/>
        <v>481905.9</v>
      </c>
      <c r="J58" s="97">
        <f t="shared" si="5"/>
        <v>504853.80000000005</v>
      </c>
      <c r="K58" s="97">
        <f t="shared" si="6"/>
        <v>527801.70000000007</v>
      </c>
      <c r="L58" s="98">
        <f t="shared" si="1"/>
        <v>550749.60000000009</v>
      </c>
      <c r="M58" s="98">
        <f t="shared" si="2"/>
        <v>573697.50000000012</v>
      </c>
      <c r="N58" s="90">
        <f t="shared" si="3"/>
        <v>596645.40000000014</v>
      </c>
    </row>
    <row r="59" spans="1:14" ht="38.25" x14ac:dyDescent="0.2">
      <c r="A59" s="93">
        <v>54</v>
      </c>
      <c r="B59" s="94" t="s">
        <v>479</v>
      </c>
      <c r="C59" s="94" t="s">
        <v>471</v>
      </c>
      <c r="D59" s="95">
        <v>7</v>
      </c>
      <c r="E59" s="93">
        <v>11</v>
      </c>
      <c r="F59" s="96">
        <v>911276</v>
      </c>
      <c r="G59" s="93">
        <f t="shared" si="0"/>
        <v>12</v>
      </c>
      <c r="H59" s="93">
        <v>11</v>
      </c>
      <c r="I59" s="97">
        <f t="shared" si="4"/>
        <v>956839.8</v>
      </c>
      <c r="J59" s="97">
        <f t="shared" si="5"/>
        <v>1002403.6000000001</v>
      </c>
      <c r="K59" s="97">
        <f t="shared" si="6"/>
        <v>1047967.4000000001</v>
      </c>
      <c r="L59" s="98">
        <f t="shared" si="1"/>
        <v>1093531.2000000002</v>
      </c>
      <c r="M59" s="98">
        <f t="shared" si="2"/>
        <v>1139095.0000000002</v>
      </c>
      <c r="N59" s="90">
        <f t="shared" si="3"/>
        <v>1184658.8000000003</v>
      </c>
    </row>
    <row r="60" spans="1:14" ht="38.25" x14ac:dyDescent="0.2">
      <c r="A60" s="93">
        <v>55</v>
      </c>
      <c r="B60" s="94" t="s">
        <v>449</v>
      </c>
      <c r="C60" s="94" t="s">
        <v>471</v>
      </c>
      <c r="D60" s="95">
        <v>10</v>
      </c>
      <c r="E60" s="93">
        <v>11</v>
      </c>
      <c r="F60" s="96">
        <v>243348</v>
      </c>
      <c r="G60" s="93">
        <f t="shared" si="0"/>
        <v>15</v>
      </c>
      <c r="H60" s="93">
        <v>11</v>
      </c>
      <c r="I60" s="97">
        <f t="shared" si="4"/>
        <v>255515.4</v>
      </c>
      <c r="J60" s="97">
        <f t="shared" si="5"/>
        <v>267682.8</v>
      </c>
      <c r="K60" s="97">
        <f t="shared" si="6"/>
        <v>279850.2</v>
      </c>
      <c r="L60" s="98">
        <f t="shared" si="1"/>
        <v>292017.60000000003</v>
      </c>
      <c r="M60" s="98">
        <f t="shared" si="2"/>
        <v>304185.00000000006</v>
      </c>
      <c r="N60" s="90">
        <f t="shared" si="3"/>
        <v>316352.40000000008</v>
      </c>
    </row>
    <row r="61" spans="1:14" ht="38.25" x14ac:dyDescent="0.2">
      <c r="A61" s="93">
        <v>56</v>
      </c>
      <c r="B61" s="94" t="s">
        <v>480</v>
      </c>
      <c r="C61" s="94" t="s">
        <v>471</v>
      </c>
      <c r="D61" s="95">
        <v>3</v>
      </c>
      <c r="E61" s="93">
        <v>11</v>
      </c>
      <c r="F61" s="96">
        <v>623838</v>
      </c>
      <c r="G61" s="93">
        <f t="shared" si="0"/>
        <v>8</v>
      </c>
      <c r="H61" s="93">
        <v>11</v>
      </c>
      <c r="I61" s="97">
        <f t="shared" si="4"/>
        <v>655029.9</v>
      </c>
      <c r="J61" s="97">
        <f t="shared" si="5"/>
        <v>686221.8</v>
      </c>
      <c r="K61" s="97">
        <f t="shared" si="6"/>
        <v>717413.70000000007</v>
      </c>
      <c r="L61" s="98">
        <f t="shared" si="1"/>
        <v>748605.60000000009</v>
      </c>
      <c r="M61" s="98">
        <f t="shared" si="2"/>
        <v>779797.50000000012</v>
      </c>
      <c r="N61" s="90">
        <f t="shared" si="3"/>
        <v>810989.40000000014</v>
      </c>
    </row>
    <row r="62" spans="1:14" ht="25.5" x14ac:dyDescent="0.2">
      <c r="A62" s="93">
        <v>57</v>
      </c>
      <c r="B62" s="94" t="s">
        <v>481</v>
      </c>
      <c r="C62" s="94" t="s">
        <v>453</v>
      </c>
      <c r="D62" s="95">
        <f>34+146</f>
        <v>180</v>
      </c>
      <c r="E62" s="93">
        <v>11</v>
      </c>
      <c r="F62" s="96">
        <v>12942192</v>
      </c>
      <c r="G62" s="93">
        <f t="shared" si="0"/>
        <v>185</v>
      </c>
      <c r="H62" s="93">
        <v>11</v>
      </c>
      <c r="I62" s="97">
        <f t="shared" si="4"/>
        <v>13589301.6</v>
      </c>
      <c r="J62" s="97">
        <f t="shared" si="5"/>
        <v>14236411.199999999</v>
      </c>
      <c r="K62" s="97">
        <f t="shared" si="6"/>
        <v>14883520.799999999</v>
      </c>
      <c r="L62" s="98">
        <f t="shared" si="1"/>
        <v>15530630.399999999</v>
      </c>
      <c r="M62" s="98">
        <f t="shared" si="2"/>
        <v>16177739.999999998</v>
      </c>
      <c r="N62" s="90">
        <f t="shared" si="3"/>
        <v>16824849.599999998</v>
      </c>
    </row>
    <row r="63" spans="1:14" ht="25.5" x14ac:dyDescent="0.2">
      <c r="A63" s="93">
        <v>58</v>
      </c>
      <c r="B63" s="94" t="s">
        <v>2956</v>
      </c>
      <c r="C63" s="94" t="s">
        <v>455</v>
      </c>
      <c r="D63" s="95">
        <v>3</v>
      </c>
      <c r="E63" s="93">
        <v>31</v>
      </c>
      <c r="F63" s="96">
        <v>255600</v>
      </c>
      <c r="G63" s="93">
        <f t="shared" si="0"/>
        <v>8</v>
      </c>
      <c r="H63" s="93">
        <v>11</v>
      </c>
      <c r="I63" s="97">
        <f t="shared" si="4"/>
        <v>268380</v>
      </c>
      <c r="J63" s="97">
        <f t="shared" si="5"/>
        <v>281160</v>
      </c>
      <c r="K63" s="97">
        <f t="shared" si="6"/>
        <v>293940</v>
      </c>
      <c r="L63" s="98">
        <f t="shared" si="1"/>
        <v>306720</v>
      </c>
      <c r="M63" s="98">
        <f t="shared" si="2"/>
        <v>319500</v>
      </c>
      <c r="N63" s="90">
        <f t="shared" si="3"/>
        <v>332280</v>
      </c>
    </row>
    <row r="64" spans="1:14" ht="25.5" x14ac:dyDescent="0.2">
      <c r="A64" s="93">
        <v>59</v>
      </c>
      <c r="B64" s="94" t="s">
        <v>2957</v>
      </c>
      <c r="C64" s="94" t="s">
        <v>2958</v>
      </c>
      <c r="D64" s="95">
        <v>10</v>
      </c>
      <c r="E64" s="93">
        <v>31</v>
      </c>
      <c r="F64" s="96">
        <v>624000</v>
      </c>
      <c r="G64" s="93">
        <f t="shared" si="0"/>
        <v>15</v>
      </c>
      <c r="H64" s="93">
        <v>11</v>
      </c>
      <c r="I64" s="97">
        <f t="shared" si="4"/>
        <v>655200</v>
      </c>
      <c r="J64" s="97">
        <f t="shared" si="5"/>
        <v>686400</v>
      </c>
      <c r="K64" s="97">
        <f t="shared" si="6"/>
        <v>717600</v>
      </c>
      <c r="L64" s="98">
        <f t="shared" si="1"/>
        <v>748800</v>
      </c>
      <c r="M64" s="98">
        <f t="shared" si="2"/>
        <v>780000</v>
      </c>
      <c r="N64" s="90">
        <f t="shared" si="3"/>
        <v>811200</v>
      </c>
    </row>
    <row r="65" spans="1:14" ht="25.5" x14ac:dyDescent="0.2">
      <c r="A65" s="93">
        <v>60</v>
      </c>
      <c r="B65" s="94" t="s">
        <v>2957</v>
      </c>
      <c r="C65" s="94" t="s">
        <v>2922</v>
      </c>
      <c r="D65" s="95">
        <v>10</v>
      </c>
      <c r="E65" s="93">
        <v>11</v>
      </c>
      <c r="F65" s="96">
        <v>864000</v>
      </c>
      <c r="G65" s="93">
        <f t="shared" si="0"/>
        <v>15</v>
      </c>
      <c r="H65" s="93">
        <v>11</v>
      </c>
      <c r="I65" s="97">
        <f t="shared" si="4"/>
        <v>907200</v>
      </c>
      <c r="J65" s="97">
        <f t="shared" si="5"/>
        <v>950400</v>
      </c>
      <c r="K65" s="97">
        <f t="shared" si="6"/>
        <v>993600</v>
      </c>
      <c r="L65" s="98">
        <f t="shared" si="1"/>
        <v>1036800</v>
      </c>
      <c r="M65" s="98">
        <f t="shared" si="2"/>
        <v>1080000</v>
      </c>
      <c r="N65" s="90">
        <f t="shared" si="3"/>
        <v>1123200</v>
      </c>
    </row>
    <row r="66" spans="1:14" ht="25.5" x14ac:dyDescent="0.2">
      <c r="A66" s="93">
        <v>61</v>
      </c>
      <c r="B66" s="94" t="s">
        <v>2957</v>
      </c>
      <c r="C66" s="94" t="s">
        <v>2853</v>
      </c>
      <c r="D66" s="95">
        <v>8</v>
      </c>
      <c r="E66" s="93">
        <v>31</v>
      </c>
      <c r="F66" s="96">
        <v>414000</v>
      </c>
      <c r="G66" s="93">
        <f t="shared" si="0"/>
        <v>13</v>
      </c>
      <c r="H66" s="93">
        <v>11</v>
      </c>
      <c r="I66" s="97">
        <f t="shared" si="4"/>
        <v>434700</v>
      </c>
      <c r="J66" s="97">
        <f t="shared" si="5"/>
        <v>455400</v>
      </c>
      <c r="K66" s="97">
        <f t="shared" si="6"/>
        <v>476100</v>
      </c>
      <c r="L66" s="98">
        <f t="shared" si="1"/>
        <v>496800</v>
      </c>
      <c r="M66" s="98">
        <f t="shared" si="2"/>
        <v>517500</v>
      </c>
      <c r="N66" s="90">
        <f t="shared" si="3"/>
        <v>538200</v>
      </c>
    </row>
    <row r="67" spans="1:14" ht="25.5" x14ac:dyDescent="0.2">
      <c r="A67" s="93">
        <v>62</v>
      </c>
      <c r="B67" s="94" t="s">
        <v>2957</v>
      </c>
      <c r="C67" s="94" t="s">
        <v>469</v>
      </c>
      <c r="D67" s="95">
        <v>7</v>
      </c>
      <c r="E67" s="93">
        <v>31</v>
      </c>
      <c r="F67" s="96">
        <v>486000</v>
      </c>
      <c r="G67" s="93">
        <f t="shared" si="0"/>
        <v>12</v>
      </c>
      <c r="H67" s="93">
        <v>11</v>
      </c>
      <c r="I67" s="97">
        <f t="shared" si="4"/>
        <v>510300</v>
      </c>
      <c r="J67" s="97">
        <f t="shared" si="5"/>
        <v>534600</v>
      </c>
      <c r="K67" s="97">
        <f t="shared" si="6"/>
        <v>558900</v>
      </c>
      <c r="L67" s="98">
        <f t="shared" si="1"/>
        <v>583200</v>
      </c>
      <c r="M67" s="98">
        <f t="shared" si="2"/>
        <v>607500</v>
      </c>
      <c r="N67" s="90">
        <f t="shared" si="3"/>
        <v>631800</v>
      </c>
    </row>
    <row r="68" spans="1:14" ht="25.5" x14ac:dyDescent="0.2">
      <c r="A68" s="93">
        <v>63</v>
      </c>
      <c r="B68" s="94" t="s">
        <v>2957</v>
      </c>
      <c r="C68" s="94" t="s">
        <v>2959</v>
      </c>
      <c r="D68" s="95">
        <f>2+2</f>
        <v>4</v>
      </c>
      <c r="E68" s="93">
        <v>31</v>
      </c>
      <c r="F68" s="96">
        <v>312000</v>
      </c>
      <c r="G68" s="93">
        <f t="shared" si="0"/>
        <v>9</v>
      </c>
      <c r="H68" s="93">
        <v>11</v>
      </c>
      <c r="I68" s="97">
        <f t="shared" si="4"/>
        <v>327600</v>
      </c>
      <c r="J68" s="97">
        <f t="shared" si="5"/>
        <v>343200</v>
      </c>
      <c r="K68" s="97">
        <f t="shared" si="6"/>
        <v>358800</v>
      </c>
      <c r="L68" s="98">
        <f t="shared" si="1"/>
        <v>374400</v>
      </c>
      <c r="M68" s="98">
        <f t="shared" si="2"/>
        <v>390000</v>
      </c>
      <c r="N68" s="90">
        <f t="shared" si="3"/>
        <v>405600</v>
      </c>
    </row>
    <row r="69" spans="1:14" ht="38.25" x14ac:dyDescent="0.2">
      <c r="A69" s="93">
        <v>64</v>
      </c>
      <c r="B69" s="94" t="s">
        <v>2957</v>
      </c>
      <c r="C69" s="94" t="s">
        <v>147</v>
      </c>
      <c r="D69" s="95">
        <v>6</v>
      </c>
      <c r="E69" s="93">
        <v>31</v>
      </c>
      <c r="F69" s="96">
        <v>1716000</v>
      </c>
      <c r="G69" s="93">
        <f t="shared" si="0"/>
        <v>11</v>
      </c>
      <c r="H69" s="93">
        <v>11</v>
      </c>
      <c r="I69" s="97">
        <f t="shared" si="4"/>
        <v>1801800</v>
      </c>
      <c r="J69" s="97">
        <f t="shared" si="5"/>
        <v>1887600</v>
      </c>
      <c r="K69" s="97">
        <f t="shared" si="6"/>
        <v>1973400</v>
      </c>
      <c r="L69" s="98">
        <f t="shared" si="1"/>
        <v>2059200</v>
      </c>
      <c r="M69" s="98">
        <f t="shared" si="2"/>
        <v>2145000</v>
      </c>
      <c r="N69" s="90">
        <f t="shared" si="3"/>
        <v>2230800</v>
      </c>
    </row>
    <row r="70" spans="1:14" x14ac:dyDescent="0.2">
      <c r="A70" s="100"/>
      <c r="B70" s="100" t="s">
        <v>131</v>
      </c>
      <c r="C70" s="100"/>
      <c r="D70" s="100">
        <f>SUM(D6:D69)</f>
        <v>1305</v>
      </c>
      <c r="E70" s="100"/>
      <c r="F70" s="101">
        <f>SUM(F6:F69)</f>
        <v>126248126</v>
      </c>
      <c r="G70" s="100"/>
      <c r="H70" s="100"/>
      <c r="I70" s="102">
        <f>SUM(I6:I69)</f>
        <v>132560532.30000001</v>
      </c>
      <c r="J70" s="102">
        <f>SUM(J6:J69)</f>
        <v>138872938.59999996</v>
      </c>
      <c r="K70" s="102">
        <f>SUM(K6:K69)</f>
        <v>145185344.90000004</v>
      </c>
      <c r="L70" s="102">
        <f>SUM(L6:L69)</f>
        <v>151497751.19999999</v>
      </c>
      <c r="M70" s="102">
        <f>SUM(M6:M69)</f>
        <v>157810157.5</v>
      </c>
    </row>
    <row r="71" spans="1:14" x14ac:dyDescent="0.2">
      <c r="F71" s="103"/>
      <c r="I71" s="104"/>
    </row>
    <row r="72" spans="1:14" x14ac:dyDescent="0.2">
      <c r="A72" s="105" t="s">
        <v>170</v>
      </c>
      <c r="I72" s="104"/>
    </row>
    <row r="73" spans="1:14" ht="38.25" x14ac:dyDescent="0.2">
      <c r="A73" s="108"/>
      <c r="B73" s="108"/>
      <c r="C73" s="108" t="s">
        <v>416</v>
      </c>
      <c r="D73" s="108"/>
      <c r="E73" s="108" t="s">
        <v>493</v>
      </c>
      <c r="F73" s="108" t="s">
        <v>417</v>
      </c>
      <c r="G73" s="108" t="s">
        <v>494</v>
      </c>
      <c r="H73" s="108"/>
      <c r="I73" s="108" t="s">
        <v>165</v>
      </c>
      <c r="J73" s="108" t="s">
        <v>166</v>
      </c>
      <c r="K73" s="108" t="s">
        <v>167</v>
      </c>
      <c r="L73" s="108" t="s">
        <v>168</v>
      </c>
      <c r="M73" s="108" t="s">
        <v>169</v>
      </c>
    </row>
    <row r="74" spans="1:14" x14ac:dyDescent="0.2">
      <c r="A74" s="93">
        <v>1</v>
      </c>
      <c r="B74" s="93" t="s">
        <v>164</v>
      </c>
      <c r="C74" s="94" t="s">
        <v>435</v>
      </c>
      <c r="D74" s="96"/>
      <c r="E74" s="93">
        <v>11</v>
      </c>
      <c r="F74" s="96">
        <v>3000000</v>
      </c>
      <c r="G74" s="93">
        <v>11</v>
      </c>
      <c r="H74" s="93"/>
      <c r="I74" s="96">
        <v>3000000</v>
      </c>
      <c r="J74" s="96">
        <v>3000000</v>
      </c>
      <c r="K74" s="96">
        <v>3000000</v>
      </c>
      <c r="L74" s="96">
        <v>3000000</v>
      </c>
      <c r="M74" s="96">
        <v>3000000</v>
      </c>
    </row>
    <row r="75" spans="1:14" x14ac:dyDescent="0.2">
      <c r="A75" s="93">
        <v>2</v>
      </c>
      <c r="B75" s="93" t="s">
        <v>164</v>
      </c>
      <c r="C75" s="94" t="s">
        <v>453</v>
      </c>
      <c r="D75" s="96"/>
      <c r="E75" s="93">
        <v>31</v>
      </c>
      <c r="F75" s="96">
        <v>500000</v>
      </c>
      <c r="G75" s="93">
        <v>31</v>
      </c>
      <c r="H75" s="93"/>
      <c r="I75" s="96">
        <v>500000</v>
      </c>
      <c r="J75" s="96">
        <v>500000</v>
      </c>
      <c r="K75" s="96">
        <v>500000</v>
      </c>
      <c r="L75" s="96">
        <v>500000</v>
      </c>
      <c r="M75" s="96">
        <v>500000</v>
      </c>
    </row>
    <row r="76" spans="1:14" x14ac:dyDescent="0.2">
      <c r="A76" s="100"/>
      <c r="B76" s="100" t="s">
        <v>131</v>
      </c>
      <c r="C76" s="100"/>
      <c r="D76" s="100"/>
      <c r="E76" s="100"/>
      <c r="F76" s="101"/>
      <c r="G76" s="100"/>
      <c r="H76" s="100"/>
      <c r="I76" s="102">
        <f>SUM(I74:I75)</f>
        <v>3500000</v>
      </c>
      <c r="J76" s="102">
        <f t="shared" ref="J76:M76" si="7">SUM(J74:J75)</f>
        <v>3500000</v>
      </c>
      <c r="K76" s="102">
        <f t="shared" si="7"/>
        <v>3500000</v>
      </c>
      <c r="L76" s="102">
        <f t="shared" si="7"/>
        <v>3500000</v>
      </c>
      <c r="M76" s="102">
        <f t="shared" si="7"/>
        <v>3500000</v>
      </c>
    </row>
    <row r="77" spans="1:14" x14ac:dyDescent="0.2">
      <c r="I77" s="106"/>
    </row>
    <row r="78" spans="1:14" x14ac:dyDescent="0.2">
      <c r="A78" s="105" t="s">
        <v>171</v>
      </c>
      <c r="I78" s="106"/>
    </row>
    <row r="79" spans="1:14" ht="38.25" x14ac:dyDescent="0.2">
      <c r="A79" s="108"/>
      <c r="B79" s="108"/>
      <c r="C79" s="108" t="s">
        <v>416</v>
      </c>
      <c r="D79" s="108"/>
      <c r="E79" s="108" t="s">
        <v>493</v>
      </c>
      <c r="F79" s="108" t="s">
        <v>417</v>
      </c>
      <c r="G79" s="108" t="s">
        <v>494</v>
      </c>
      <c r="H79" s="108"/>
      <c r="I79" s="108" t="s">
        <v>165</v>
      </c>
      <c r="J79" s="108" t="s">
        <v>166</v>
      </c>
      <c r="K79" s="108" t="s">
        <v>167</v>
      </c>
      <c r="L79" s="108" t="s">
        <v>168</v>
      </c>
      <c r="M79" s="108" t="s">
        <v>169</v>
      </c>
    </row>
    <row r="80" spans="1:14" x14ac:dyDescent="0.2">
      <c r="A80" s="93">
        <v>1</v>
      </c>
      <c r="B80" s="93" t="s">
        <v>164</v>
      </c>
      <c r="C80" s="94" t="s">
        <v>435</v>
      </c>
      <c r="D80" s="93"/>
      <c r="E80" s="93">
        <v>11</v>
      </c>
      <c r="F80" s="96">
        <v>5000000</v>
      </c>
      <c r="G80" s="93"/>
      <c r="H80" s="93"/>
      <c r="I80" s="96">
        <v>5000000</v>
      </c>
      <c r="J80" s="96">
        <v>5000000</v>
      </c>
      <c r="K80" s="96">
        <v>5000000</v>
      </c>
      <c r="L80" s="96">
        <v>5000000</v>
      </c>
      <c r="M80" s="96">
        <v>5000000</v>
      </c>
    </row>
    <row r="81" spans="1:14" x14ac:dyDescent="0.2">
      <c r="A81" s="100"/>
      <c r="B81" s="100" t="s">
        <v>131</v>
      </c>
      <c r="C81" s="100"/>
      <c r="D81" s="100"/>
      <c r="E81" s="100"/>
      <c r="F81" s="101"/>
      <c r="G81" s="100"/>
      <c r="H81" s="100"/>
      <c r="I81" s="102">
        <f>SUM(I79:I80)</f>
        <v>5000000</v>
      </c>
      <c r="J81" s="102">
        <f t="shared" ref="J81:M81" si="8">SUM(J79:J80)</f>
        <v>5000000</v>
      </c>
      <c r="K81" s="102">
        <f t="shared" si="8"/>
        <v>5000000</v>
      </c>
      <c r="L81" s="102">
        <f t="shared" si="8"/>
        <v>5000000</v>
      </c>
      <c r="M81" s="102">
        <f t="shared" si="8"/>
        <v>5000000</v>
      </c>
    </row>
    <row r="83" spans="1:14" x14ac:dyDescent="0.2">
      <c r="A83" s="105" t="s">
        <v>172</v>
      </c>
    </row>
    <row r="84" spans="1:14" ht="38.25" x14ac:dyDescent="0.2">
      <c r="A84" s="108"/>
      <c r="B84" s="108"/>
      <c r="C84" s="108" t="s">
        <v>416</v>
      </c>
      <c r="D84" s="108"/>
      <c r="E84" s="108" t="s">
        <v>493</v>
      </c>
      <c r="F84" s="108" t="s">
        <v>417</v>
      </c>
      <c r="G84" s="108" t="s">
        <v>494</v>
      </c>
      <c r="H84" s="108"/>
      <c r="I84" s="108" t="s">
        <v>165</v>
      </c>
      <c r="J84" s="108" t="s">
        <v>166</v>
      </c>
      <c r="K84" s="108" t="s">
        <v>167</v>
      </c>
      <c r="L84" s="108" t="s">
        <v>168</v>
      </c>
      <c r="M84" s="108" t="s">
        <v>169</v>
      </c>
    </row>
    <row r="85" spans="1:14" x14ac:dyDescent="0.2">
      <c r="A85" s="93">
        <v>0</v>
      </c>
      <c r="B85" s="93" t="s">
        <v>164</v>
      </c>
      <c r="C85" s="94" t="s">
        <v>435</v>
      </c>
      <c r="D85" s="93"/>
      <c r="E85" s="93">
        <v>11</v>
      </c>
      <c r="F85" s="96">
        <f>2944836+4298200</f>
        <v>7243036</v>
      </c>
      <c r="G85" s="93">
        <v>11</v>
      </c>
      <c r="H85" s="93"/>
      <c r="I85" s="96">
        <v>2944836</v>
      </c>
      <c r="J85" s="96">
        <v>3092077</v>
      </c>
      <c r="K85" s="96">
        <v>3246680.85</v>
      </c>
      <c r="L85" s="96">
        <v>3409014.89</v>
      </c>
      <c r="M85" s="96">
        <v>3579465.63</v>
      </c>
      <c r="N85" s="954" t="s">
        <v>2960</v>
      </c>
    </row>
    <row r="86" spans="1:14" x14ac:dyDescent="0.2">
      <c r="A86" s="100"/>
      <c r="B86" s="100" t="s">
        <v>131</v>
      </c>
      <c r="C86" s="100"/>
      <c r="D86" s="100"/>
      <c r="E86" s="100"/>
      <c r="F86" s="101"/>
      <c r="G86" s="100"/>
      <c r="H86" s="100"/>
      <c r="I86" s="102">
        <f>SUM(I84:I85)</f>
        <v>2944836</v>
      </c>
      <c r="J86" s="102">
        <f t="shared" ref="J86:M86" si="9">SUM(J84:J85)</f>
        <v>3092077</v>
      </c>
      <c r="K86" s="102">
        <f t="shared" si="9"/>
        <v>3246680.85</v>
      </c>
      <c r="L86" s="102">
        <f t="shared" si="9"/>
        <v>3409014.89</v>
      </c>
      <c r="M86" s="102">
        <f t="shared" si="9"/>
        <v>3579465.63</v>
      </c>
    </row>
    <row r="88" spans="1:14" x14ac:dyDescent="0.2">
      <c r="I88" s="107"/>
    </row>
    <row r="89" spans="1:14" x14ac:dyDescent="0.2">
      <c r="A89" s="88" t="s">
        <v>571</v>
      </c>
    </row>
    <row r="90" spans="1:14" ht="38.25" x14ac:dyDescent="0.2">
      <c r="A90" s="110" t="s">
        <v>1</v>
      </c>
      <c r="B90" s="109" t="s">
        <v>572</v>
      </c>
      <c r="C90" s="109" t="s">
        <v>416</v>
      </c>
      <c r="D90" s="109" t="s">
        <v>492</v>
      </c>
      <c r="E90" s="109" t="s">
        <v>493</v>
      </c>
      <c r="F90" s="109" t="s">
        <v>417</v>
      </c>
      <c r="G90" s="108" t="s">
        <v>491</v>
      </c>
      <c r="H90" s="109" t="s">
        <v>494</v>
      </c>
      <c r="I90" s="109" t="s">
        <v>2961</v>
      </c>
      <c r="J90" s="109" t="s">
        <v>166</v>
      </c>
      <c r="K90" s="109" t="s">
        <v>167</v>
      </c>
      <c r="L90" s="109" t="s">
        <v>168</v>
      </c>
      <c r="M90" s="109" t="s">
        <v>169</v>
      </c>
    </row>
    <row r="91" spans="1:14" ht="22.5" customHeight="1" x14ac:dyDescent="0.2">
      <c r="A91" s="110"/>
      <c r="B91" s="110" t="s">
        <v>573</v>
      </c>
      <c r="C91" s="109"/>
      <c r="D91" s="109">
        <f>+SUM(D92:D109)</f>
        <v>1305</v>
      </c>
      <c r="E91" s="109"/>
      <c r="F91" s="955">
        <f>+SUM(F92:F109)</f>
        <v>126248126</v>
      </c>
      <c r="G91" s="109">
        <f>+SUM(G92:G109)</f>
        <v>1395</v>
      </c>
      <c r="H91" s="109"/>
      <c r="I91" s="955">
        <f>+SUM(I92:I109)</f>
        <v>132560532.3</v>
      </c>
      <c r="J91" s="955">
        <f>+SUM(J92:J109)</f>
        <v>138872938.59999999</v>
      </c>
      <c r="K91" s="955">
        <f>+SUM(K92:K109)</f>
        <v>145185344.90000001</v>
      </c>
      <c r="L91" s="955">
        <f>+SUM(L92:L109)</f>
        <v>151497751.20000002</v>
      </c>
      <c r="M91" s="955">
        <f>+SUM(M92:M109)</f>
        <v>157810157.5</v>
      </c>
    </row>
    <row r="92" spans="1:14" x14ac:dyDescent="0.2">
      <c r="A92" s="93">
        <v>1</v>
      </c>
      <c r="B92" s="94" t="s">
        <v>420</v>
      </c>
      <c r="C92" s="94" t="s">
        <v>421</v>
      </c>
      <c r="D92" s="95">
        <v>77</v>
      </c>
      <c r="E92" s="93">
        <v>11</v>
      </c>
      <c r="F92" s="96">
        <v>14308172</v>
      </c>
      <c r="G92" s="93">
        <v>82</v>
      </c>
      <c r="H92" s="93">
        <v>11</v>
      </c>
      <c r="I92" s="97">
        <f>+F92+F92*0.05</f>
        <v>15023580.6</v>
      </c>
      <c r="J92" s="97">
        <f>(I92)+(F92*0.05)</f>
        <v>15738989.199999999</v>
      </c>
      <c r="K92" s="97">
        <f>(J92)+(F92*0.05)</f>
        <v>16454397.799999999</v>
      </c>
      <c r="L92" s="97">
        <f>(K92)+(F92*0.05)</f>
        <v>17169806.399999999</v>
      </c>
      <c r="M92" s="97">
        <f>(L92)+(F92*0.05)</f>
        <v>17885215</v>
      </c>
    </row>
    <row r="93" spans="1:14" ht="25.5" x14ac:dyDescent="0.2">
      <c r="A93" s="93">
        <v>2</v>
      </c>
      <c r="B93" s="94" t="s">
        <v>418</v>
      </c>
      <c r="C93" s="94" t="s">
        <v>419</v>
      </c>
      <c r="D93" s="95">
        <v>40</v>
      </c>
      <c r="E93" s="93">
        <v>11</v>
      </c>
      <c r="F93" s="96">
        <v>2847104</v>
      </c>
      <c r="G93" s="93">
        <v>45</v>
      </c>
      <c r="H93" s="93">
        <v>11</v>
      </c>
      <c r="I93" s="97">
        <f t="shared" ref="I93:I109" si="10">+F93+F93*0.05</f>
        <v>2989459.2</v>
      </c>
      <c r="J93" s="97">
        <f t="shared" ref="J93:J109" si="11">(I93)+(F93*0.05)</f>
        <v>3131814.4000000004</v>
      </c>
      <c r="K93" s="97">
        <f t="shared" ref="K93:K109" si="12">(J93)+(F93*0.05)</f>
        <v>3274169.6000000006</v>
      </c>
      <c r="L93" s="97">
        <f t="shared" ref="L93:L109" si="13">(K93)+(F93*0.05)</f>
        <v>3416524.8000000007</v>
      </c>
      <c r="M93" s="97">
        <f t="shared" ref="M93:M109" si="14">(L93)+(F93*0.05)</f>
        <v>3558880.0000000009</v>
      </c>
    </row>
    <row r="94" spans="1:14" x14ac:dyDescent="0.2">
      <c r="A94" s="93">
        <v>3</v>
      </c>
      <c r="B94" s="94" t="s">
        <v>424</v>
      </c>
      <c r="C94" s="94" t="s">
        <v>425</v>
      </c>
      <c r="D94" s="95">
        <v>51</v>
      </c>
      <c r="E94" s="93">
        <v>11</v>
      </c>
      <c r="F94" s="96">
        <v>4274422</v>
      </c>
      <c r="G94" s="93">
        <v>56</v>
      </c>
      <c r="H94" s="93">
        <v>11</v>
      </c>
      <c r="I94" s="97">
        <f t="shared" si="10"/>
        <v>4488143.0999999996</v>
      </c>
      <c r="J94" s="97">
        <f t="shared" si="11"/>
        <v>4701864.1999999993</v>
      </c>
      <c r="K94" s="97">
        <f t="shared" si="12"/>
        <v>4915585.2999999989</v>
      </c>
      <c r="L94" s="97">
        <f t="shared" si="13"/>
        <v>5129306.3999999985</v>
      </c>
      <c r="M94" s="97">
        <f t="shared" si="14"/>
        <v>5343027.4999999981</v>
      </c>
    </row>
    <row r="95" spans="1:14" x14ac:dyDescent="0.2">
      <c r="A95" s="93">
        <v>4</v>
      </c>
      <c r="B95" s="94" t="s">
        <v>426</v>
      </c>
      <c r="C95" s="94" t="s">
        <v>427</v>
      </c>
      <c r="D95" s="95">
        <v>19</v>
      </c>
      <c r="E95" s="93">
        <v>11</v>
      </c>
      <c r="F95" s="96">
        <v>2508352</v>
      </c>
      <c r="G95" s="93">
        <v>24</v>
      </c>
      <c r="H95" s="93">
        <v>11</v>
      </c>
      <c r="I95" s="97">
        <f t="shared" si="10"/>
        <v>2633769.6</v>
      </c>
      <c r="J95" s="97">
        <f t="shared" si="11"/>
        <v>2759187.2</v>
      </c>
      <c r="K95" s="97">
        <f t="shared" si="12"/>
        <v>2884604.8000000003</v>
      </c>
      <c r="L95" s="97">
        <f t="shared" si="13"/>
        <v>3010022.4000000004</v>
      </c>
      <c r="M95" s="97">
        <f t="shared" si="14"/>
        <v>3135440.0000000005</v>
      </c>
    </row>
    <row r="96" spans="1:14" x14ac:dyDescent="0.2">
      <c r="A96" s="93">
        <v>5</v>
      </c>
      <c r="B96" s="94" t="s">
        <v>431</v>
      </c>
      <c r="C96" s="94" t="s">
        <v>432</v>
      </c>
      <c r="D96" s="95">
        <v>7</v>
      </c>
      <c r="E96" s="93">
        <v>11</v>
      </c>
      <c r="F96" s="96">
        <v>1189536</v>
      </c>
      <c r="G96" s="93">
        <v>12</v>
      </c>
      <c r="H96" s="93">
        <v>11</v>
      </c>
      <c r="I96" s="97">
        <f t="shared" si="10"/>
        <v>1249012.8</v>
      </c>
      <c r="J96" s="97">
        <f t="shared" si="11"/>
        <v>1308489.6000000001</v>
      </c>
      <c r="K96" s="97">
        <f t="shared" si="12"/>
        <v>1367966.4000000001</v>
      </c>
      <c r="L96" s="97">
        <f t="shared" si="13"/>
        <v>1427443.2000000002</v>
      </c>
      <c r="M96" s="97">
        <f t="shared" si="14"/>
        <v>1486920.0000000002</v>
      </c>
    </row>
    <row r="97" spans="1:13" x14ac:dyDescent="0.2">
      <c r="A97" s="93">
        <v>6</v>
      </c>
      <c r="B97" s="94" t="s">
        <v>433</v>
      </c>
      <c r="C97" s="94" t="s">
        <v>434</v>
      </c>
      <c r="D97" s="95">
        <v>19</v>
      </c>
      <c r="E97" s="93">
        <v>11</v>
      </c>
      <c r="F97" s="96">
        <v>2662294</v>
      </c>
      <c r="G97" s="93">
        <v>24</v>
      </c>
      <c r="H97" s="93">
        <v>11</v>
      </c>
      <c r="I97" s="97">
        <f t="shared" si="10"/>
        <v>2795408.7</v>
      </c>
      <c r="J97" s="97">
        <f t="shared" si="11"/>
        <v>2928523.4000000004</v>
      </c>
      <c r="K97" s="97">
        <f t="shared" si="12"/>
        <v>3061638.1000000006</v>
      </c>
      <c r="L97" s="97">
        <f t="shared" si="13"/>
        <v>3194752.8000000007</v>
      </c>
      <c r="M97" s="97">
        <f t="shared" si="14"/>
        <v>3327867.5000000009</v>
      </c>
    </row>
    <row r="98" spans="1:13" ht="25.5" x14ac:dyDescent="0.2">
      <c r="A98" s="93">
        <v>7</v>
      </c>
      <c r="B98" s="94" t="s">
        <v>430</v>
      </c>
      <c r="C98" s="94" t="s">
        <v>429</v>
      </c>
      <c r="D98" s="95">
        <v>55</v>
      </c>
      <c r="E98" s="93">
        <v>21</v>
      </c>
      <c r="F98" s="96">
        <v>5481402</v>
      </c>
      <c r="G98" s="93">
        <v>60</v>
      </c>
      <c r="H98" s="93">
        <v>11</v>
      </c>
      <c r="I98" s="97">
        <f t="shared" si="10"/>
        <v>5755472.0999999996</v>
      </c>
      <c r="J98" s="97">
        <f t="shared" si="11"/>
        <v>6029542.1999999993</v>
      </c>
      <c r="K98" s="97">
        <f t="shared" si="12"/>
        <v>6303612.2999999989</v>
      </c>
      <c r="L98" s="97">
        <f t="shared" si="13"/>
        <v>6577682.3999999985</v>
      </c>
      <c r="M98" s="97">
        <f t="shared" si="14"/>
        <v>6851752.4999999981</v>
      </c>
    </row>
    <row r="99" spans="1:13" x14ac:dyDescent="0.2">
      <c r="A99" s="93">
        <v>8</v>
      </c>
      <c r="B99" s="94" t="s">
        <v>436</v>
      </c>
      <c r="C99" s="94" t="s">
        <v>437</v>
      </c>
      <c r="D99" s="95">
        <v>14</v>
      </c>
      <c r="E99" s="93">
        <v>11</v>
      </c>
      <c r="F99" s="96">
        <v>1717672</v>
      </c>
      <c r="G99" s="93">
        <v>19</v>
      </c>
      <c r="H99" s="93">
        <v>11</v>
      </c>
      <c r="I99" s="97">
        <f t="shared" si="10"/>
        <v>1803555.6</v>
      </c>
      <c r="J99" s="97">
        <f t="shared" si="11"/>
        <v>1889439.2000000002</v>
      </c>
      <c r="K99" s="97">
        <f t="shared" si="12"/>
        <v>1975322.8000000003</v>
      </c>
      <c r="L99" s="97">
        <f t="shared" si="13"/>
        <v>2061206.4000000004</v>
      </c>
      <c r="M99" s="97">
        <f t="shared" si="14"/>
        <v>2147090.0000000005</v>
      </c>
    </row>
    <row r="100" spans="1:13" x14ac:dyDescent="0.2">
      <c r="A100" s="93">
        <v>9</v>
      </c>
      <c r="B100" s="94" t="s">
        <v>438</v>
      </c>
      <c r="C100" s="94" t="s">
        <v>439</v>
      </c>
      <c r="D100" s="95">
        <v>18</v>
      </c>
      <c r="E100" s="93">
        <v>11</v>
      </c>
      <c r="F100" s="96">
        <v>2221536</v>
      </c>
      <c r="G100" s="93">
        <v>23</v>
      </c>
      <c r="H100" s="93">
        <v>11</v>
      </c>
      <c r="I100" s="97">
        <f t="shared" si="10"/>
        <v>2332612.7999999998</v>
      </c>
      <c r="J100" s="97">
        <f t="shared" si="11"/>
        <v>2443689.5999999996</v>
      </c>
      <c r="K100" s="97">
        <f t="shared" si="12"/>
        <v>2554766.3999999994</v>
      </c>
      <c r="L100" s="97">
        <f t="shared" si="13"/>
        <v>2665843.1999999993</v>
      </c>
      <c r="M100" s="97">
        <f t="shared" si="14"/>
        <v>2776919.9999999991</v>
      </c>
    </row>
    <row r="101" spans="1:13" x14ac:dyDescent="0.2">
      <c r="A101" s="93">
        <v>10</v>
      </c>
      <c r="B101" s="94" t="s">
        <v>440</v>
      </c>
      <c r="C101" s="94" t="s">
        <v>441</v>
      </c>
      <c r="D101" s="95">
        <v>12</v>
      </c>
      <c r="E101" s="93">
        <v>11</v>
      </c>
      <c r="F101" s="96">
        <v>1232990</v>
      </c>
      <c r="G101" s="93">
        <v>17</v>
      </c>
      <c r="H101" s="93">
        <v>11</v>
      </c>
      <c r="I101" s="97">
        <f t="shared" si="10"/>
        <v>1294639.5</v>
      </c>
      <c r="J101" s="97">
        <f t="shared" si="11"/>
        <v>1356289</v>
      </c>
      <c r="K101" s="97">
        <f t="shared" si="12"/>
        <v>1417938.5</v>
      </c>
      <c r="L101" s="97">
        <f t="shared" si="13"/>
        <v>1479588</v>
      </c>
      <c r="M101" s="97">
        <f t="shared" si="14"/>
        <v>1541237.5</v>
      </c>
    </row>
    <row r="102" spans="1:13" x14ac:dyDescent="0.2">
      <c r="A102" s="93">
        <v>11</v>
      </c>
      <c r="B102" s="94" t="s">
        <v>162</v>
      </c>
      <c r="C102" s="94" t="s">
        <v>435</v>
      </c>
      <c r="D102" s="95">
        <v>35</v>
      </c>
      <c r="E102" s="93">
        <v>11</v>
      </c>
      <c r="F102" s="96">
        <v>4110193</v>
      </c>
      <c r="G102" s="93">
        <v>40</v>
      </c>
      <c r="H102" s="93">
        <v>11</v>
      </c>
      <c r="I102" s="97">
        <f t="shared" si="10"/>
        <v>4315702.6500000004</v>
      </c>
      <c r="J102" s="97">
        <f t="shared" si="11"/>
        <v>4521212.3000000007</v>
      </c>
      <c r="K102" s="97">
        <f t="shared" si="12"/>
        <v>4726721.9500000011</v>
      </c>
      <c r="L102" s="97">
        <f t="shared" si="13"/>
        <v>4932231.6000000015</v>
      </c>
      <c r="M102" s="97">
        <f t="shared" si="14"/>
        <v>5137741.2500000019</v>
      </c>
    </row>
    <row r="103" spans="1:13" ht="25.5" x14ac:dyDescent="0.2">
      <c r="A103" s="93">
        <v>12</v>
      </c>
      <c r="B103" s="94" t="s">
        <v>442</v>
      </c>
      <c r="C103" s="94" t="s">
        <v>443</v>
      </c>
      <c r="D103" s="95">
        <v>65</v>
      </c>
      <c r="E103" s="93">
        <v>11</v>
      </c>
      <c r="F103" s="96">
        <v>10124916</v>
      </c>
      <c r="G103" s="93">
        <v>70</v>
      </c>
      <c r="H103" s="93">
        <v>11</v>
      </c>
      <c r="I103" s="97">
        <f t="shared" si="10"/>
        <v>10631161.800000001</v>
      </c>
      <c r="J103" s="97">
        <f t="shared" si="11"/>
        <v>11137407.600000001</v>
      </c>
      <c r="K103" s="97">
        <f t="shared" si="12"/>
        <v>11643653.400000002</v>
      </c>
      <c r="L103" s="97">
        <f t="shared" si="13"/>
        <v>12149899.200000003</v>
      </c>
      <c r="M103" s="97">
        <f t="shared" si="14"/>
        <v>12656145.000000004</v>
      </c>
    </row>
    <row r="104" spans="1:13" ht="25.5" x14ac:dyDescent="0.2">
      <c r="A104" s="93">
        <v>13</v>
      </c>
      <c r="B104" s="94" t="s">
        <v>422</v>
      </c>
      <c r="C104" s="94" t="s">
        <v>423</v>
      </c>
      <c r="D104" s="95">
        <v>23</v>
      </c>
      <c r="E104" s="93">
        <v>11</v>
      </c>
      <c r="F104" s="96">
        <v>2089536</v>
      </c>
      <c r="G104" s="93">
        <v>28</v>
      </c>
      <c r="H104" s="93">
        <v>11</v>
      </c>
      <c r="I104" s="97">
        <f t="shared" si="10"/>
        <v>2194012.7999999998</v>
      </c>
      <c r="J104" s="97">
        <f t="shared" si="11"/>
        <v>2298489.5999999996</v>
      </c>
      <c r="K104" s="97">
        <f t="shared" si="12"/>
        <v>2402966.3999999994</v>
      </c>
      <c r="L104" s="97">
        <f t="shared" si="13"/>
        <v>2507443.1999999993</v>
      </c>
      <c r="M104" s="97">
        <f t="shared" si="14"/>
        <v>2611919.9999999991</v>
      </c>
    </row>
    <row r="105" spans="1:13" ht="25.5" x14ac:dyDescent="0.2">
      <c r="A105" s="93">
        <v>14</v>
      </c>
      <c r="B105" s="94" t="s">
        <v>451</v>
      </c>
      <c r="C105" s="94" t="s">
        <v>145</v>
      </c>
      <c r="D105" s="95">
        <v>16</v>
      </c>
      <c r="E105" s="93">
        <v>21</v>
      </c>
      <c r="F105" s="96">
        <v>984640</v>
      </c>
      <c r="G105" s="93">
        <v>21</v>
      </c>
      <c r="H105" s="93">
        <v>11</v>
      </c>
      <c r="I105" s="97">
        <f t="shared" si="10"/>
        <v>1033872</v>
      </c>
      <c r="J105" s="97">
        <f t="shared" si="11"/>
        <v>1083104</v>
      </c>
      <c r="K105" s="97">
        <f t="shared" si="12"/>
        <v>1132336</v>
      </c>
      <c r="L105" s="97">
        <f t="shared" si="13"/>
        <v>1181568</v>
      </c>
      <c r="M105" s="97">
        <f t="shared" si="14"/>
        <v>1230800</v>
      </c>
    </row>
    <row r="106" spans="1:13" ht="25.5" x14ac:dyDescent="0.2">
      <c r="A106" s="93">
        <v>15</v>
      </c>
      <c r="B106" s="94" t="s">
        <v>452</v>
      </c>
      <c r="C106" s="94" t="s">
        <v>453</v>
      </c>
      <c r="D106" s="95">
        <v>297</v>
      </c>
      <c r="E106" s="93">
        <v>31</v>
      </c>
      <c r="F106" s="96">
        <v>23514414</v>
      </c>
      <c r="G106" s="93">
        <v>302</v>
      </c>
      <c r="H106" s="93">
        <v>11</v>
      </c>
      <c r="I106" s="97">
        <f t="shared" si="10"/>
        <v>24690134.699999999</v>
      </c>
      <c r="J106" s="97">
        <f t="shared" si="11"/>
        <v>25865855.399999999</v>
      </c>
      <c r="K106" s="97">
        <f t="shared" si="12"/>
        <v>27041576.099999998</v>
      </c>
      <c r="L106" s="97">
        <f t="shared" si="13"/>
        <v>28217296.799999997</v>
      </c>
      <c r="M106" s="97">
        <f t="shared" si="14"/>
        <v>29393017.499999996</v>
      </c>
    </row>
    <row r="107" spans="1:13" ht="38.25" x14ac:dyDescent="0.2">
      <c r="A107" s="93">
        <v>16</v>
      </c>
      <c r="B107" s="94" t="s">
        <v>464</v>
      </c>
      <c r="C107" s="94" t="s">
        <v>147</v>
      </c>
      <c r="D107" s="95">
        <v>84</v>
      </c>
      <c r="E107" s="93" t="s">
        <v>2962</v>
      </c>
      <c r="F107" s="96">
        <v>6930604</v>
      </c>
      <c r="G107" s="93">
        <v>89</v>
      </c>
      <c r="H107" s="93">
        <v>11</v>
      </c>
      <c r="I107" s="97">
        <f t="shared" si="10"/>
        <v>7277134.2000000002</v>
      </c>
      <c r="J107" s="97">
        <f t="shared" si="11"/>
        <v>7623664.4000000004</v>
      </c>
      <c r="K107" s="97">
        <f t="shared" si="12"/>
        <v>7970194.6000000006</v>
      </c>
      <c r="L107" s="97">
        <f t="shared" si="13"/>
        <v>8316724.8000000007</v>
      </c>
      <c r="M107" s="97">
        <f t="shared" si="14"/>
        <v>8663255</v>
      </c>
    </row>
    <row r="108" spans="1:13" ht="38.25" x14ac:dyDescent="0.2">
      <c r="A108" s="93">
        <v>17</v>
      </c>
      <c r="B108" s="94" t="s">
        <v>470</v>
      </c>
      <c r="C108" s="94" t="s">
        <v>471</v>
      </c>
      <c r="D108" s="95">
        <v>293</v>
      </c>
      <c r="E108" s="93">
        <v>11</v>
      </c>
      <c r="F108" s="96">
        <v>27108151</v>
      </c>
      <c r="G108" s="93">
        <v>298</v>
      </c>
      <c r="H108" s="93">
        <v>11</v>
      </c>
      <c r="I108" s="97">
        <f t="shared" si="10"/>
        <v>28463558.550000001</v>
      </c>
      <c r="J108" s="97">
        <f t="shared" si="11"/>
        <v>29818966.100000001</v>
      </c>
      <c r="K108" s="97">
        <f t="shared" si="12"/>
        <v>31174373.650000002</v>
      </c>
      <c r="L108" s="97">
        <f t="shared" si="13"/>
        <v>32529781.200000003</v>
      </c>
      <c r="M108" s="97">
        <f t="shared" si="14"/>
        <v>33885188.75</v>
      </c>
    </row>
    <row r="109" spans="1:13" ht="25.5" x14ac:dyDescent="0.2">
      <c r="A109" s="93">
        <v>18</v>
      </c>
      <c r="B109" s="94" t="s">
        <v>481</v>
      </c>
      <c r="C109" s="94" t="s">
        <v>453</v>
      </c>
      <c r="D109" s="95">
        <v>180</v>
      </c>
      <c r="E109" s="93">
        <v>11</v>
      </c>
      <c r="F109" s="96">
        <v>12942192</v>
      </c>
      <c r="G109" s="93">
        <v>185</v>
      </c>
      <c r="H109" s="93">
        <v>11</v>
      </c>
      <c r="I109" s="97">
        <f t="shared" si="10"/>
        <v>13589301.6</v>
      </c>
      <c r="J109" s="97">
        <f t="shared" si="11"/>
        <v>14236411.199999999</v>
      </c>
      <c r="K109" s="97">
        <f t="shared" si="12"/>
        <v>14883520.799999999</v>
      </c>
      <c r="L109" s="97">
        <f t="shared" si="13"/>
        <v>15530630.399999999</v>
      </c>
      <c r="M109" s="97">
        <f t="shared" si="14"/>
        <v>16177739.999999998</v>
      </c>
    </row>
  </sheetData>
  <pageMargins left="0.7" right="0.7" top="0.75" bottom="0.75" header="0.3" footer="0.3"/>
  <pageSetup scale="36" orientation="landscape" r:id="rId1"/>
  <rowBreaks count="1" manualBreakCount="1">
    <brk id="7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203A9-C37A-4C67-938A-FE4A68DA9039}">
  <sheetPr>
    <tabColor theme="3" tint="0.39997558519241921"/>
  </sheetPr>
  <dimension ref="A2:K11"/>
  <sheetViews>
    <sheetView workbookViewId="0">
      <selection activeCell="C7" sqref="C7"/>
    </sheetView>
  </sheetViews>
  <sheetFormatPr baseColWidth="10" defaultRowHeight="12.75" x14ac:dyDescent="0.2"/>
  <cols>
    <col min="1" max="1" width="59.5703125" style="43" customWidth="1"/>
    <col min="2" max="2" width="25.42578125" style="43" bestFit="1" customWidth="1"/>
    <col min="3" max="3" width="18" style="43" bestFit="1" customWidth="1"/>
    <col min="4" max="9" width="11.42578125" style="43"/>
    <col min="10" max="10" width="18" style="43" bestFit="1" customWidth="1"/>
    <col min="11" max="11" width="15.28515625" style="43" bestFit="1" customWidth="1"/>
    <col min="12" max="16384" width="11.42578125" style="43"/>
  </cols>
  <sheetData>
    <row r="2" spans="1:11" x14ac:dyDescent="0.2">
      <c r="A2" s="80" t="s">
        <v>495</v>
      </c>
      <c r="B2" s="80"/>
    </row>
    <row r="3" spans="1:11" x14ac:dyDescent="0.2">
      <c r="A3" s="79" t="s">
        <v>576</v>
      </c>
      <c r="B3" s="79" t="s">
        <v>577</v>
      </c>
      <c r="C3" s="79" t="s">
        <v>563</v>
      </c>
    </row>
    <row r="4" spans="1:11" x14ac:dyDescent="0.2">
      <c r="A4" s="81" t="s">
        <v>565</v>
      </c>
      <c r="B4" s="81" t="s">
        <v>578</v>
      </c>
      <c r="C4" s="82">
        <v>69000</v>
      </c>
    </row>
    <row r="5" spans="1:11" x14ac:dyDescent="0.2">
      <c r="A5" s="81" t="s">
        <v>566</v>
      </c>
      <c r="B5" s="81" t="s">
        <v>578</v>
      </c>
      <c r="C5" s="82">
        <v>4900000</v>
      </c>
    </row>
    <row r="6" spans="1:11" x14ac:dyDescent="0.2">
      <c r="A6" s="81" t="s">
        <v>567</v>
      </c>
      <c r="B6" s="81" t="s">
        <v>578</v>
      </c>
      <c r="C6" s="82">
        <v>1461000</v>
      </c>
    </row>
    <row r="7" spans="1:11" x14ac:dyDescent="0.2">
      <c r="A7" s="81" t="s">
        <v>568</v>
      </c>
      <c r="B7" s="81" t="s">
        <v>579</v>
      </c>
      <c r="C7" s="82">
        <v>1200000000</v>
      </c>
      <c r="J7" s="85"/>
      <c r="K7" s="86"/>
    </row>
    <row r="8" spans="1:11" x14ac:dyDescent="0.2">
      <c r="A8" s="81" t="s">
        <v>569</v>
      </c>
      <c r="B8" s="81" t="s">
        <v>580</v>
      </c>
      <c r="C8" s="82">
        <v>14000000</v>
      </c>
    </row>
    <row r="9" spans="1:11" x14ac:dyDescent="0.2">
      <c r="A9" s="78" t="s">
        <v>564</v>
      </c>
      <c r="B9" s="78" t="s">
        <v>415</v>
      </c>
      <c r="C9" s="82">
        <v>50000</v>
      </c>
      <c r="J9" s="85"/>
    </row>
    <row r="10" spans="1:11" x14ac:dyDescent="0.2">
      <c r="A10" s="78" t="s">
        <v>600</v>
      </c>
      <c r="B10" s="78" t="s">
        <v>415</v>
      </c>
      <c r="C10" s="82">
        <v>3000000</v>
      </c>
      <c r="J10" s="85"/>
    </row>
    <row r="11" spans="1:11" x14ac:dyDescent="0.2">
      <c r="A11" s="83" t="s">
        <v>570</v>
      </c>
      <c r="B11" s="83"/>
      <c r="C11" s="84">
        <f>SUM(C4:C10)</f>
        <v>1223480000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Lista a seleccionar</vt:lpstr>
      <vt:lpstr> ANEXO 1. POM 2024-2028</vt:lpstr>
      <vt:lpstr>ANEXO 2. SEGUIMIENTO POM </vt:lpstr>
      <vt:lpstr> ANEXO 3. POA 2024</vt:lpstr>
      <vt:lpstr>ANEXO 4. PROGRA MENSUAL POA</vt:lpstr>
      <vt:lpstr>ANEXO 5. INSUMO DE LAS ACCIONES</vt:lpstr>
      <vt:lpstr>ANEXO 6. SEGUIMIENTO POA 2024</vt:lpstr>
      <vt:lpstr>ANEXO 7. RECURSOS HUMANOS</vt:lpstr>
      <vt:lpstr>ANEXO 8. APORTES </vt:lpstr>
      <vt:lpstr>ANEXO 9. PRESUPUESTO</vt:lpstr>
      <vt:lpstr>ANEXO 10. RUTA DE TRABAJO</vt:lpstr>
      <vt:lpstr>ANEXO 11. CLASIFICA-TEMÁTICOS</vt:lpstr>
      <vt:lpstr>' ANEXO 1. POM 2024-2028'!Área_de_impresión</vt:lpstr>
      <vt:lpstr>' ANEXO 3. POA 2024'!Área_de_impresión</vt:lpstr>
      <vt:lpstr>'ANEXO 2. SEGUIMIENTO POM '!Área_de_impresión</vt:lpstr>
      <vt:lpstr>'ANEXO 4. PROGRA MENSUAL POA'!Área_de_impresión</vt:lpstr>
      <vt:lpstr>'ANEXO 5. INSUMO DE LAS ACCIONES'!Área_de_impresión</vt:lpstr>
      <vt:lpstr>'ANEXO 6. SEGUIMIENTO POA 2024'!Área_de_impresión</vt:lpstr>
      <vt:lpstr>'ANEXO 7. RECURSOS HUMANOS'!Área_de_impresión</vt:lpstr>
      <vt:lpstr>'ANEXO 4. PROGRA MENSUAL POA'!Títulos_a_imprimir</vt:lpstr>
    </vt:vector>
  </TitlesOfParts>
  <Manager/>
  <Company>SEGEPLAN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y Edvan</dc:creator>
  <cp:keywords/>
  <dc:description/>
  <cp:lastModifiedBy>Luz Maria Urcuyo Mendoza</cp:lastModifiedBy>
  <cp:revision/>
  <cp:lastPrinted>2023-03-10T21:11:10Z</cp:lastPrinted>
  <dcterms:created xsi:type="dcterms:W3CDTF">2009-04-07T15:58:13Z</dcterms:created>
  <dcterms:modified xsi:type="dcterms:W3CDTF">2023-04-17T21:44:09Z</dcterms:modified>
  <cp:category/>
  <cp:contentStatus/>
</cp:coreProperties>
</file>